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v\puma\HTML\C13031\download\"/>
    </mc:Choice>
  </mc:AlternateContent>
  <bookViews>
    <workbookView xWindow="0" yWindow="6585" windowWidth="17595" windowHeight="6210"/>
  </bookViews>
  <sheets>
    <sheet name="Front_Sheet" sheetId="16" r:id="rId1"/>
    <sheet name="HEBCI_B_T1_to_T4" sheetId="22" r:id="rId2"/>
    <sheet name="HEBCI_B_T4cont_T5" sheetId="42" r:id="rId3"/>
    <sheet name="Checkdoc_1" sheetId="3" r:id="rId4"/>
    <sheet name="Checkdoc_2" sheetId="12" r:id="rId5"/>
    <sheet name="T1_T3_Difference" sheetId="21" r:id="rId6"/>
    <sheet name="T2" sheetId="44" r:id="rId7"/>
    <sheet name="T5b_Difference" sheetId="45" r:id="rId8"/>
    <sheet name="T6a_T6b_Difference" sheetId="41" r:id="rId9"/>
    <sheet name="T7_Difference" sheetId="40" r:id="rId10"/>
    <sheet name="T8_Difference" sheetId="43" r:id="rId11"/>
    <sheet name="CCANALYSIS" sheetId="4" r:id="rId12"/>
    <sheet name="DATA_T1" sheetId="23" r:id="rId13"/>
    <sheet name="DATA_T2" sheetId="27" r:id="rId14"/>
    <sheet name="DATA_T3" sheetId="26" r:id="rId15"/>
    <sheet name="DATA_T4" sheetId="25" r:id="rId16"/>
    <sheet name="DATA_T5a" sheetId="36" r:id="rId17"/>
    <sheet name="DATA_T5b" sheetId="28" r:id="rId18"/>
    <sheet name="DATA_T6a" sheetId="33" r:id="rId19"/>
    <sheet name="DATA_T6b" sheetId="29" r:id="rId20"/>
    <sheet name="DATA_T7" sheetId="34" r:id="rId21"/>
    <sheet name="DATA_T8" sheetId="35" r:id="rId22"/>
    <sheet name="DATA_B_T1" sheetId="24" r:id="rId23"/>
    <sheet name="DATA_B_T2" sheetId="30" r:id="rId24"/>
    <sheet name="DATA_B_T3" sheetId="31" r:id="rId25"/>
    <sheet name="DATA_B_T4" sheetId="39" r:id="rId26"/>
    <sheet name="DATA_B_T5" sheetId="38" r:id="rId27"/>
    <sheet name="Sheet1" sheetId="46" r:id="rId28"/>
  </sheets>
  <definedNames>
    <definedName name="_xlnm._FilterDatabase" localSheetId="0" hidden="1">Front_Sheet!$B$41:$B$609</definedName>
    <definedName name="_xlnm.Criteria" localSheetId="0">Front_Sheet!$B$41</definedName>
    <definedName name="CRITERIARANGE">Front_Sheet!$B$42:$F$610</definedName>
    <definedName name="_xlnm.Print_Area" localSheetId="11">CCANALYSIS!$A$1:$P$73</definedName>
    <definedName name="_xlnm.Print_Area" localSheetId="3">Checkdoc_1!$A$1:$N$68</definedName>
    <definedName name="_xlnm.Print_Area" localSheetId="4">Checkdoc_2!$A$1:$R$51</definedName>
    <definedName name="_xlnm.Print_Area" localSheetId="0">Front_Sheet!$A$2:$J$612</definedName>
    <definedName name="_xlnm.Print_Area" localSheetId="1">HEBCI_B_T1_to_T4!$A$1:$U$138</definedName>
    <definedName name="_xlnm.Print_Area" localSheetId="2">HEBCI_B_T4cont_T5!$A$1:$H$183</definedName>
    <definedName name="_xlnm.Print_Area" localSheetId="5">T1_T3_Difference!$A$1:$S$102</definedName>
    <definedName name="_xlnm.Print_Area" localSheetId="7">T5b_Difference!$A$1:$S$135</definedName>
    <definedName name="_xlnm.Print_Area" localSheetId="8">T6a_T6b_Difference!$A$1:$M$131</definedName>
    <definedName name="_xlnm.Print_Area" localSheetId="9">T7_Difference!$A$1:$T$103</definedName>
    <definedName name="_xlnm.Print_Area" localSheetId="10">T8_Difference!$A$1:$AD$20</definedName>
    <definedName name="_xlnm.Print_Titles" localSheetId="3">Checkdoc_1!$1:$4</definedName>
  </definedNames>
  <calcPr calcId="152511"/>
</workbook>
</file>

<file path=xl/calcChain.xml><?xml version="1.0" encoding="utf-8"?>
<calcChain xmlns="http://schemas.openxmlformats.org/spreadsheetml/2006/main">
  <c r="R135" i="45" l="1"/>
  <c r="Q135" i="45"/>
  <c r="P135" i="45"/>
  <c r="O135" i="45"/>
  <c r="N135" i="45"/>
  <c r="M135" i="45"/>
  <c r="L135" i="45"/>
  <c r="K135" i="45"/>
  <c r="J135" i="45"/>
  <c r="I135" i="45"/>
  <c r="H135" i="45"/>
  <c r="G135" i="45"/>
  <c r="F135" i="45"/>
  <c r="E135" i="45"/>
  <c r="H67" i="45"/>
  <c r="G67" i="45"/>
  <c r="F67" i="45"/>
  <c r="E67" i="45"/>
  <c r="C20" i="42" l="1"/>
  <c r="D20" i="42"/>
  <c r="E20" i="42"/>
  <c r="F20" i="42"/>
  <c r="G20" i="42"/>
  <c r="H20" i="42"/>
  <c r="C21" i="42"/>
  <c r="D21" i="42"/>
  <c r="E21" i="42"/>
  <c r="F21" i="42"/>
  <c r="G21" i="42"/>
  <c r="H21" i="42"/>
  <c r="C22" i="42"/>
  <c r="D22" i="42"/>
  <c r="E22" i="42"/>
  <c r="F22" i="42"/>
  <c r="G22" i="42"/>
  <c r="H22" i="42"/>
  <c r="C23" i="42"/>
  <c r="D23" i="42"/>
  <c r="E23" i="42"/>
  <c r="F23" i="42"/>
  <c r="G23" i="42"/>
  <c r="H23" i="42"/>
  <c r="D19" i="42"/>
  <c r="E19" i="42"/>
  <c r="F19" i="42"/>
  <c r="G19" i="42"/>
  <c r="H19" i="42"/>
  <c r="C19" i="42"/>
  <c r="C14" i="42"/>
  <c r="D14" i="42"/>
  <c r="E14" i="42"/>
  <c r="F14" i="42"/>
  <c r="G14" i="42"/>
  <c r="H14" i="42"/>
  <c r="C15" i="42"/>
  <c r="D15" i="42"/>
  <c r="E15" i="42"/>
  <c r="F15" i="42"/>
  <c r="G15" i="42"/>
  <c r="H15" i="42"/>
  <c r="C16" i="42"/>
  <c r="D16" i="42"/>
  <c r="E16" i="42"/>
  <c r="F16" i="42"/>
  <c r="G16" i="42"/>
  <c r="H16" i="42"/>
  <c r="C17" i="42"/>
  <c r="D17" i="42"/>
  <c r="E17" i="42"/>
  <c r="F17" i="42"/>
  <c r="G17" i="42"/>
  <c r="H17" i="42"/>
  <c r="D13" i="42"/>
  <c r="E13" i="42"/>
  <c r="F13" i="42"/>
  <c r="G13" i="42"/>
  <c r="H13" i="42"/>
  <c r="C13" i="42"/>
  <c r="G133" i="22"/>
  <c r="F136" i="22"/>
  <c r="E136" i="22"/>
  <c r="F134" i="22"/>
  <c r="E134" i="22"/>
  <c r="E131" i="22"/>
  <c r="F131" i="22"/>
  <c r="E132" i="22"/>
  <c r="F132" i="22"/>
  <c r="F130" i="22"/>
  <c r="E130" i="22"/>
  <c r="E127" i="22"/>
  <c r="F127" i="22"/>
  <c r="E128" i="22"/>
  <c r="F128" i="22"/>
  <c r="F126" i="22"/>
  <c r="E126" i="22"/>
  <c r="E123" i="22"/>
  <c r="F123" i="22"/>
  <c r="E124" i="22"/>
  <c r="F124" i="22"/>
  <c r="F122" i="22"/>
  <c r="E122" i="22"/>
  <c r="G118" i="22"/>
  <c r="G117" i="22"/>
  <c r="F118" i="22"/>
  <c r="E118" i="22"/>
  <c r="E115" i="22"/>
  <c r="F115" i="22"/>
  <c r="E116" i="22"/>
  <c r="F116" i="22"/>
  <c r="F114" i="22"/>
  <c r="E114" i="22"/>
  <c r="G112" i="22"/>
  <c r="G111" i="22"/>
  <c r="F112" i="22"/>
  <c r="E112" i="22"/>
  <c r="E109" i="22"/>
  <c r="F109" i="22"/>
  <c r="E110" i="22"/>
  <c r="F110" i="22"/>
  <c r="F108" i="22"/>
  <c r="E108" i="22"/>
  <c r="E100" i="22"/>
  <c r="I62" i="41" l="1"/>
  <c r="B428" i="16" s="1"/>
  <c r="H62" i="41"/>
  <c r="H61" i="41"/>
  <c r="I61" i="41" s="1"/>
  <c r="B427" i="16" s="1"/>
  <c r="I60" i="41"/>
  <c r="B426" i="16" s="1"/>
  <c r="H60" i="41"/>
  <c r="H59" i="41"/>
  <c r="I59" i="41" s="1"/>
  <c r="B425" i="16" s="1"/>
  <c r="I58" i="41"/>
  <c r="H58" i="41"/>
  <c r="H57" i="41"/>
  <c r="I57" i="41" s="1"/>
  <c r="B423" i="16" s="1"/>
  <c r="I56" i="41"/>
  <c r="B422" i="16" s="1"/>
  <c r="H56" i="41"/>
  <c r="H55" i="41"/>
  <c r="I55" i="41" s="1"/>
  <c r="B421" i="16" s="1"/>
  <c r="I53" i="41"/>
  <c r="B420" i="16" s="1"/>
  <c r="H53" i="41"/>
  <c r="H52" i="41"/>
  <c r="I52" i="41" s="1"/>
  <c r="B419" i="16" s="1"/>
  <c r="I51" i="41"/>
  <c r="B418" i="16" s="1"/>
  <c r="H51" i="41"/>
  <c r="H50" i="41"/>
  <c r="I50" i="41" s="1"/>
  <c r="B417" i="16" s="1"/>
  <c r="I49" i="41"/>
  <c r="B416" i="16" s="1"/>
  <c r="H49" i="41"/>
  <c r="H48" i="41"/>
  <c r="I48" i="41" s="1"/>
  <c r="B415" i="16" s="1"/>
  <c r="I47" i="41"/>
  <c r="B414" i="16" s="1"/>
  <c r="H47" i="41"/>
  <c r="H46" i="41"/>
  <c r="I46" i="41" s="1"/>
  <c r="B413" i="16" s="1"/>
  <c r="H38" i="41"/>
  <c r="I38" i="41" s="1"/>
  <c r="B407" i="16" s="1"/>
  <c r="H36" i="41"/>
  <c r="I36" i="41" s="1"/>
  <c r="B405" i="16" s="1"/>
  <c r="H35" i="41"/>
  <c r="I35" i="41" s="1"/>
  <c r="B404" i="16" s="1"/>
  <c r="H34" i="41"/>
  <c r="I34" i="41" s="1"/>
  <c r="B403" i="16" s="1"/>
  <c r="H33" i="41"/>
  <c r="I33" i="41" s="1"/>
  <c r="B402" i="16" s="1"/>
  <c r="H32" i="41"/>
  <c r="I32" i="41" s="1"/>
  <c r="B401" i="16" s="1"/>
  <c r="H23" i="41"/>
  <c r="I23" i="41" s="1"/>
  <c r="B394" i="16" s="1"/>
  <c r="H22" i="41"/>
  <c r="I22" i="41" s="1"/>
  <c r="B393" i="16" s="1"/>
  <c r="G56" i="41"/>
  <c r="G57" i="41"/>
  <c r="G58" i="41"/>
  <c r="G59" i="41"/>
  <c r="G60" i="41"/>
  <c r="G61" i="41"/>
  <c r="G62" i="41"/>
  <c r="G55" i="41"/>
  <c r="G53" i="41"/>
  <c r="G47" i="41"/>
  <c r="G48" i="41"/>
  <c r="G49" i="41"/>
  <c r="G50" i="41"/>
  <c r="G51" i="41"/>
  <c r="G52" i="41"/>
  <c r="G46" i="41"/>
  <c r="G33" i="41"/>
  <c r="G34" i="41"/>
  <c r="G35" i="41"/>
  <c r="G36" i="41"/>
  <c r="G37" i="41"/>
  <c r="G38" i="41"/>
  <c r="G39" i="41"/>
  <c r="G40" i="41"/>
  <c r="G41" i="41"/>
  <c r="G42" i="41"/>
  <c r="G32" i="41"/>
  <c r="G23" i="41"/>
  <c r="G22" i="41"/>
  <c r="B424" i="16"/>
  <c r="B412" i="16"/>
  <c r="B395" i="16"/>
  <c r="B396" i="16"/>
  <c r="B397" i="16"/>
  <c r="B398" i="16"/>
  <c r="B399" i="16"/>
  <c r="B400" i="16"/>
  <c r="G104" i="22" l="1"/>
  <c r="F104" i="22"/>
  <c r="E104" i="22"/>
  <c r="H87" i="22"/>
  <c r="G87" i="22"/>
  <c r="E9" i="12" l="1"/>
  <c r="B510" i="16"/>
  <c r="B511" i="16"/>
  <c r="B512" i="16"/>
  <c r="B504" i="16"/>
  <c r="B505" i="16"/>
  <c r="B506" i="16"/>
  <c r="B507" i="16"/>
  <c r="B508" i="16"/>
  <c r="B509" i="16"/>
  <c r="B497" i="16"/>
  <c r="B498" i="16"/>
  <c r="B499" i="16"/>
  <c r="B500" i="16"/>
  <c r="B501" i="16"/>
  <c r="B502" i="16"/>
  <c r="B503" i="16"/>
  <c r="B514" i="16"/>
  <c r="B516" i="16"/>
  <c r="B515" i="16"/>
  <c r="B517" i="16"/>
  <c r="B519" i="16"/>
  <c r="B518" i="16"/>
  <c r="B520" i="16"/>
  <c r="B522" i="16"/>
  <c r="B523" i="16"/>
  <c r="B524" i="16"/>
  <c r="B525" i="16"/>
  <c r="B526" i="16"/>
  <c r="B527" i="16"/>
  <c r="B528" i="16"/>
  <c r="B529" i="16"/>
  <c r="B530" i="16"/>
  <c r="B531" i="16"/>
  <c r="B532" i="16"/>
  <c r="B533" i="16"/>
  <c r="B521" i="16"/>
  <c r="B534" i="16"/>
  <c r="B535" i="16"/>
  <c r="B494" i="16"/>
  <c r="B495" i="16"/>
  <c r="B496" i="16"/>
  <c r="B513" i="16"/>
  <c r="B382" i="16"/>
  <c r="L9" i="4" l="1"/>
  <c r="L10" i="4"/>
  <c r="L11" i="4"/>
  <c r="L12" i="4"/>
  <c r="M11" i="4" l="1"/>
  <c r="E11" i="45" l="1"/>
  <c r="G11" i="45"/>
  <c r="G64" i="45"/>
  <c r="E64" i="45"/>
  <c r="R132" i="45" l="1"/>
  <c r="Q132" i="45"/>
  <c r="P132" i="45"/>
  <c r="O132" i="45"/>
  <c r="N132" i="45"/>
  <c r="M132" i="45"/>
  <c r="L132" i="45"/>
  <c r="K132" i="45"/>
  <c r="J132" i="45"/>
  <c r="I132" i="45"/>
  <c r="H132" i="45"/>
  <c r="G132" i="45"/>
  <c r="F132" i="45"/>
  <c r="R134" i="45"/>
  <c r="Q134" i="45"/>
  <c r="P134" i="45"/>
  <c r="O134" i="45"/>
  <c r="N134" i="45"/>
  <c r="M134" i="45"/>
  <c r="L134" i="45"/>
  <c r="K134" i="45"/>
  <c r="J134" i="45"/>
  <c r="I134" i="45"/>
  <c r="H134" i="45"/>
  <c r="G134" i="45"/>
  <c r="F134" i="45"/>
  <c r="E134" i="45"/>
  <c r="E132" i="45"/>
  <c r="H85" i="22" l="1"/>
  <c r="H84" i="22"/>
  <c r="X84" i="22" s="1"/>
  <c r="G85" i="22"/>
  <c r="G84" i="22"/>
  <c r="T84" i="22" s="1"/>
  <c r="F22" i="12"/>
  <c r="M61" i="40"/>
  <c r="I61" i="40"/>
  <c r="E61" i="40"/>
  <c r="G61" i="40" s="1"/>
  <c r="H61" i="40" s="1"/>
  <c r="E11" i="21"/>
  <c r="F11" i="21"/>
  <c r="G103" i="22"/>
  <c r="G102" i="22"/>
  <c r="G101" i="22"/>
  <c r="F51" i="4"/>
  <c r="N51" i="4"/>
  <c r="P51" i="4" s="1"/>
  <c r="F52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L40" i="4"/>
  <c r="L41" i="4"/>
  <c r="L42" i="4"/>
  <c r="L43" i="4"/>
  <c r="L44" i="4"/>
  <c r="L45" i="4"/>
  <c r="L46" i="4"/>
  <c r="L47" i="4"/>
  <c r="L48" i="4"/>
  <c r="L49" i="4"/>
  <c r="L50" i="4"/>
  <c r="L51" i="4"/>
  <c r="O51" i="4" s="1"/>
  <c r="L52" i="4"/>
  <c r="L53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F18" i="4"/>
  <c r="F19" i="4"/>
  <c r="N19" i="4" s="1"/>
  <c r="P19" i="4" s="1"/>
  <c r="F20" i="4"/>
  <c r="N20" i="4" s="1"/>
  <c r="P20" i="4" s="1"/>
  <c r="F21" i="4"/>
  <c r="F22" i="4"/>
  <c r="F23" i="4"/>
  <c r="N23" i="4" s="1"/>
  <c r="P23" i="4" s="1"/>
  <c r="F24" i="4"/>
  <c r="N24" i="4" s="1"/>
  <c r="P24" i="4"/>
  <c r="F25" i="4"/>
  <c r="N25" i="4" s="1"/>
  <c r="P25" i="4" s="1"/>
  <c r="F26" i="4"/>
  <c r="N26" i="4" s="1"/>
  <c r="P26" i="4" s="1"/>
  <c r="L18" i="4"/>
  <c r="M18" i="4"/>
  <c r="L19" i="4"/>
  <c r="M19" i="4"/>
  <c r="L20" i="4"/>
  <c r="O20" i="4"/>
  <c r="B576" i="16" s="1"/>
  <c r="M20" i="4"/>
  <c r="L21" i="4"/>
  <c r="M21" i="4"/>
  <c r="L22" i="4"/>
  <c r="M22" i="4"/>
  <c r="L23" i="4"/>
  <c r="M23" i="4"/>
  <c r="L24" i="4"/>
  <c r="O24" i="4" s="1"/>
  <c r="M24" i="4"/>
  <c r="L25" i="4"/>
  <c r="L26" i="4"/>
  <c r="M57" i="4"/>
  <c r="M56" i="4"/>
  <c r="M55" i="4"/>
  <c r="M54" i="4"/>
  <c r="L61" i="4"/>
  <c r="L60" i="4"/>
  <c r="L59" i="4"/>
  <c r="L58" i="4"/>
  <c r="L57" i="4"/>
  <c r="L56" i="4"/>
  <c r="L55" i="4"/>
  <c r="L54" i="4"/>
  <c r="E71" i="41"/>
  <c r="Q101" i="40"/>
  <c r="Q100" i="40"/>
  <c r="M101" i="40"/>
  <c r="M100" i="40"/>
  <c r="O100" i="40" s="1"/>
  <c r="P100" i="40" s="1"/>
  <c r="M87" i="40"/>
  <c r="M88" i="40"/>
  <c r="M89" i="40"/>
  <c r="M90" i="40"/>
  <c r="O90" i="40" s="1"/>
  <c r="P90" i="40" s="1"/>
  <c r="M91" i="40"/>
  <c r="M92" i="40"/>
  <c r="M93" i="40"/>
  <c r="O93" i="40" s="1"/>
  <c r="P93" i="40" s="1"/>
  <c r="M94" i="40"/>
  <c r="O94" i="40" s="1"/>
  <c r="P94" i="40" s="1"/>
  <c r="M95" i="40"/>
  <c r="M96" i="40"/>
  <c r="M97" i="40"/>
  <c r="M86" i="40"/>
  <c r="O86" i="40" s="1"/>
  <c r="P86" i="40" s="1"/>
  <c r="M78" i="40"/>
  <c r="M79" i="40"/>
  <c r="M80" i="40"/>
  <c r="O80" i="40" s="1"/>
  <c r="P80" i="40" s="1"/>
  <c r="M81" i="40"/>
  <c r="O81" i="40" s="1"/>
  <c r="M82" i="40"/>
  <c r="M83" i="40"/>
  <c r="M84" i="40"/>
  <c r="M77" i="40"/>
  <c r="O77" i="40" s="1"/>
  <c r="I101" i="40"/>
  <c r="I100" i="40"/>
  <c r="K100" i="40" s="1"/>
  <c r="L100" i="40" s="1"/>
  <c r="I87" i="40"/>
  <c r="K87" i="40" s="1"/>
  <c r="L87" i="40" s="1"/>
  <c r="I88" i="40"/>
  <c r="K88" i="40" s="1"/>
  <c r="L88" i="40" s="1"/>
  <c r="I89" i="40"/>
  <c r="K89" i="40" s="1"/>
  <c r="L89" i="40" s="1"/>
  <c r="I90" i="40"/>
  <c r="K90" i="40" s="1"/>
  <c r="L90" i="40" s="1"/>
  <c r="I91" i="40"/>
  <c r="I92" i="40"/>
  <c r="K92" i="40" s="1"/>
  <c r="I93" i="40"/>
  <c r="I94" i="40"/>
  <c r="I95" i="40"/>
  <c r="K95" i="40" s="1"/>
  <c r="L95" i="40" s="1"/>
  <c r="I96" i="40"/>
  <c r="K96" i="40" s="1"/>
  <c r="I97" i="40"/>
  <c r="K97" i="40" s="1"/>
  <c r="L97" i="40" s="1"/>
  <c r="I86" i="40"/>
  <c r="K86" i="40" s="1"/>
  <c r="I78" i="40"/>
  <c r="I79" i="40"/>
  <c r="I80" i="40"/>
  <c r="K80" i="40" s="1"/>
  <c r="L80" i="40" s="1"/>
  <c r="I81" i="40"/>
  <c r="I82" i="40"/>
  <c r="K82" i="40" s="1"/>
  <c r="L82" i="40" s="1"/>
  <c r="I83" i="40"/>
  <c r="I84" i="40"/>
  <c r="I77" i="40"/>
  <c r="K77" i="40" s="1"/>
  <c r="L77" i="40" s="1"/>
  <c r="E101" i="40"/>
  <c r="E100" i="40"/>
  <c r="G100" i="40" s="1"/>
  <c r="H100" i="40" s="1"/>
  <c r="E87" i="40"/>
  <c r="G87" i="40" s="1"/>
  <c r="H87" i="40" s="1"/>
  <c r="E88" i="40"/>
  <c r="E89" i="40"/>
  <c r="E90" i="40"/>
  <c r="G90" i="40" s="1"/>
  <c r="H90" i="40" s="1"/>
  <c r="E91" i="40"/>
  <c r="E92" i="40"/>
  <c r="E93" i="40"/>
  <c r="G93" i="40" s="1"/>
  <c r="H93" i="40" s="1"/>
  <c r="E94" i="40"/>
  <c r="G94" i="40" s="1"/>
  <c r="E95" i="40"/>
  <c r="E96" i="40"/>
  <c r="G96" i="40" s="1"/>
  <c r="E97" i="40"/>
  <c r="G97" i="40" s="1"/>
  <c r="E86" i="40"/>
  <c r="E78" i="40"/>
  <c r="E79" i="40"/>
  <c r="E80" i="40"/>
  <c r="G80" i="40" s="1"/>
  <c r="H80" i="40" s="1"/>
  <c r="E81" i="40"/>
  <c r="E82" i="40"/>
  <c r="E83" i="40"/>
  <c r="G83" i="40" s="1"/>
  <c r="H83" i="40" s="1"/>
  <c r="E84" i="40"/>
  <c r="E77" i="40"/>
  <c r="Q74" i="40"/>
  <c r="M74" i="40"/>
  <c r="I74" i="40"/>
  <c r="K74" i="40" s="1"/>
  <c r="L74" i="40"/>
  <c r="Q72" i="40"/>
  <c r="Q73" i="40" s="1"/>
  <c r="M72" i="40"/>
  <c r="M73" i="40" s="1"/>
  <c r="M71" i="40"/>
  <c r="I72" i="40"/>
  <c r="I73" i="40" s="1"/>
  <c r="I71" i="40"/>
  <c r="M65" i="40"/>
  <c r="M66" i="40"/>
  <c r="O66" i="40" s="1"/>
  <c r="M67" i="40"/>
  <c r="M68" i="40"/>
  <c r="M63" i="40"/>
  <c r="O63" i="40" s="1"/>
  <c r="P63" i="40" s="1"/>
  <c r="I67" i="40"/>
  <c r="I64" i="40" s="1"/>
  <c r="I68" i="40"/>
  <c r="K68" i="40" s="1"/>
  <c r="I63" i="40"/>
  <c r="K63" i="40" s="1"/>
  <c r="L63" i="40" s="1"/>
  <c r="E67" i="40"/>
  <c r="E68" i="40"/>
  <c r="E63" i="40"/>
  <c r="G63" i="40" s="1"/>
  <c r="H63" i="40" s="1"/>
  <c r="M40" i="40"/>
  <c r="M41" i="40"/>
  <c r="M42" i="40"/>
  <c r="M43" i="40"/>
  <c r="M44" i="40"/>
  <c r="M45" i="40"/>
  <c r="M46" i="40"/>
  <c r="M47" i="40"/>
  <c r="M48" i="40"/>
  <c r="M49" i="40"/>
  <c r="M50" i="40"/>
  <c r="M51" i="40"/>
  <c r="M52" i="40"/>
  <c r="M53" i="40"/>
  <c r="M54" i="40"/>
  <c r="M55" i="40"/>
  <c r="M56" i="40"/>
  <c r="M57" i="40"/>
  <c r="M58" i="40"/>
  <c r="M59" i="40"/>
  <c r="I40" i="40"/>
  <c r="K40" i="40" s="1"/>
  <c r="L40" i="40" s="1"/>
  <c r="I41" i="40"/>
  <c r="I42" i="40"/>
  <c r="I43" i="40"/>
  <c r="I44" i="40"/>
  <c r="K44" i="40" s="1"/>
  <c r="L44" i="40" s="1"/>
  <c r="I45" i="40"/>
  <c r="I46" i="40"/>
  <c r="I47" i="40"/>
  <c r="I48" i="40"/>
  <c r="K48" i="40" s="1"/>
  <c r="L48" i="40" s="1"/>
  <c r="I49" i="40"/>
  <c r="I50" i="40"/>
  <c r="I51" i="40"/>
  <c r="I52" i="40"/>
  <c r="K52" i="40" s="1"/>
  <c r="L52" i="40" s="1"/>
  <c r="I53" i="40"/>
  <c r="I54" i="40"/>
  <c r="I55" i="40"/>
  <c r="I56" i="40"/>
  <c r="K56" i="40" s="1"/>
  <c r="L56" i="40" s="1"/>
  <c r="I57" i="40"/>
  <c r="I58" i="40"/>
  <c r="I59" i="40"/>
  <c r="K59" i="40" s="1"/>
  <c r="L59" i="40" s="1"/>
  <c r="E40" i="40"/>
  <c r="G40" i="40" s="1"/>
  <c r="H40" i="40" s="1"/>
  <c r="E41" i="40"/>
  <c r="E42" i="40"/>
  <c r="E43" i="40"/>
  <c r="E44" i="40"/>
  <c r="G44" i="40" s="1"/>
  <c r="H44" i="40" s="1"/>
  <c r="E45" i="40"/>
  <c r="E46" i="40"/>
  <c r="E47" i="40"/>
  <c r="E48" i="40"/>
  <c r="E49" i="40"/>
  <c r="E50" i="40"/>
  <c r="E51" i="40"/>
  <c r="E52" i="40"/>
  <c r="G52" i="40" s="1"/>
  <c r="H52" i="40" s="1"/>
  <c r="E53" i="40"/>
  <c r="E54" i="40"/>
  <c r="E55" i="40"/>
  <c r="E56" i="40"/>
  <c r="G56" i="40" s="1"/>
  <c r="H56" i="40" s="1"/>
  <c r="E57" i="40"/>
  <c r="E58" i="40"/>
  <c r="E59" i="40"/>
  <c r="G59" i="40" s="1"/>
  <c r="E70" i="41"/>
  <c r="E68" i="41"/>
  <c r="E67" i="41"/>
  <c r="E64" i="41"/>
  <c r="E56" i="41"/>
  <c r="E57" i="41"/>
  <c r="E58" i="41"/>
  <c r="E59" i="41"/>
  <c r="E60" i="41"/>
  <c r="E61" i="41"/>
  <c r="E55" i="41"/>
  <c r="E47" i="41"/>
  <c r="E48" i="41"/>
  <c r="E49" i="41"/>
  <c r="E50" i="41"/>
  <c r="E51" i="41"/>
  <c r="E52" i="41"/>
  <c r="E46" i="41"/>
  <c r="E33" i="41"/>
  <c r="E34" i="41"/>
  <c r="E35" i="41"/>
  <c r="E36" i="41"/>
  <c r="E37" i="41"/>
  <c r="E38" i="41"/>
  <c r="E39" i="41"/>
  <c r="E40" i="41"/>
  <c r="E41" i="41"/>
  <c r="E42" i="41"/>
  <c r="E32" i="41"/>
  <c r="E23" i="41"/>
  <c r="E24" i="41"/>
  <c r="E25" i="41"/>
  <c r="E26" i="41"/>
  <c r="G26" i="41" s="1"/>
  <c r="E27" i="41"/>
  <c r="G27" i="41" s="1"/>
  <c r="E28" i="41"/>
  <c r="E22" i="41"/>
  <c r="R129" i="45"/>
  <c r="R128" i="45"/>
  <c r="R127" i="45"/>
  <c r="E128" i="45"/>
  <c r="F128" i="45"/>
  <c r="G128" i="45"/>
  <c r="H128" i="45"/>
  <c r="I128" i="45"/>
  <c r="J128" i="45"/>
  <c r="K128" i="45"/>
  <c r="L128" i="45"/>
  <c r="M128" i="45"/>
  <c r="N128" i="45"/>
  <c r="O128" i="45"/>
  <c r="P128" i="45"/>
  <c r="Q128" i="45"/>
  <c r="E129" i="45"/>
  <c r="F129" i="45"/>
  <c r="G129" i="45"/>
  <c r="H129" i="45"/>
  <c r="I129" i="45"/>
  <c r="J129" i="45"/>
  <c r="K129" i="45"/>
  <c r="L129" i="45"/>
  <c r="M129" i="45"/>
  <c r="N129" i="45"/>
  <c r="O129" i="45"/>
  <c r="O130" i="45" s="1"/>
  <c r="P129" i="45"/>
  <c r="Q129" i="45"/>
  <c r="G127" i="45"/>
  <c r="H127" i="45"/>
  <c r="I127" i="45"/>
  <c r="J127" i="45"/>
  <c r="K127" i="45"/>
  <c r="L127" i="45"/>
  <c r="M127" i="45"/>
  <c r="N127" i="45"/>
  <c r="O127" i="45"/>
  <c r="P127" i="45"/>
  <c r="Q127" i="45"/>
  <c r="F127" i="45"/>
  <c r="F125" i="45"/>
  <c r="G125" i="45"/>
  <c r="H125" i="45"/>
  <c r="I125" i="45"/>
  <c r="J125" i="45"/>
  <c r="K125" i="45"/>
  <c r="L125" i="45"/>
  <c r="M125" i="45"/>
  <c r="N125" i="45"/>
  <c r="O125" i="45"/>
  <c r="P125" i="45"/>
  <c r="Q125" i="45"/>
  <c r="E127" i="45"/>
  <c r="E125" i="45"/>
  <c r="J112" i="45"/>
  <c r="K112" i="45"/>
  <c r="L112" i="45"/>
  <c r="M112" i="45"/>
  <c r="N112" i="45"/>
  <c r="O112" i="45"/>
  <c r="P112" i="45"/>
  <c r="Q112" i="45"/>
  <c r="J113" i="45"/>
  <c r="K113" i="45"/>
  <c r="L113" i="45"/>
  <c r="M113" i="45"/>
  <c r="N113" i="45"/>
  <c r="O113" i="45"/>
  <c r="P113" i="45"/>
  <c r="Q113" i="45"/>
  <c r="J114" i="45"/>
  <c r="K114" i="45"/>
  <c r="L114" i="45"/>
  <c r="M114" i="45"/>
  <c r="N114" i="45"/>
  <c r="O114" i="45"/>
  <c r="P114" i="45"/>
  <c r="Q114" i="45"/>
  <c r="J115" i="45"/>
  <c r="K115" i="45"/>
  <c r="L115" i="45"/>
  <c r="M115" i="45"/>
  <c r="N115" i="45"/>
  <c r="O115" i="45"/>
  <c r="P115" i="45"/>
  <c r="Q115" i="45"/>
  <c r="J116" i="45"/>
  <c r="K116" i="45"/>
  <c r="L116" i="45"/>
  <c r="M116" i="45"/>
  <c r="N116" i="45"/>
  <c r="O116" i="45"/>
  <c r="P116" i="45"/>
  <c r="Q116" i="45"/>
  <c r="J117" i="45"/>
  <c r="K117" i="45"/>
  <c r="L117" i="45"/>
  <c r="M117" i="45"/>
  <c r="N117" i="45"/>
  <c r="O117" i="45"/>
  <c r="P117" i="45"/>
  <c r="Q117" i="45"/>
  <c r="J118" i="45"/>
  <c r="K118" i="45"/>
  <c r="L118" i="45"/>
  <c r="M118" i="45"/>
  <c r="N118" i="45"/>
  <c r="O118" i="45"/>
  <c r="P118" i="45"/>
  <c r="Q118" i="45"/>
  <c r="J119" i="45"/>
  <c r="K119" i="45"/>
  <c r="L119" i="45"/>
  <c r="M119" i="45"/>
  <c r="N119" i="45"/>
  <c r="O119" i="45"/>
  <c r="P119" i="45"/>
  <c r="Q119" i="45"/>
  <c r="J120" i="45"/>
  <c r="K120" i="45"/>
  <c r="L120" i="45"/>
  <c r="M120" i="45"/>
  <c r="N120" i="45"/>
  <c r="O120" i="45"/>
  <c r="P120" i="45"/>
  <c r="Q120" i="45"/>
  <c r="J121" i="45"/>
  <c r="K121" i="45"/>
  <c r="L121" i="45"/>
  <c r="M121" i="45"/>
  <c r="N121" i="45"/>
  <c r="O121" i="45"/>
  <c r="P121" i="45"/>
  <c r="Q121" i="45"/>
  <c r="J122" i="45"/>
  <c r="K122" i="45"/>
  <c r="L122" i="45"/>
  <c r="M122" i="45"/>
  <c r="N122" i="45"/>
  <c r="O122" i="45"/>
  <c r="P122" i="45"/>
  <c r="Q122" i="45"/>
  <c r="J123" i="45"/>
  <c r="K123" i="45"/>
  <c r="L123" i="45"/>
  <c r="M123" i="45"/>
  <c r="N123" i="45"/>
  <c r="O123" i="45"/>
  <c r="P123" i="45"/>
  <c r="Q123" i="45"/>
  <c r="I112" i="45"/>
  <c r="I113" i="45"/>
  <c r="I114" i="45"/>
  <c r="I115" i="45"/>
  <c r="I116" i="45"/>
  <c r="I117" i="45"/>
  <c r="I118" i="45"/>
  <c r="I119" i="45"/>
  <c r="I120" i="45"/>
  <c r="I121" i="45"/>
  <c r="I122" i="45"/>
  <c r="I123" i="45"/>
  <c r="H112" i="45"/>
  <c r="H113" i="45"/>
  <c r="H114" i="45"/>
  <c r="H115" i="45"/>
  <c r="H116" i="45"/>
  <c r="H117" i="45"/>
  <c r="H118" i="45"/>
  <c r="H119" i="45"/>
  <c r="H120" i="45"/>
  <c r="H121" i="45"/>
  <c r="H122" i="45"/>
  <c r="H123" i="45"/>
  <c r="G112" i="45"/>
  <c r="G113" i="45"/>
  <c r="G114" i="45"/>
  <c r="G115" i="45"/>
  <c r="G116" i="45"/>
  <c r="G117" i="45"/>
  <c r="G118" i="45"/>
  <c r="G119" i="45"/>
  <c r="G120" i="45"/>
  <c r="G121" i="45"/>
  <c r="G122" i="45"/>
  <c r="G123" i="45"/>
  <c r="F112" i="45"/>
  <c r="F113" i="45"/>
  <c r="F114" i="45"/>
  <c r="F115" i="45"/>
  <c r="F116" i="45"/>
  <c r="F117" i="45"/>
  <c r="F118" i="45"/>
  <c r="F119" i="45"/>
  <c r="F120" i="45"/>
  <c r="F121" i="45"/>
  <c r="F122" i="45"/>
  <c r="F123" i="45"/>
  <c r="E112" i="45"/>
  <c r="E113" i="45"/>
  <c r="E114" i="45"/>
  <c r="E115" i="45"/>
  <c r="E116" i="45"/>
  <c r="E117" i="45"/>
  <c r="E118" i="45"/>
  <c r="E119" i="45"/>
  <c r="E120" i="45"/>
  <c r="E121" i="45"/>
  <c r="E122" i="45"/>
  <c r="E123" i="45"/>
  <c r="G66" i="45"/>
  <c r="E66" i="45"/>
  <c r="G60" i="45"/>
  <c r="I60" i="45" s="1"/>
  <c r="J60" i="45" s="1"/>
  <c r="K60" i="45" s="1"/>
  <c r="G61" i="45"/>
  <c r="I61" i="45" s="1"/>
  <c r="E60" i="45"/>
  <c r="E61" i="45"/>
  <c r="G59" i="45"/>
  <c r="I59" i="45" s="1"/>
  <c r="J59" i="45" s="1"/>
  <c r="K59" i="45" s="1"/>
  <c r="B379" i="16" s="1"/>
  <c r="E59" i="45"/>
  <c r="G57" i="45"/>
  <c r="E57" i="45"/>
  <c r="G55" i="45"/>
  <c r="G54" i="45"/>
  <c r="G53" i="45"/>
  <c r="G52" i="45"/>
  <c r="G51" i="45"/>
  <c r="G50" i="45"/>
  <c r="G49" i="45"/>
  <c r="G48" i="45"/>
  <c r="G47" i="45"/>
  <c r="G46" i="45"/>
  <c r="E46" i="45"/>
  <c r="E47" i="45"/>
  <c r="E48" i="45"/>
  <c r="E49" i="45"/>
  <c r="E50" i="45"/>
  <c r="E51" i="45"/>
  <c r="E52" i="45"/>
  <c r="E53" i="45"/>
  <c r="E54" i="45"/>
  <c r="E55" i="45"/>
  <c r="G36" i="45"/>
  <c r="G37" i="45"/>
  <c r="G38" i="45"/>
  <c r="G39" i="45"/>
  <c r="G40" i="45"/>
  <c r="G41" i="45"/>
  <c r="G42" i="45"/>
  <c r="G43" i="45"/>
  <c r="G44" i="45"/>
  <c r="G45" i="45"/>
  <c r="E36" i="45"/>
  <c r="E37" i="45"/>
  <c r="E38" i="45"/>
  <c r="E39" i="45"/>
  <c r="E40" i="45"/>
  <c r="E41" i="45"/>
  <c r="E42" i="45"/>
  <c r="E43" i="45"/>
  <c r="E44" i="45"/>
  <c r="E45" i="45"/>
  <c r="Q22" i="12"/>
  <c r="P22" i="12"/>
  <c r="O22" i="12"/>
  <c r="N22" i="12"/>
  <c r="M22" i="12"/>
  <c r="L22" i="12"/>
  <c r="K22" i="12"/>
  <c r="J22" i="12"/>
  <c r="I22" i="12"/>
  <c r="H22" i="12"/>
  <c r="G22" i="12"/>
  <c r="E22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E11" i="12"/>
  <c r="E101" i="42"/>
  <c r="E164" i="42" s="1"/>
  <c r="F101" i="42"/>
  <c r="F164" i="42" s="1"/>
  <c r="E13" i="41"/>
  <c r="G13" i="41" s="1"/>
  <c r="F42" i="22"/>
  <c r="T42" i="22" s="1"/>
  <c r="F43" i="22"/>
  <c r="E15" i="22"/>
  <c r="G15" i="22"/>
  <c r="R15" i="22" s="1"/>
  <c r="E17" i="22"/>
  <c r="G17" i="22"/>
  <c r="W17" i="22" s="1"/>
  <c r="E16" i="22"/>
  <c r="G16" i="22"/>
  <c r="R16" i="22" s="1"/>
  <c r="G101" i="45"/>
  <c r="F100" i="45"/>
  <c r="F108" i="45"/>
  <c r="F101" i="45"/>
  <c r="F103" i="45"/>
  <c r="G106" i="45"/>
  <c r="F105" i="45"/>
  <c r="K13" i="43"/>
  <c r="M13" i="43" s="1"/>
  <c r="K16" i="43"/>
  <c r="H17" i="43"/>
  <c r="H16" i="43"/>
  <c r="H14" i="43"/>
  <c r="H13" i="43"/>
  <c r="L18" i="43"/>
  <c r="P18" i="43"/>
  <c r="T18" i="43"/>
  <c r="X18" i="43"/>
  <c r="AB18" i="43"/>
  <c r="E33" i="44"/>
  <c r="D33" i="44"/>
  <c r="G81" i="45"/>
  <c r="F80" i="45"/>
  <c r="F79" i="45"/>
  <c r="G79" i="45"/>
  <c r="D15" i="44"/>
  <c r="E15" i="44"/>
  <c r="D17" i="44"/>
  <c r="E17" i="44"/>
  <c r="D19" i="44"/>
  <c r="E19" i="44"/>
  <c r="D21" i="44"/>
  <c r="E21" i="44"/>
  <c r="D23" i="44"/>
  <c r="E23" i="44"/>
  <c r="D25" i="44"/>
  <c r="E25" i="44"/>
  <c r="D27" i="44"/>
  <c r="E27" i="44"/>
  <c r="E13" i="44"/>
  <c r="D13" i="44"/>
  <c r="E11" i="44"/>
  <c r="D11" i="44"/>
  <c r="E35" i="45"/>
  <c r="G80" i="45"/>
  <c r="H80" i="45"/>
  <c r="I80" i="45"/>
  <c r="J80" i="45"/>
  <c r="K80" i="45"/>
  <c r="L80" i="45"/>
  <c r="M80" i="45"/>
  <c r="N80" i="45"/>
  <c r="O80" i="45"/>
  <c r="P80" i="45"/>
  <c r="Q80" i="45"/>
  <c r="F81" i="45"/>
  <c r="H81" i="45"/>
  <c r="I81" i="45"/>
  <c r="J81" i="45"/>
  <c r="K81" i="45"/>
  <c r="L81" i="45"/>
  <c r="M81" i="45"/>
  <c r="N81" i="45"/>
  <c r="O81" i="45"/>
  <c r="P81" i="45"/>
  <c r="Q81" i="45"/>
  <c r="F82" i="45"/>
  <c r="G82" i="45"/>
  <c r="H82" i="45"/>
  <c r="I82" i="45"/>
  <c r="J82" i="45"/>
  <c r="K82" i="45"/>
  <c r="L82" i="45"/>
  <c r="M82" i="45"/>
  <c r="N82" i="45"/>
  <c r="O82" i="45"/>
  <c r="P82" i="45"/>
  <c r="Q82" i="45"/>
  <c r="F83" i="45"/>
  <c r="G83" i="45"/>
  <c r="H83" i="45"/>
  <c r="I83" i="45"/>
  <c r="J83" i="45"/>
  <c r="K83" i="45"/>
  <c r="L83" i="45"/>
  <c r="M83" i="45"/>
  <c r="N83" i="45"/>
  <c r="O83" i="45"/>
  <c r="P83" i="45"/>
  <c r="Q83" i="45"/>
  <c r="F84" i="45"/>
  <c r="G84" i="45"/>
  <c r="H84" i="45"/>
  <c r="I84" i="45"/>
  <c r="J84" i="45"/>
  <c r="K84" i="45"/>
  <c r="L84" i="45"/>
  <c r="M84" i="45"/>
  <c r="N84" i="45"/>
  <c r="O84" i="45"/>
  <c r="P84" i="45"/>
  <c r="Q84" i="45"/>
  <c r="F85" i="45"/>
  <c r="G85" i="45"/>
  <c r="H85" i="45"/>
  <c r="I85" i="45"/>
  <c r="J85" i="45"/>
  <c r="K85" i="45"/>
  <c r="L85" i="45"/>
  <c r="M85" i="45"/>
  <c r="N85" i="45"/>
  <c r="O85" i="45"/>
  <c r="P85" i="45"/>
  <c r="Q85" i="45"/>
  <c r="F86" i="45"/>
  <c r="G86" i="45"/>
  <c r="H86" i="45"/>
  <c r="I86" i="45"/>
  <c r="J86" i="45"/>
  <c r="K86" i="45"/>
  <c r="L86" i="45"/>
  <c r="M86" i="45"/>
  <c r="N86" i="45"/>
  <c r="O86" i="45"/>
  <c r="P86" i="45"/>
  <c r="Q86" i="45"/>
  <c r="F87" i="45"/>
  <c r="G87" i="45"/>
  <c r="H87" i="45"/>
  <c r="I87" i="45"/>
  <c r="J87" i="45"/>
  <c r="K87" i="45"/>
  <c r="L87" i="45"/>
  <c r="M87" i="45"/>
  <c r="N87" i="45"/>
  <c r="O87" i="45"/>
  <c r="P87" i="45"/>
  <c r="Q87" i="45"/>
  <c r="F88" i="45"/>
  <c r="G88" i="45"/>
  <c r="H88" i="45"/>
  <c r="I88" i="45"/>
  <c r="J88" i="45"/>
  <c r="K88" i="45"/>
  <c r="L88" i="45"/>
  <c r="M88" i="45"/>
  <c r="N88" i="45"/>
  <c r="O88" i="45"/>
  <c r="P88" i="45"/>
  <c r="Q88" i="45"/>
  <c r="F89" i="45"/>
  <c r="G89" i="45"/>
  <c r="H89" i="45"/>
  <c r="I89" i="45"/>
  <c r="J89" i="45"/>
  <c r="K89" i="45"/>
  <c r="L89" i="45"/>
  <c r="M89" i="45"/>
  <c r="N89" i="45"/>
  <c r="O89" i="45"/>
  <c r="P89" i="45"/>
  <c r="Q89" i="45"/>
  <c r="F90" i="45"/>
  <c r="G90" i="45"/>
  <c r="H90" i="45"/>
  <c r="I90" i="45"/>
  <c r="J90" i="45"/>
  <c r="K90" i="45"/>
  <c r="L90" i="45"/>
  <c r="M90" i="45"/>
  <c r="N90" i="45"/>
  <c r="O90" i="45"/>
  <c r="P90" i="45"/>
  <c r="Q90" i="45"/>
  <c r="F91" i="45"/>
  <c r="G91" i="45"/>
  <c r="H91" i="45"/>
  <c r="I91" i="45"/>
  <c r="J91" i="45"/>
  <c r="K91" i="45"/>
  <c r="L91" i="45"/>
  <c r="M91" i="45"/>
  <c r="N91" i="45"/>
  <c r="O91" i="45"/>
  <c r="P91" i="45"/>
  <c r="Q91" i="45"/>
  <c r="F92" i="45"/>
  <c r="G92" i="45"/>
  <c r="H92" i="45"/>
  <c r="I92" i="45"/>
  <c r="J92" i="45"/>
  <c r="K92" i="45"/>
  <c r="L92" i="45"/>
  <c r="M92" i="45"/>
  <c r="N92" i="45"/>
  <c r="O92" i="45"/>
  <c r="P92" i="45"/>
  <c r="Q92" i="45"/>
  <c r="F93" i="45"/>
  <c r="G93" i="45"/>
  <c r="H93" i="45"/>
  <c r="I93" i="45"/>
  <c r="J93" i="45"/>
  <c r="K93" i="45"/>
  <c r="L93" i="45"/>
  <c r="M93" i="45"/>
  <c r="N93" i="45"/>
  <c r="O93" i="45"/>
  <c r="P93" i="45"/>
  <c r="Q93" i="45"/>
  <c r="F94" i="45"/>
  <c r="G94" i="45"/>
  <c r="H94" i="45"/>
  <c r="I94" i="45"/>
  <c r="J94" i="45"/>
  <c r="K94" i="45"/>
  <c r="L94" i="45"/>
  <c r="M94" i="45"/>
  <c r="N94" i="45"/>
  <c r="O94" i="45"/>
  <c r="P94" i="45"/>
  <c r="Q94" i="45"/>
  <c r="F95" i="45"/>
  <c r="G95" i="45"/>
  <c r="H95" i="45"/>
  <c r="I95" i="45"/>
  <c r="J95" i="45"/>
  <c r="K95" i="45"/>
  <c r="L95" i="45"/>
  <c r="M95" i="45"/>
  <c r="N95" i="45"/>
  <c r="O95" i="45"/>
  <c r="P95" i="45"/>
  <c r="Q95" i="45"/>
  <c r="F96" i="45"/>
  <c r="G96" i="45"/>
  <c r="H96" i="45"/>
  <c r="I96" i="45"/>
  <c r="J96" i="45"/>
  <c r="K96" i="45"/>
  <c r="L96" i="45"/>
  <c r="M96" i="45"/>
  <c r="N96" i="45"/>
  <c r="O96" i="45"/>
  <c r="P96" i="45"/>
  <c r="Q96" i="45"/>
  <c r="F97" i="45"/>
  <c r="G97" i="45"/>
  <c r="H97" i="45"/>
  <c r="I97" i="45"/>
  <c r="J97" i="45"/>
  <c r="K97" i="45"/>
  <c r="L97" i="45"/>
  <c r="M97" i="45"/>
  <c r="N97" i="45"/>
  <c r="O97" i="45"/>
  <c r="P97" i="45"/>
  <c r="Q97" i="45"/>
  <c r="F98" i="45"/>
  <c r="G98" i="45"/>
  <c r="H98" i="45"/>
  <c r="I98" i="45"/>
  <c r="J98" i="45"/>
  <c r="K98" i="45"/>
  <c r="L98" i="45"/>
  <c r="M98" i="45"/>
  <c r="N98" i="45"/>
  <c r="O98" i="45"/>
  <c r="P98" i="45"/>
  <c r="Q98" i="45"/>
  <c r="F99" i="45"/>
  <c r="G99" i="45"/>
  <c r="H99" i="45"/>
  <c r="I99" i="45"/>
  <c r="J99" i="45"/>
  <c r="K99" i="45"/>
  <c r="L99" i="45"/>
  <c r="M99" i="45"/>
  <c r="N99" i="45"/>
  <c r="O99" i="45"/>
  <c r="P99" i="45"/>
  <c r="Q99" i="45"/>
  <c r="G100" i="45"/>
  <c r="H100" i="45"/>
  <c r="I100" i="45"/>
  <c r="J100" i="45"/>
  <c r="K100" i="45"/>
  <c r="L100" i="45"/>
  <c r="M100" i="45"/>
  <c r="N100" i="45"/>
  <c r="O100" i="45"/>
  <c r="P100" i="45"/>
  <c r="Q100" i="45"/>
  <c r="H101" i="45"/>
  <c r="I101" i="45"/>
  <c r="J101" i="45"/>
  <c r="K101" i="45"/>
  <c r="L101" i="45"/>
  <c r="M101" i="45"/>
  <c r="N101" i="45"/>
  <c r="O101" i="45"/>
  <c r="P101" i="45"/>
  <c r="Q101" i="45"/>
  <c r="F102" i="45"/>
  <c r="G102" i="45"/>
  <c r="H102" i="45"/>
  <c r="I102" i="45"/>
  <c r="J102" i="45"/>
  <c r="K102" i="45"/>
  <c r="L102" i="45"/>
  <c r="M102" i="45"/>
  <c r="N102" i="45"/>
  <c r="O102" i="45"/>
  <c r="P102" i="45"/>
  <c r="Q102" i="45"/>
  <c r="G103" i="45"/>
  <c r="H103" i="45"/>
  <c r="I103" i="45"/>
  <c r="J103" i="45"/>
  <c r="K103" i="45"/>
  <c r="L103" i="45"/>
  <c r="M103" i="45"/>
  <c r="N103" i="45"/>
  <c r="O103" i="45"/>
  <c r="P103" i="45"/>
  <c r="Q103" i="45"/>
  <c r="F104" i="45"/>
  <c r="G104" i="45"/>
  <c r="H104" i="45"/>
  <c r="I104" i="45"/>
  <c r="J104" i="45"/>
  <c r="K104" i="45"/>
  <c r="L104" i="45"/>
  <c r="M104" i="45"/>
  <c r="N104" i="45"/>
  <c r="O104" i="45"/>
  <c r="P104" i="45"/>
  <c r="Q104" i="45"/>
  <c r="G105" i="45"/>
  <c r="H105" i="45"/>
  <c r="I105" i="45"/>
  <c r="J105" i="45"/>
  <c r="K105" i="45"/>
  <c r="L105" i="45"/>
  <c r="M105" i="45"/>
  <c r="N105" i="45"/>
  <c r="O105" i="45"/>
  <c r="P105" i="45"/>
  <c r="Q105" i="45"/>
  <c r="F106" i="45"/>
  <c r="H106" i="45"/>
  <c r="I106" i="45"/>
  <c r="J106" i="45"/>
  <c r="K106" i="45"/>
  <c r="L106" i="45"/>
  <c r="M106" i="45"/>
  <c r="N106" i="45"/>
  <c r="O106" i="45"/>
  <c r="P106" i="45"/>
  <c r="Q106" i="45"/>
  <c r="F107" i="45"/>
  <c r="G107" i="45"/>
  <c r="H107" i="45"/>
  <c r="I107" i="45"/>
  <c r="J107" i="45"/>
  <c r="K107" i="45"/>
  <c r="L107" i="45"/>
  <c r="M107" i="45"/>
  <c r="N107" i="45"/>
  <c r="O107" i="45"/>
  <c r="P107" i="45"/>
  <c r="Q107" i="45"/>
  <c r="G108" i="45"/>
  <c r="H108" i="45"/>
  <c r="I108" i="45"/>
  <c r="J108" i="45"/>
  <c r="K108" i="45"/>
  <c r="L108" i="45"/>
  <c r="M108" i="45"/>
  <c r="N108" i="45"/>
  <c r="O108" i="45"/>
  <c r="P108" i="45"/>
  <c r="Q108" i="45"/>
  <c r="F109" i="45"/>
  <c r="G109" i="45"/>
  <c r="H109" i="45"/>
  <c r="I109" i="45"/>
  <c r="J109" i="45"/>
  <c r="K109" i="45"/>
  <c r="L109" i="45"/>
  <c r="M109" i="45"/>
  <c r="N109" i="45"/>
  <c r="O109" i="45"/>
  <c r="P109" i="45"/>
  <c r="Q109" i="45"/>
  <c r="F110" i="45"/>
  <c r="G110" i="45"/>
  <c r="H110" i="45"/>
  <c r="I110" i="45"/>
  <c r="J110" i="45"/>
  <c r="K110" i="45"/>
  <c r="L110" i="45"/>
  <c r="M110" i="45"/>
  <c r="N110" i="45"/>
  <c r="O110" i="45"/>
  <c r="P110" i="45"/>
  <c r="Q110" i="45"/>
  <c r="F111" i="45"/>
  <c r="G111" i="45"/>
  <c r="H111" i="45"/>
  <c r="I111" i="45"/>
  <c r="J111" i="45"/>
  <c r="K111" i="45"/>
  <c r="L111" i="45"/>
  <c r="M111" i="45"/>
  <c r="N111" i="45"/>
  <c r="O111" i="45"/>
  <c r="P111" i="45"/>
  <c r="Q111" i="45"/>
  <c r="H79" i="45"/>
  <c r="I79" i="45"/>
  <c r="J79" i="45"/>
  <c r="K79" i="45"/>
  <c r="L79" i="45"/>
  <c r="M79" i="45"/>
  <c r="N79" i="45"/>
  <c r="O79" i="45"/>
  <c r="P79" i="45"/>
  <c r="Q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105" i="45"/>
  <c r="E106" i="45"/>
  <c r="E107" i="45"/>
  <c r="E108" i="45"/>
  <c r="E109" i="45"/>
  <c r="E110" i="45"/>
  <c r="E111" i="45"/>
  <c r="E79" i="45"/>
  <c r="H62" i="45"/>
  <c r="F62" i="45"/>
  <c r="I57" i="45"/>
  <c r="J57" i="45" s="1"/>
  <c r="K57" i="45" s="1"/>
  <c r="B378" i="16" s="1"/>
  <c r="H56" i="45"/>
  <c r="F56" i="45"/>
  <c r="G35" i="45"/>
  <c r="G34" i="45"/>
  <c r="E34" i="45"/>
  <c r="G33" i="45"/>
  <c r="I33" i="45" s="1"/>
  <c r="E33" i="45"/>
  <c r="G32" i="45"/>
  <c r="I32" i="45" s="1"/>
  <c r="J32" i="45" s="1"/>
  <c r="E32" i="45"/>
  <c r="G31" i="45"/>
  <c r="E31" i="45"/>
  <c r="G30" i="45"/>
  <c r="I30" i="45" s="1"/>
  <c r="J30" i="45" s="1"/>
  <c r="E30" i="45"/>
  <c r="G29" i="45"/>
  <c r="I29" i="45" s="1"/>
  <c r="E29" i="45"/>
  <c r="G28" i="45"/>
  <c r="I28" i="45" s="1"/>
  <c r="J28" i="45" s="1"/>
  <c r="K28" i="45" s="1"/>
  <c r="B350" i="16" s="1"/>
  <c r="E28" i="45"/>
  <c r="G27" i="45"/>
  <c r="I27" i="45" s="1"/>
  <c r="E27" i="45"/>
  <c r="G26" i="45"/>
  <c r="I26" i="45" s="1"/>
  <c r="J26" i="45" s="1"/>
  <c r="K26" i="45" s="1"/>
  <c r="B348" i="16" s="1"/>
  <c r="E26" i="45"/>
  <c r="G25" i="45"/>
  <c r="I25" i="45" s="1"/>
  <c r="J25" i="45" s="1"/>
  <c r="K25" i="45" s="1"/>
  <c r="B347" i="16" s="1"/>
  <c r="E25" i="45"/>
  <c r="G24" i="45"/>
  <c r="E24" i="45"/>
  <c r="G23" i="45"/>
  <c r="E23" i="45"/>
  <c r="G22" i="45"/>
  <c r="E22" i="45"/>
  <c r="G21" i="45"/>
  <c r="I21" i="45" s="1"/>
  <c r="J21" i="45" s="1"/>
  <c r="E21" i="45"/>
  <c r="G20" i="45"/>
  <c r="I20" i="45" s="1"/>
  <c r="E20" i="45"/>
  <c r="G19" i="45"/>
  <c r="I19" i="45" s="1"/>
  <c r="J19" i="45" s="1"/>
  <c r="K19" i="45" s="1"/>
  <c r="B341" i="16" s="1"/>
  <c r="E19" i="45"/>
  <c r="G18" i="45"/>
  <c r="I18" i="45" s="1"/>
  <c r="J18" i="45" s="1"/>
  <c r="E18" i="45"/>
  <c r="G17" i="45"/>
  <c r="E17" i="45"/>
  <c r="G16" i="45"/>
  <c r="E16" i="45"/>
  <c r="G15" i="45"/>
  <c r="E15" i="45"/>
  <c r="G14" i="45"/>
  <c r="E14" i="45"/>
  <c r="G13" i="45"/>
  <c r="I13" i="45" s="1"/>
  <c r="E13" i="45"/>
  <c r="G12" i="45"/>
  <c r="E12" i="45"/>
  <c r="F4" i="45"/>
  <c r="F3" i="45"/>
  <c r="E3" i="45"/>
  <c r="AA17" i="43"/>
  <c r="AA16" i="43"/>
  <c r="AA14" i="43"/>
  <c r="AA13" i="43"/>
  <c r="W17" i="43"/>
  <c r="W16" i="43"/>
  <c r="W14" i="43"/>
  <c r="W13" i="43"/>
  <c r="S17" i="43"/>
  <c r="S16" i="43"/>
  <c r="S14" i="43"/>
  <c r="S13" i="43"/>
  <c r="O17" i="43"/>
  <c r="Q17" i="43" s="1"/>
  <c r="R17" i="43" s="1"/>
  <c r="O16" i="43"/>
  <c r="O14" i="43"/>
  <c r="O13" i="43"/>
  <c r="K17" i="43"/>
  <c r="M17" i="43" s="1"/>
  <c r="N17" i="43" s="1"/>
  <c r="K14" i="43"/>
  <c r="M14" i="43" s="1"/>
  <c r="M16" i="43"/>
  <c r="D2" i="43"/>
  <c r="E3" i="44"/>
  <c r="E2" i="44"/>
  <c r="D2" i="44"/>
  <c r="E3" i="43"/>
  <c r="E2" i="43"/>
  <c r="G77" i="42"/>
  <c r="G89" i="42"/>
  <c r="D77" i="42"/>
  <c r="E77" i="42"/>
  <c r="E110" i="42"/>
  <c r="E181" i="42" s="1"/>
  <c r="E109" i="42"/>
  <c r="E108" i="42"/>
  <c r="E179" i="42" s="1"/>
  <c r="E107" i="42"/>
  <c r="G102" i="42"/>
  <c r="E105" i="42"/>
  <c r="E168" i="42" s="1"/>
  <c r="E103" i="42"/>
  <c r="E166" i="42" s="1"/>
  <c r="E104" i="42"/>
  <c r="E111" i="42"/>
  <c r="E182" i="42" s="1"/>
  <c r="G88" i="42"/>
  <c r="G90" i="42"/>
  <c r="C61" i="42"/>
  <c r="L63" i="4"/>
  <c r="L13" i="4"/>
  <c r="L14" i="4"/>
  <c r="L15" i="4"/>
  <c r="L16" i="4"/>
  <c r="O16" i="4" s="1"/>
  <c r="B572" i="16" s="1"/>
  <c r="L17" i="4"/>
  <c r="F10" i="4"/>
  <c r="N10" i="4"/>
  <c r="P10" i="4" s="1"/>
  <c r="F11" i="4"/>
  <c r="N11" i="4" s="1"/>
  <c r="P11" i="4" s="1"/>
  <c r="F12" i="4"/>
  <c r="N12" i="4"/>
  <c r="P12" i="4" s="1"/>
  <c r="F13" i="4"/>
  <c r="F14" i="4"/>
  <c r="N14" i="4" s="1"/>
  <c r="P14" i="4" s="1"/>
  <c r="F15" i="4"/>
  <c r="N15" i="4" s="1"/>
  <c r="P15" i="4" s="1"/>
  <c r="F16" i="4"/>
  <c r="N16" i="4" s="1"/>
  <c r="P16" i="4" s="1"/>
  <c r="F17" i="4"/>
  <c r="N17" i="4"/>
  <c r="P17" i="4" s="1"/>
  <c r="F27" i="4"/>
  <c r="N27" i="4" s="1"/>
  <c r="P27" i="4" s="1"/>
  <c r="F28" i="4"/>
  <c r="N28" i="4"/>
  <c r="P28" i="4" s="1"/>
  <c r="F29" i="4"/>
  <c r="N29" i="4" s="1"/>
  <c r="P29" i="4" s="1"/>
  <c r="F30" i="4"/>
  <c r="N30" i="4"/>
  <c r="P30" i="4" s="1"/>
  <c r="F31" i="4"/>
  <c r="N31" i="4" s="1"/>
  <c r="P31" i="4" s="1"/>
  <c r="F32" i="4"/>
  <c r="N32" i="4" s="1"/>
  <c r="P32" i="4" s="1"/>
  <c r="F33" i="4"/>
  <c r="N33" i="4" s="1"/>
  <c r="P33" i="4" s="1"/>
  <c r="F34" i="4"/>
  <c r="N34" i="4"/>
  <c r="P34" i="4" s="1"/>
  <c r="F35" i="4"/>
  <c r="N35" i="4" s="1"/>
  <c r="P35" i="4" s="1"/>
  <c r="F36" i="4"/>
  <c r="N36" i="4"/>
  <c r="P36" i="4" s="1"/>
  <c r="F37" i="4"/>
  <c r="N37" i="4" s="1"/>
  <c r="P37" i="4" s="1"/>
  <c r="B593" i="16" s="1"/>
  <c r="F38" i="4"/>
  <c r="N38" i="4"/>
  <c r="P38" i="4" s="1"/>
  <c r="F39" i="4"/>
  <c r="N39" i="4" s="1"/>
  <c r="P39" i="4" s="1"/>
  <c r="F40" i="4"/>
  <c r="N40" i="4" s="1"/>
  <c r="P40" i="4" s="1"/>
  <c r="F41" i="4"/>
  <c r="N41" i="4" s="1"/>
  <c r="P41" i="4" s="1"/>
  <c r="F42" i="4"/>
  <c r="N42" i="4"/>
  <c r="P42" i="4" s="1"/>
  <c r="F43" i="4"/>
  <c r="N43" i="4" s="1"/>
  <c r="P43" i="4" s="1"/>
  <c r="F44" i="4"/>
  <c r="N44" i="4"/>
  <c r="P44" i="4" s="1"/>
  <c r="F45" i="4"/>
  <c r="N45" i="4" s="1"/>
  <c r="P45" i="4" s="1"/>
  <c r="F46" i="4"/>
  <c r="N46" i="4"/>
  <c r="P46" i="4" s="1"/>
  <c r="F47" i="4"/>
  <c r="N47" i="4" s="1"/>
  <c r="P47" i="4" s="1"/>
  <c r="F48" i="4"/>
  <c r="N48" i="4" s="1"/>
  <c r="P48" i="4" s="1"/>
  <c r="F49" i="4"/>
  <c r="N49" i="4" s="1"/>
  <c r="P49" i="4" s="1"/>
  <c r="F50" i="4"/>
  <c r="N50" i="4"/>
  <c r="P50" i="4" s="1"/>
  <c r="F53" i="4"/>
  <c r="N53" i="4" s="1"/>
  <c r="P53" i="4" s="1"/>
  <c r="F9" i="4"/>
  <c r="N9" i="4"/>
  <c r="P9" i="4" s="1"/>
  <c r="D3" i="4"/>
  <c r="E2" i="4"/>
  <c r="D2" i="4"/>
  <c r="F4" i="40"/>
  <c r="F3" i="40"/>
  <c r="E3" i="40"/>
  <c r="E3" i="21"/>
  <c r="F3" i="21"/>
  <c r="F4" i="41"/>
  <c r="F3" i="41"/>
  <c r="E3" i="41"/>
  <c r="E4" i="21"/>
  <c r="C2" i="12"/>
  <c r="D2" i="12"/>
  <c r="D3" i="12"/>
  <c r="D4" i="3"/>
  <c r="E3" i="3"/>
  <c r="D3" i="3"/>
  <c r="D3" i="42"/>
  <c r="D2" i="42"/>
  <c r="C2" i="42"/>
  <c r="D3" i="22"/>
  <c r="D2" i="22"/>
  <c r="C2" i="22"/>
  <c r="F109" i="16"/>
  <c r="F114" i="16"/>
  <c r="F113" i="16"/>
  <c r="C114" i="16"/>
  <c r="C113" i="16"/>
  <c r="F112" i="16"/>
  <c r="C112" i="16"/>
  <c r="F111" i="16"/>
  <c r="C111" i="16"/>
  <c r="F110" i="16"/>
  <c r="C110" i="16"/>
  <c r="C109" i="16"/>
  <c r="F108" i="16"/>
  <c r="C108" i="16"/>
  <c r="E46" i="21"/>
  <c r="F47" i="21"/>
  <c r="F48" i="21"/>
  <c r="L48" i="21" s="1"/>
  <c r="F50" i="21"/>
  <c r="F51" i="21"/>
  <c r="G51" i="21" s="1"/>
  <c r="F52" i="21"/>
  <c r="F54" i="21"/>
  <c r="F57" i="21"/>
  <c r="F58" i="21"/>
  <c r="F59" i="21"/>
  <c r="F60" i="21"/>
  <c r="F61" i="21"/>
  <c r="F64" i="21"/>
  <c r="F65" i="21"/>
  <c r="F66" i="21"/>
  <c r="F67" i="21"/>
  <c r="L67" i="21" s="1"/>
  <c r="F69" i="21"/>
  <c r="L69" i="21" s="1"/>
  <c r="F71" i="21"/>
  <c r="F74" i="21"/>
  <c r="L74" i="21" s="1"/>
  <c r="F75" i="21"/>
  <c r="F76" i="21"/>
  <c r="F77" i="21"/>
  <c r="F79" i="21"/>
  <c r="L79" i="21"/>
  <c r="M79" i="21"/>
  <c r="F81" i="21"/>
  <c r="F83" i="21"/>
  <c r="F85" i="21"/>
  <c r="L85" i="21"/>
  <c r="M85" i="21" s="1"/>
  <c r="F87" i="21"/>
  <c r="F90" i="21"/>
  <c r="F91" i="21"/>
  <c r="F92" i="21"/>
  <c r="L92" i="21" s="1"/>
  <c r="M92" i="21" s="1"/>
  <c r="F95" i="21"/>
  <c r="L95" i="21" s="1"/>
  <c r="F96" i="21"/>
  <c r="F97" i="21"/>
  <c r="F98" i="21"/>
  <c r="L98" i="21" s="1"/>
  <c r="M98" i="21" s="1"/>
  <c r="O98" i="21" s="1"/>
  <c r="B249" i="16" s="1"/>
  <c r="F99" i="21"/>
  <c r="L99" i="21" s="1"/>
  <c r="F101" i="21"/>
  <c r="L101" i="21" s="1"/>
  <c r="L66" i="21"/>
  <c r="M66" i="21" s="1"/>
  <c r="F37" i="21"/>
  <c r="G37" i="21" s="1"/>
  <c r="F36" i="21"/>
  <c r="L36" i="21" s="1"/>
  <c r="F35" i="21"/>
  <c r="L35" i="21"/>
  <c r="M35" i="21" s="1"/>
  <c r="F34" i="21"/>
  <c r="F33" i="21"/>
  <c r="L33" i="21" s="1"/>
  <c r="F31" i="21"/>
  <c r="F30" i="21"/>
  <c r="L30" i="21" s="1"/>
  <c r="F29" i="21"/>
  <c r="L29" i="21" s="1"/>
  <c r="M29" i="21"/>
  <c r="F28" i="21"/>
  <c r="L28" i="21" s="1"/>
  <c r="F27" i="21"/>
  <c r="L27" i="21"/>
  <c r="F26" i="21"/>
  <c r="F25" i="21"/>
  <c r="L25" i="21"/>
  <c r="F24" i="21"/>
  <c r="F21" i="21"/>
  <c r="L21" i="21"/>
  <c r="M21" i="21" s="1"/>
  <c r="F22" i="21"/>
  <c r="G22" i="21" s="1"/>
  <c r="F23" i="21"/>
  <c r="F20" i="21"/>
  <c r="F18" i="21"/>
  <c r="L18" i="21"/>
  <c r="M18" i="21" s="1"/>
  <c r="O18" i="21" s="1"/>
  <c r="B142" i="16" s="1"/>
  <c r="F17" i="21"/>
  <c r="L17" i="21" s="1"/>
  <c r="F16" i="21"/>
  <c r="L16" i="21" s="1"/>
  <c r="F15" i="21"/>
  <c r="L15" i="21" s="1"/>
  <c r="F14" i="21"/>
  <c r="L14" i="21"/>
  <c r="F13" i="21"/>
  <c r="L13" i="21" s="1"/>
  <c r="F12" i="21"/>
  <c r="J11" i="21"/>
  <c r="K11" i="21" s="1"/>
  <c r="H111" i="42"/>
  <c r="H182" i="42" s="1"/>
  <c r="H105" i="42"/>
  <c r="H168" i="42" s="1"/>
  <c r="G111" i="42"/>
  <c r="G182" i="42" s="1"/>
  <c r="G105" i="42"/>
  <c r="G168" i="42" s="1"/>
  <c r="F111" i="42"/>
  <c r="F182" i="42" s="1"/>
  <c r="F105" i="42"/>
  <c r="F168" i="42" s="1"/>
  <c r="H110" i="42"/>
  <c r="H181" i="42" s="1"/>
  <c r="H104" i="42"/>
  <c r="H167" i="42" s="1"/>
  <c r="G110" i="42"/>
  <c r="G181" i="42" s="1"/>
  <c r="G104" i="42"/>
  <c r="G167" i="42" s="1"/>
  <c r="F110" i="42"/>
  <c r="F181" i="42" s="1"/>
  <c r="F104" i="42"/>
  <c r="F167" i="42" s="1"/>
  <c r="H109" i="42"/>
  <c r="H180" i="42" s="1"/>
  <c r="H103" i="42"/>
  <c r="H166" i="42" s="1"/>
  <c r="G109" i="42"/>
  <c r="G180" i="42" s="1"/>
  <c r="G103" i="42"/>
  <c r="G166" i="42" s="1"/>
  <c r="F109" i="42"/>
  <c r="F180" i="42" s="1"/>
  <c r="F103" i="42"/>
  <c r="F166" i="42" s="1"/>
  <c r="H108" i="42"/>
  <c r="H179" i="42" s="1"/>
  <c r="H102" i="42"/>
  <c r="G108" i="42"/>
  <c r="G179" i="42" s="1"/>
  <c r="F108" i="42"/>
  <c r="F179" i="42" s="1"/>
  <c r="F102" i="42"/>
  <c r="F165" i="42" s="1"/>
  <c r="E102" i="42"/>
  <c r="E165" i="42" s="1"/>
  <c r="H107" i="42"/>
  <c r="H178" i="42" s="1"/>
  <c r="H101" i="42"/>
  <c r="H164" i="42" s="1"/>
  <c r="G107" i="42"/>
  <c r="G178" i="42" s="1"/>
  <c r="G101" i="42"/>
  <c r="G164" i="42" s="1"/>
  <c r="F107" i="42"/>
  <c r="F178" i="42" s="1"/>
  <c r="O61" i="3"/>
  <c r="P61" i="3" s="1"/>
  <c r="B97" i="16"/>
  <c r="O62" i="3"/>
  <c r="P62" i="3" s="1"/>
  <c r="B98" i="16" s="1"/>
  <c r="O63" i="3"/>
  <c r="P63" i="3" s="1"/>
  <c r="B99" i="16"/>
  <c r="O64" i="3"/>
  <c r="P64" i="3" s="1"/>
  <c r="B100" i="16" s="1"/>
  <c r="O54" i="3"/>
  <c r="P54" i="3" s="1"/>
  <c r="B90" i="16"/>
  <c r="O55" i="3"/>
  <c r="P55" i="3" s="1"/>
  <c r="B91" i="16" s="1"/>
  <c r="O56" i="3"/>
  <c r="P56" i="3" s="1"/>
  <c r="B92" i="16"/>
  <c r="O57" i="3"/>
  <c r="P57" i="3" s="1"/>
  <c r="B93" i="16" s="1"/>
  <c r="O58" i="3"/>
  <c r="P58" i="3" s="1"/>
  <c r="B94" i="16"/>
  <c r="O59" i="3"/>
  <c r="P59" i="3" s="1"/>
  <c r="B95" i="16" s="1"/>
  <c r="O60" i="3"/>
  <c r="P60" i="3" s="1"/>
  <c r="B96" i="16"/>
  <c r="O48" i="3"/>
  <c r="P48" i="3" s="1"/>
  <c r="B84" i="16" s="1"/>
  <c r="O49" i="3"/>
  <c r="P49" i="3" s="1"/>
  <c r="B85" i="16"/>
  <c r="O50" i="3"/>
  <c r="P50" i="3" s="1"/>
  <c r="B86" i="16" s="1"/>
  <c r="O51" i="3"/>
  <c r="P51" i="3" s="1"/>
  <c r="B87" i="16"/>
  <c r="O52" i="3"/>
  <c r="P52" i="3" s="1"/>
  <c r="B88" i="16" s="1"/>
  <c r="O53" i="3"/>
  <c r="P53" i="3" s="1"/>
  <c r="B89" i="16"/>
  <c r="O31" i="3"/>
  <c r="P31" i="3" s="1"/>
  <c r="B67" i="16" s="1"/>
  <c r="O32" i="3"/>
  <c r="P32" i="3" s="1"/>
  <c r="B68" i="16"/>
  <c r="O33" i="3"/>
  <c r="P33" i="3" s="1"/>
  <c r="B69" i="16" s="1"/>
  <c r="O34" i="3"/>
  <c r="P34" i="3" s="1"/>
  <c r="B70" i="16"/>
  <c r="O35" i="3"/>
  <c r="P35" i="3" s="1"/>
  <c r="B71" i="16" s="1"/>
  <c r="O36" i="3"/>
  <c r="P36" i="3" s="1"/>
  <c r="B72" i="16"/>
  <c r="O37" i="3"/>
  <c r="P37" i="3" s="1"/>
  <c r="B73" i="16" s="1"/>
  <c r="O38" i="3"/>
  <c r="P38" i="3" s="1"/>
  <c r="B74" i="16" s="1"/>
  <c r="O39" i="3"/>
  <c r="P39" i="3" s="1"/>
  <c r="B75" i="16" s="1"/>
  <c r="O40" i="3"/>
  <c r="P40" i="3" s="1"/>
  <c r="B76" i="16" s="1"/>
  <c r="O41" i="3"/>
  <c r="P41" i="3" s="1"/>
  <c r="B77" i="16" s="1"/>
  <c r="O42" i="3"/>
  <c r="P42" i="3" s="1"/>
  <c r="B78" i="16" s="1"/>
  <c r="O43" i="3"/>
  <c r="P43" i="3" s="1"/>
  <c r="B79" i="16" s="1"/>
  <c r="O44" i="3"/>
  <c r="P44" i="3" s="1"/>
  <c r="B80" i="16" s="1"/>
  <c r="O45" i="3"/>
  <c r="P45" i="3" s="1"/>
  <c r="B81" i="16" s="1"/>
  <c r="O46" i="3"/>
  <c r="P46" i="3" s="1"/>
  <c r="B82" i="16" s="1"/>
  <c r="O47" i="3"/>
  <c r="P47" i="3" s="1"/>
  <c r="B83" i="16" s="1"/>
  <c r="O27" i="3"/>
  <c r="P27" i="3" s="1"/>
  <c r="B63" i="16" s="1"/>
  <c r="O28" i="3"/>
  <c r="P28" i="3" s="1"/>
  <c r="B64" i="16" s="1"/>
  <c r="O29" i="3"/>
  <c r="P29" i="3" s="1"/>
  <c r="B65" i="16" s="1"/>
  <c r="O30" i="3"/>
  <c r="P30" i="3" s="1"/>
  <c r="B66" i="16" s="1"/>
  <c r="O26" i="3"/>
  <c r="P26" i="3" s="1"/>
  <c r="B62" i="16"/>
  <c r="K11" i="3"/>
  <c r="L11" i="3"/>
  <c r="C74" i="42"/>
  <c r="D74" i="42"/>
  <c r="E74" i="42"/>
  <c r="F74" i="42"/>
  <c r="G74" i="42"/>
  <c r="H74" i="42"/>
  <c r="C75" i="42"/>
  <c r="D75" i="42"/>
  <c r="E75" i="42"/>
  <c r="F75" i="42"/>
  <c r="G75" i="42"/>
  <c r="H75" i="42"/>
  <c r="C76" i="42"/>
  <c r="D76" i="42"/>
  <c r="E76" i="42"/>
  <c r="F76" i="42"/>
  <c r="G76" i="42"/>
  <c r="H76" i="42"/>
  <c r="C77" i="42"/>
  <c r="F77" i="42"/>
  <c r="H77" i="42"/>
  <c r="D88" i="42"/>
  <c r="F88" i="42"/>
  <c r="C89" i="42"/>
  <c r="D89" i="42"/>
  <c r="E89" i="42"/>
  <c r="F89" i="42"/>
  <c r="D90" i="42"/>
  <c r="E90" i="42"/>
  <c r="F90" i="42"/>
  <c r="H90" i="42"/>
  <c r="C91" i="42"/>
  <c r="C15" i="22"/>
  <c r="G18" i="22"/>
  <c r="R18" i="22" s="1"/>
  <c r="C16" i="22"/>
  <c r="D16" i="22"/>
  <c r="F16" i="22" s="1"/>
  <c r="N16" i="22" s="1"/>
  <c r="C18" i="22"/>
  <c r="D18" i="22"/>
  <c r="E18" i="22"/>
  <c r="D15" i="22"/>
  <c r="E101" i="21"/>
  <c r="J101" i="21"/>
  <c r="E99" i="21"/>
  <c r="J99" i="21"/>
  <c r="K99" i="21" s="1"/>
  <c r="E98" i="21"/>
  <c r="G98" i="21"/>
  <c r="E97" i="21"/>
  <c r="J97" i="21"/>
  <c r="K97" i="21" s="1"/>
  <c r="E96" i="21"/>
  <c r="E95" i="21"/>
  <c r="E92" i="21"/>
  <c r="E91" i="21"/>
  <c r="E90" i="21"/>
  <c r="E87" i="21"/>
  <c r="J87" i="21" s="1"/>
  <c r="E85" i="21"/>
  <c r="G85" i="21" s="1"/>
  <c r="E83" i="21"/>
  <c r="J83" i="21" s="1"/>
  <c r="K83" i="21" s="1"/>
  <c r="E81" i="21"/>
  <c r="E79" i="21"/>
  <c r="E77" i="21"/>
  <c r="G77" i="21" s="1"/>
  <c r="E76" i="21"/>
  <c r="E75" i="21"/>
  <c r="J75" i="21" s="1"/>
  <c r="E74" i="21"/>
  <c r="G74" i="21" s="1"/>
  <c r="E71" i="21"/>
  <c r="J71" i="21" s="1"/>
  <c r="K71" i="21" s="1"/>
  <c r="E69" i="21"/>
  <c r="J69" i="21" s="1"/>
  <c r="E67" i="21"/>
  <c r="E66" i="21"/>
  <c r="G66" i="21" s="1"/>
  <c r="E65" i="21"/>
  <c r="E64" i="21"/>
  <c r="E61" i="21"/>
  <c r="J61" i="21" s="1"/>
  <c r="E60" i="21"/>
  <c r="G60" i="21" s="1"/>
  <c r="E59" i="21"/>
  <c r="J59" i="21" s="1"/>
  <c r="E58" i="21"/>
  <c r="E57" i="21"/>
  <c r="E54" i="21"/>
  <c r="G54" i="21" s="1"/>
  <c r="E52" i="21"/>
  <c r="E51" i="21"/>
  <c r="E50" i="21"/>
  <c r="J50" i="21" s="1"/>
  <c r="E48" i="21"/>
  <c r="E47" i="21"/>
  <c r="L12" i="3"/>
  <c r="L13" i="3"/>
  <c r="K14" i="3"/>
  <c r="K15" i="3"/>
  <c r="C50" i="16" s="1"/>
  <c r="K12" i="3"/>
  <c r="K13" i="3"/>
  <c r="C48" i="16" s="1"/>
  <c r="L14" i="3"/>
  <c r="L15" i="3"/>
  <c r="F50" i="16" s="1"/>
  <c r="G75" i="21"/>
  <c r="F46" i="21"/>
  <c r="J63" i="4"/>
  <c r="E94" i="41"/>
  <c r="G94" i="41" s="1"/>
  <c r="H94" i="41" s="1"/>
  <c r="E95" i="41"/>
  <c r="E96" i="41"/>
  <c r="G96" i="41" s="1"/>
  <c r="E97" i="41"/>
  <c r="E98" i="41"/>
  <c r="G98" i="41" s="1"/>
  <c r="E99" i="41"/>
  <c r="E100" i="41"/>
  <c r="E101" i="41"/>
  <c r="G101" i="41"/>
  <c r="F90" i="41"/>
  <c r="E84" i="41"/>
  <c r="E85" i="41"/>
  <c r="E86" i="41"/>
  <c r="G86" i="41" s="1"/>
  <c r="H86" i="41" s="1"/>
  <c r="E87" i="41"/>
  <c r="G87" i="41" s="1"/>
  <c r="E88" i="41"/>
  <c r="G88" i="41"/>
  <c r="H88" i="41" s="1"/>
  <c r="I88" i="41" s="1"/>
  <c r="E89" i="41"/>
  <c r="E128" i="41"/>
  <c r="G128" i="41" s="1"/>
  <c r="E119" i="41"/>
  <c r="G119" i="41" s="1"/>
  <c r="H119" i="41" s="1"/>
  <c r="E121" i="41"/>
  <c r="G121" i="41" s="1"/>
  <c r="E122" i="41"/>
  <c r="G122" i="41" s="1"/>
  <c r="E123" i="41"/>
  <c r="G123" i="41" s="1"/>
  <c r="E124" i="41"/>
  <c r="G124" i="41" s="1"/>
  <c r="H124" i="41" s="1"/>
  <c r="E125" i="41"/>
  <c r="G125" i="41" s="1"/>
  <c r="E126" i="41"/>
  <c r="G126" i="41" s="1"/>
  <c r="E118" i="41"/>
  <c r="G118" i="41" s="1"/>
  <c r="E106" i="41"/>
  <c r="G106" i="41" s="1"/>
  <c r="H106" i="41" s="1"/>
  <c r="E107" i="41"/>
  <c r="G107" i="41" s="1"/>
  <c r="E108" i="41"/>
  <c r="G108" i="41" s="1"/>
  <c r="E109" i="41"/>
  <c r="E110" i="41"/>
  <c r="G110" i="41"/>
  <c r="E111" i="41"/>
  <c r="E112" i="41"/>
  <c r="E113" i="41"/>
  <c r="G113" i="41" s="1"/>
  <c r="E114" i="41"/>
  <c r="G114" i="41" s="1"/>
  <c r="H114" i="41"/>
  <c r="E103" i="41"/>
  <c r="E104" i="41"/>
  <c r="G104" i="41" s="1"/>
  <c r="E105" i="41"/>
  <c r="G105" i="41" s="1"/>
  <c r="H105" i="41"/>
  <c r="G67" i="41"/>
  <c r="H67" i="41"/>
  <c r="H37" i="41"/>
  <c r="H41" i="41"/>
  <c r="H42" i="41"/>
  <c r="E14" i="41"/>
  <c r="E15" i="41"/>
  <c r="G15" i="41" s="1"/>
  <c r="E16" i="41"/>
  <c r="G16" i="41" s="1"/>
  <c r="H16" i="41" s="1"/>
  <c r="E17" i="41"/>
  <c r="E18" i="41"/>
  <c r="G18" i="41"/>
  <c r="H18" i="41" s="1"/>
  <c r="R73" i="40"/>
  <c r="R102" i="40"/>
  <c r="M15" i="40"/>
  <c r="M16" i="40"/>
  <c r="O16" i="40" s="1"/>
  <c r="M17" i="40"/>
  <c r="O17" i="40" s="1"/>
  <c r="P17" i="40" s="1"/>
  <c r="M18" i="40"/>
  <c r="M19" i="40"/>
  <c r="M20" i="40"/>
  <c r="M21" i="40"/>
  <c r="O21" i="40" s="1"/>
  <c r="P21" i="40" s="1"/>
  <c r="M22" i="40"/>
  <c r="O22" i="40" s="1"/>
  <c r="P22" i="40" s="1"/>
  <c r="M23" i="40"/>
  <c r="M24" i="40"/>
  <c r="O24" i="40" s="1"/>
  <c r="M25" i="40"/>
  <c r="M26" i="40"/>
  <c r="M27" i="40"/>
  <c r="O27" i="40" s="1"/>
  <c r="M28" i="40"/>
  <c r="O28" i="40" s="1"/>
  <c r="P28" i="40" s="1"/>
  <c r="M29" i="40"/>
  <c r="M30" i="40"/>
  <c r="O30" i="40" s="1"/>
  <c r="M31" i="40"/>
  <c r="M32" i="40"/>
  <c r="O32" i="40" s="1"/>
  <c r="P32" i="40" s="1"/>
  <c r="M33" i="40"/>
  <c r="O33" i="40" s="1"/>
  <c r="M34" i="40"/>
  <c r="O34" i="40" s="1"/>
  <c r="P34" i="40" s="1"/>
  <c r="M35" i="40"/>
  <c r="M36" i="40"/>
  <c r="O36" i="40" s="1"/>
  <c r="P36" i="40" s="1"/>
  <c r="M37" i="40"/>
  <c r="O37" i="40" s="1"/>
  <c r="P37" i="40" s="1"/>
  <c r="M38" i="40"/>
  <c r="M39" i="40"/>
  <c r="O61" i="40"/>
  <c r="P61" i="40" s="1"/>
  <c r="N60" i="40"/>
  <c r="N69" i="40"/>
  <c r="N73" i="40"/>
  <c r="N98" i="40"/>
  <c r="N102" i="40"/>
  <c r="I15" i="40"/>
  <c r="I16" i="40"/>
  <c r="K16" i="40" s="1"/>
  <c r="I17" i="40"/>
  <c r="K17" i="40" s="1"/>
  <c r="L17" i="40" s="1"/>
  <c r="I18" i="40"/>
  <c r="K18" i="40" s="1"/>
  <c r="L18" i="40" s="1"/>
  <c r="I19" i="40"/>
  <c r="I20" i="40"/>
  <c r="K20" i="40" s="1"/>
  <c r="L20" i="40" s="1"/>
  <c r="I21" i="40"/>
  <c r="I22" i="40"/>
  <c r="I23" i="40"/>
  <c r="I24" i="40"/>
  <c r="K24" i="40" s="1"/>
  <c r="L24" i="40" s="1"/>
  <c r="I25" i="40"/>
  <c r="K25" i="40" s="1"/>
  <c r="L25" i="40" s="1"/>
  <c r="I26" i="40"/>
  <c r="K26" i="40" s="1"/>
  <c r="L26" i="40" s="1"/>
  <c r="I27" i="40"/>
  <c r="K27" i="40" s="1"/>
  <c r="L27" i="40" s="1"/>
  <c r="I28" i="40"/>
  <c r="K28" i="40" s="1"/>
  <c r="L28" i="40" s="1"/>
  <c r="I29" i="40"/>
  <c r="K29" i="40" s="1"/>
  <c r="I30" i="40"/>
  <c r="K30" i="40" s="1"/>
  <c r="L30" i="40" s="1"/>
  <c r="I31" i="40"/>
  <c r="K31" i="40" s="1"/>
  <c r="I32" i="40"/>
  <c r="K32" i="40" s="1"/>
  <c r="I33" i="40"/>
  <c r="I34" i="40"/>
  <c r="K34" i="40" s="1"/>
  <c r="I35" i="40"/>
  <c r="K35" i="40" s="1"/>
  <c r="L35" i="40" s="1"/>
  <c r="I36" i="40"/>
  <c r="K36" i="40" s="1"/>
  <c r="I37" i="40"/>
  <c r="K37" i="40" s="1"/>
  <c r="I38" i="40"/>
  <c r="I39" i="40"/>
  <c r="K61" i="40"/>
  <c r="J60" i="40"/>
  <c r="J69" i="40"/>
  <c r="J73" i="40"/>
  <c r="J98" i="40"/>
  <c r="J102" i="40"/>
  <c r="E15" i="40"/>
  <c r="E16" i="40"/>
  <c r="G16" i="40" s="1"/>
  <c r="H16" i="40" s="1"/>
  <c r="E17" i="40"/>
  <c r="G17" i="40" s="1"/>
  <c r="E18" i="40"/>
  <c r="E19" i="40"/>
  <c r="E20" i="40"/>
  <c r="G20" i="40" s="1"/>
  <c r="H20" i="40" s="1"/>
  <c r="E21" i="40"/>
  <c r="E22" i="40"/>
  <c r="G22" i="40" s="1"/>
  <c r="H22" i="40" s="1"/>
  <c r="E23" i="40"/>
  <c r="G23" i="40" s="1"/>
  <c r="H23" i="40" s="1"/>
  <c r="E24" i="40"/>
  <c r="G24" i="40" s="1"/>
  <c r="E25" i="40"/>
  <c r="E26" i="40"/>
  <c r="G26" i="40" s="1"/>
  <c r="H26" i="40" s="1"/>
  <c r="E27" i="40"/>
  <c r="G27" i="40" s="1"/>
  <c r="E28" i="40"/>
  <c r="E29" i="40"/>
  <c r="E30" i="40"/>
  <c r="G30" i="40" s="1"/>
  <c r="E31" i="40"/>
  <c r="G31" i="40" s="1"/>
  <c r="H31" i="40" s="1"/>
  <c r="E32" i="40"/>
  <c r="G32" i="40" s="1"/>
  <c r="H32" i="40" s="1"/>
  <c r="E33" i="40"/>
  <c r="E34" i="40"/>
  <c r="G34" i="40" s="1"/>
  <c r="E35" i="40"/>
  <c r="G35" i="40" s="1"/>
  <c r="E36" i="40"/>
  <c r="G36" i="40" s="1"/>
  <c r="E37" i="40"/>
  <c r="E38" i="40"/>
  <c r="E39" i="40"/>
  <c r="G82" i="40"/>
  <c r="H82" i="40" s="1"/>
  <c r="G95" i="40"/>
  <c r="H95" i="40" s="1"/>
  <c r="F102" i="40"/>
  <c r="F98" i="40"/>
  <c r="F69" i="40"/>
  <c r="F60" i="40"/>
  <c r="S101" i="40"/>
  <c r="T101" i="40" s="1"/>
  <c r="S100" i="40"/>
  <c r="T100" i="40" s="1"/>
  <c r="O96" i="40"/>
  <c r="P96" i="40" s="1"/>
  <c r="K94" i="40"/>
  <c r="K93" i="40"/>
  <c r="G92" i="40"/>
  <c r="H92" i="40" s="1"/>
  <c r="G91" i="40"/>
  <c r="O91" i="40"/>
  <c r="P91" i="40" s="1"/>
  <c r="G88" i="40"/>
  <c r="H88" i="40" s="1"/>
  <c r="O87" i="40"/>
  <c r="P87" i="40" s="1"/>
  <c r="K83" i="40"/>
  <c r="L83" i="40" s="1"/>
  <c r="O82" i="40"/>
  <c r="P82" i="40" s="1"/>
  <c r="O79" i="40"/>
  <c r="P79" i="40" s="1"/>
  <c r="K79" i="40"/>
  <c r="L79" i="40" s="1"/>
  <c r="O78" i="40"/>
  <c r="G78" i="40"/>
  <c r="H78" i="40" s="1"/>
  <c r="S74" i="40"/>
  <c r="T74" i="40" s="1"/>
  <c r="O74" i="40"/>
  <c r="P74" i="40" s="1"/>
  <c r="S72" i="40"/>
  <c r="T72" i="40" s="1"/>
  <c r="K71" i="40"/>
  <c r="L71" i="40"/>
  <c r="O71" i="40"/>
  <c r="P71" i="40" s="1"/>
  <c r="O68" i="40"/>
  <c r="P68" i="40" s="1"/>
  <c r="K67" i="40"/>
  <c r="L67" i="40"/>
  <c r="O65" i="40"/>
  <c r="P65" i="40" s="1"/>
  <c r="O59" i="40"/>
  <c r="P59" i="40" s="1"/>
  <c r="O35" i="40"/>
  <c r="L34" i="40"/>
  <c r="P33" i="40"/>
  <c r="O31" i="40"/>
  <c r="P31" i="40" s="1"/>
  <c r="O26" i="40"/>
  <c r="P26" i="40" s="1"/>
  <c r="K23" i="40"/>
  <c r="G19" i="40"/>
  <c r="H19" i="40" s="1"/>
  <c r="K19" i="40"/>
  <c r="L19" i="40"/>
  <c r="O18" i="40"/>
  <c r="P18" i="40" s="1"/>
  <c r="K15" i="40"/>
  <c r="L15" i="40" s="1"/>
  <c r="O15" i="40"/>
  <c r="P15" i="40"/>
  <c r="E91" i="41"/>
  <c r="G91" i="41"/>
  <c r="H91" i="41" s="1"/>
  <c r="E120" i="41"/>
  <c r="E127" i="41"/>
  <c r="E130" i="41"/>
  <c r="F127" i="41"/>
  <c r="F115" i="41"/>
  <c r="G100" i="41"/>
  <c r="G99" i="41"/>
  <c r="H99" i="41" s="1"/>
  <c r="G97" i="41"/>
  <c r="H97" i="41"/>
  <c r="H96" i="41"/>
  <c r="G95" i="41"/>
  <c r="H95" i="41" s="1"/>
  <c r="G89" i="41"/>
  <c r="H89" i="41" s="1"/>
  <c r="I89" i="41" s="1"/>
  <c r="B442" i="16" s="1"/>
  <c r="B441" i="16"/>
  <c r="H87" i="41"/>
  <c r="I87" i="41" s="1"/>
  <c r="B440" i="16" s="1"/>
  <c r="G85" i="41"/>
  <c r="H85" i="41"/>
  <c r="C47" i="16"/>
  <c r="C49" i="16"/>
  <c r="E34" i="21"/>
  <c r="G34" i="21" s="1"/>
  <c r="E30" i="21"/>
  <c r="G30" i="21" s="1"/>
  <c r="E31" i="21"/>
  <c r="J31" i="21" s="1"/>
  <c r="E37" i="21"/>
  <c r="E36" i="21"/>
  <c r="J36" i="21" s="1"/>
  <c r="E35" i="21"/>
  <c r="G35" i="21" s="1"/>
  <c r="E33" i="21"/>
  <c r="J33" i="21"/>
  <c r="E29" i="21"/>
  <c r="E28" i="21"/>
  <c r="J28" i="21" s="1"/>
  <c r="E27" i="21"/>
  <c r="E26" i="21"/>
  <c r="E25" i="21"/>
  <c r="J25" i="21" s="1"/>
  <c r="E24" i="21"/>
  <c r="J24" i="21" s="1"/>
  <c r="E23" i="21"/>
  <c r="E22" i="21"/>
  <c r="J22" i="21" s="1"/>
  <c r="K22" i="21" s="1"/>
  <c r="P22" i="21" s="1"/>
  <c r="B172" i="16" s="1"/>
  <c r="E21" i="21"/>
  <c r="J21" i="21" s="1"/>
  <c r="E20" i="21"/>
  <c r="J20" i="21" s="1"/>
  <c r="E18" i="21"/>
  <c r="J18" i="21" s="1"/>
  <c r="E17" i="21"/>
  <c r="J17" i="21"/>
  <c r="K17" i="21" s="1"/>
  <c r="E16" i="21"/>
  <c r="E15" i="21"/>
  <c r="J15" i="21"/>
  <c r="E14" i="21"/>
  <c r="E13" i="21"/>
  <c r="E12" i="21"/>
  <c r="J12" i="21"/>
  <c r="W136" i="22"/>
  <c r="Q122" i="22"/>
  <c r="Q123" i="22"/>
  <c r="R124" i="22"/>
  <c r="R126" i="22"/>
  <c r="Q127" i="22"/>
  <c r="R128" i="22"/>
  <c r="R130" i="22"/>
  <c r="R131" i="22"/>
  <c r="Q132" i="22"/>
  <c r="Q134" i="22"/>
  <c r="Q114" i="22"/>
  <c r="Q115" i="22"/>
  <c r="R108" i="22"/>
  <c r="R109" i="22"/>
  <c r="Q110" i="22"/>
  <c r="F103" i="22"/>
  <c r="F102" i="22"/>
  <c r="R102" i="22" s="1"/>
  <c r="F101" i="22"/>
  <c r="W101" i="22" s="1"/>
  <c r="F100" i="22"/>
  <c r="X100" i="22" s="1"/>
  <c r="T136" i="22"/>
  <c r="T123" i="22"/>
  <c r="T124" i="22"/>
  <c r="T126" i="22"/>
  <c r="T127" i="22"/>
  <c r="T128" i="22"/>
  <c r="T130" i="22"/>
  <c r="T131" i="22"/>
  <c r="T132" i="22"/>
  <c r="T134" i="22"/>
  <c r="O114" i="22"/>
  <c r="T116" i="22"/>
  <c r="N109" i="22"/>
  <c r="T110" i="22"/>
  <c r="E103" i="22"/>
  <c r="E102" i="22"/>
  <c r="T102" i="22" s="1"/>
  <c r="E101" i="22"/>
  <c r="T101" i="22" s="1"/>
  <c r="T100" i="22"/>
  <c r="H81" i="22"/>
  <c r="R81" i="22" s="1"/>
  <c r="H82" i="22"/>
  <c r="X82" i="22" s="1"/>
  <c r="H83" i="22"/>
  <c r="R83" i="22" s="1"/>
  <c r="Q85" i="22"/>
  <c r="G81" i="22"/>
  <c r="N81" i="22" s="1"/>
  <c r="G82" i="22"/>
  <c r="T82" i="22" s="1"/>
  <c r="G83" i="22"/>
  <c r="T83" i="22" s="1"/>
  <c r="T85" i="22"/>
  <c r="G68" i="22"/>
  <c r="W68" i="22" s="1"/>
  <c r="G63" i="22"/>
  <c r="Q63" i="22" s="1"/>
  <c r="G64" i="22"/>
  <c r="Q64" i="22" s="1"/>
  <c r="G65" i="22"/>
  <c r="G66" i="22"/>
  <c r="X66" i="22" s="1"/>
  <c r="F68" i="22"/>
  <c r="T68" i="22" s="1"/>
  <c r="F63" i="22"/>
  <c r="T63" i="22" s="1"/>
  <c r="F64" i="22"/>
  <c r="T64" i="22" s="1"/>
  <c r="F65" i="22"/>
  <c r="O65" i="22" s="1"/>
  <c r="F66" i="22"/>
  <c r="F53" i="22"/>
  <c r="T53" i="22" s="1"/>
  <c r="F55" i="22"/>
  <c r="F57" i="22"/>
  <c r="F52" i="22"/>
  <c r="F54" i="22"/>
  <c r="T54" i="22" s="1"/>
  <c r="F56" i="22"/>
  <c r="T56" i="22" s="1"/>
  <c r="G53" i="22"/>
  <c r="X53" i="22" s="1"/>
  <c r="G55" i="22"/>
  <c r="W55" i="22" s="1"/>
  <c r="G57" i="22"/>
  <c r="W57" i="22" s="1"/>
  <c r="G52" i="22"/>
  <c r="G54" i="22"/>
  <c r="W54" i="22" s="1"/>
  <c r="G56" i="22"/>
  <c r="G43" i="22"/>
  <c r="R43" i="22" s="1"/>
  <c r="G45" i="22"/>
  <c r="R45" i="22" s="1"/>
  <c r="G47" i="22"/>
  <c r="W47" i="22" s="1"/>
  <c r="G42" i="22"/>
  <c r="W42" i="22" s="1"/>
  <c r="G44" i="22"/>
  <c r="X44" i="22" s="1"/>
  <c r="G46" i="22"/>
  <c r="Q46" i="22" s="1"/>
  <c r="T43" i="22"/>
  <c r="F45" i="22"/>
  <c r="F47" i="22"/>
  <c r="T47" i="22" s="1"/>
  <c r="F44" i="22"/>
  <c r="T44" i="22"/>
  <c r="F46" i="22"/>
  <c r="T46" i="22" s="1"/>
  <c r="F23" i="22"/>
  <c r="O23" i="22" s="1"/>
  <c r="F24" i="22"/>
  <c r="F25" i="22"/>
  <c r="T25" i="22" s="1"/>
  <c r="F26" i="22"/>
  <c r="T26" i="22" s="1"/>
  <c r="F27" i="22"/>
  <c r="T27" i="22" s="1"/>
  <c r="F22" i="22"/>
  <c r="C17" i="22"/>
  <c r="D17" i="22"/>
  <c r="G22" i="22"/>
  <c r="Q22" i="22" s="1"/>
  <c r="G24" i="22"/>
  <c r="Q24" i="22" s="1"/>
  <c r="G26" i="22"/>
  <c r="R26" i="22" s="1"/>
  <c r="G27" i="22"/>
  <c r="G25" i="22"/>
  <c r="Q25" i="22" s="1"/>
  <c r="G23" i="22"/>
  <c r="M12" i="4"/>
  <c r="M13" i="4"/>
  <c r="M14" i="4"/>
  <c r="M15" i="4"/>
  <c r="M16" i="4"/>
  <c r="M17" i="4"/>
  <c r="M10" i="4"/>
  <c r="M9" i="4"/>
  <c r="E40" i="12"/>
  <c r="E39" i="12"/>
  <c r="E30" i="12"/>
  <c r="J133" i="22"/>
  <c r="J135" i="22" s="1"/>
  <c r="J117" i="22"/>
  <c r="J111" i="22"/>
  <c r="J86" i="22"/>
  <c r="J48" i="22"/>
  <c r="J49" i="22"/>
  <c r="J58" i="22"/>
  <c r="J59" i="22"/>
  <c r="J67" i="22"/>
  <c r="J29" i="22"/>
  <c r="J28" i="22"/>
  <c r="J19" i="22"/>
  <c r="F24" i="12"/>
  <c r="G24" i="12"/>
  <c r="I24" i="12"/>
  <c r="J24" i="12"/>
  <c r="K24" i="12"/>
  <c r="M24" i="12"/>
  <c r="N24" i="12"/>
  <c r="O24" i="12"/>
  <c r="Q24" i="12"/>
  <c r="E24" i="12"/>
  <c r="F23" i="12"/>
  <c r="G23" i="12"/>
  <c r="I23" i="12"/>
  <c r="J23" i="12"/>
  <c r="K23" i="12"/>
  <c r="M23" i="12"/>
  <c r="N23" i="12"/>
  <c r="O23" i="12"/>
  <c r="Q23" i="12"/>
  <c r="E23" i="12"/>
  <c r="C46" i="16"/>
  <c r="F46" i="16"/>
  <c r="F47" i="16"/>
  <c r="F48" i="16"/>
  <c r="F49" i="16"/>
  <c r="F62" i="4"/>
  <c r="D63" i="4"/>
  <c r="E63" i="4"/>
  <c r="H63" i="4"/>
  <c r="I63" i="4"/>
  <c r="K63" i="4"/>
  <c r="G36" i="21"/>
  <c r="H36" i="21"/>
  <c r="J34" i="21"/>
  <c r="K34" i="21" s="1"/>
  <c r="P34" i="21" s="1"/>
  <c r="B183" i="16" s="1"/>
  <c r="W52" i="22"/>
  <c r="G28" i="21"/>
  <c r="G33" i="21"/>
  <c r="H33" i="21" s="1"/>
  <c r="S33" i="21" s="1"/>
  <c r="B209" i="16"/>
  <c r="K101" i="40"/>
  <c r="L101" i="40" s="1"/>
  <c r="G101" i="40"/>
  <c r="H101" i="40" s="1"/>
  <c r="G71" i="41"/>
  <c r="H71" i="41"/>
  <c r="I71" i="41" s="1"/>
  <c r="B433" i="16"/>
  <c r="E72" i="41"/>
  <c r="G72" i="41" s="1"/>
  <c r="G130" i="41"/>
  <c r="H130" i="41" s="1"/>
  <c r="I130" i="41" s="1"/>
  <c r="B466" i="16"/>
  <c r="G46" i="21"/>
  <c r="H46" i="21" s="1"/>
  <c r="S46" i="21" s="1"/>
  <c r="B292" i="16" s="1"/>
  <c r="L46" i="21"/>
  <c r="M46" i="21"/>
  <c r="X15" i="22"/>
  <c r="AC13" i="43"/>
  <c r="AD13" i="43" s="1"/>
  <c r="AC14" i="43"/>
  <c r="AD14" i="43" s="1"/>
  <c r="AK14" i="43" s="1"/>
  <c r="B559" i="16"/>
  <c r="AC16" i="43"/>
  <c r="AD16" i="43" s="1"/>
  <c r="AC17" i="43"/>
  <c r="AD17" i="43" s="1"/>
  <c r="AK17" i="43" s="1"/>
  <c r="B561" i="16"/>
  <c r="U13" i="43"/>
  <c r="V13" i="43" s="1"/>
  <c r="U14" i="43"/>
  <c r="V14" i="43" s="1"/>
  <c r="AI14" i="43" s="1"/>
  <c r="B551" i="16"/>
  <c r="U16" i="43"/>
  <c r="V16" i="43" s="1"/>
  <c r="U17" i="43"/>
  <c r="V17" i="43" s="1"/>
  <c r="AI17" i="43" s="1"/>
  <c r="B553" i="16" s="1"/>
  <c r="H96" i="40"/>
  <c r="L96" i="40"/>
  <c r="L92" i="40"/>
  <c r="E102" i="40"/>
  <c r="H97" i="40"/>
  <c r="I24" i="45"/>
  <c r="I66" i="45"/>
  <c r="J66" i="45" s="1"/>
  <c r="K66" i="45" s="1"/>
  <c r="K18" i="43"/>
  <c r="N85" i="22"/>
  <c r="W66" i="22"/>
  <c r="O53" i="4"/>
  <c r="B609" i="16"/>
  <c r="O43" i="4"/>
  <c r="O35" i="4"/>
  <c r="B591" i="16" s="1"/>
  <c r="O27" i="4"/>
  <c r="B583" i="16" s="1"/>
  <c r="O45" i="4"/>
  <c r="B601" i="16" s="1"/>
  <c r="O41" i="4"/>
  <c r="O37" i="4"/>
  <c r="O33" i="4"/>
  <c r="B589" i="16" s="1"/>
  <c r="O29" i="4"/>
  <c r="B585" i="16" s="1"/>
  <c r="O12" i="4"/>
  <c r="B568" i="16" s="1"/>
  <c r="O48" i="4"/>
  <c r="B604" i="16" s="1"/>
  <c r="O44" i="4"/>
  <c r="O40" i="4"/>
  <c r="B596" i="16" s="1"/>
  <c r="O36" i="4"/>
  <c r="B592" i="16" s="1"/>
  <c r="O32" i="4"/>
  <c r="O28" i="4"/>
  <c r="O15" i="4"/>
  <c r="B571" i="16" s="1"/>
  <c r="O11" i="4"/>
  <c r="X85" i="22"/>
  <c r="R24" i="22"/>
  <c r="X42" i="22"/>
  <c r="W23" i="22"/>
  <c r="Q81" i="22"/>
  <c r="Q124" i="22"/>
  <c r="W85" i="22"/>
  <c r="R42" i="22"/>
  <c r="O130" i="22"/>
  <c r="R85" i="22"/>
  <c r="Q23" i="22"/>
  <c r="Q130" i="22"/>
  <c r="O55" i="22"/>
  <c r="E62" i="41"/>
  <c r="E63" i="41" s="1"/>
  <c r="E65" i="41" s="1"/>
  <c r="H27" i="41"/>
  <c r="G24" i="41"/>
  <c r="H24" i="41"/>
  <c r="G28" i="41"/>
  <c r="H28" i="41"/>
  <c r="E29" i="41"/>
  <c r="G25" i="41"/>
  <c r="H25" i="41" s="1"/>
  <c r="G120" i="41"/>
  <c r="H120" i="41"/>
  <c r="E102" i="41"/>
  <c r="E90" i="41"/>
  <c r="G90" i="41" s="1"/>
  <c r="H101" i="41"/>
  <c r="E19" i="41"/>
  <c r="H40" i="41"/>
  <c r="H39" i="41"/>
  <c r="I39" i="41" s="1"/>
  <c r="B408" i="16" s="1"/>
  <c r="H108" i="41"/>
  <c r="H107" i="41"/>
  <c r="I107" i="41" s="1"/>
  <c r="B449" i="16" s="1"/>
  <c r="H118" i="41"/>
  <c r="H126" i="41"/>
  <c r="I126" i="41" s="1"/>
  <c r="B464" i="16"/>
  <c r="H125" i="41"/>
  <c r="I125" i="41" s="1"/>
  <c r="B463" i="16"/>
  <c r="H123" i="41"/>
  <c r="H122" i="41"/>
  <c r="I122" i="41" s="1"/>
  <c r="B460" i="16" s="1"/>
  <c r="H121" i="41"/>
  <c r="I121" i="41" s="1"/>
  <c r="B459" i="16" s="1"/>
  <c r="H128" i="41"/>
  <c r="E43" i="41"/>
  <c r="G43" i="41" s="1"/>
  <c r="H43" i="41" s="1"/>
  <c r="I43" i="41" s="1"/>
  <c r="Q130" i="45"/>
  <c r="M130" i="45"/>
  <c r="I130" i="45"/>
  <c r="J27" i="45"/>
  <c r="J29" i="45"/>
  <c r="K29" i="45" s="1"/>
  <c r="B351" i="16" s="1"/>
  <c r="G29" i="41"/>
  <c r="H29" i="41"/>
  <c r="I29" i="41" s="1"/>
  <c r="G19" i="41"/>
  <c r="H19" i="41" s="1"/>
  <c r="I19" i="41" s="1"/>
  <c r="B392" i="16" s="1"/>
  <c r="O38" i="40"/>
  <c r="P38" i="40" s="1"/>
  <c r="O19" i="4"/>
  <c r="B575" i="16"/>
  <c r="N52" i="4"/>
  <c r="P52" i="4"/>
  <c r="O17" i="4"/>
  <c r="O47" i="4"/>
  <c r="B603" i="16" s="1"/>
  <c r="O23" i="4"/>
  <c r="B579" i="16" s="1"/>
  <c r="B588" i="16"/>
  <c r="O25" i="4"/>
  <c r="B581" i="16" s="1"/>
  <c r="M63" i="4"/>
  <c r="O34" i="4"/>
  <c r="O31" i="4"/>
  <c r="B587" i="16" s="1"/>
  <c r="O38" i="4"/>
  <c r="B594" i="16" s="1"/>
  <c r="O10" i="4"/>
  <c r="O50" i="4"/>
  <c r="B606" i="16" s="1"/>
  <c r="O42" i="4"/>
  <c r="B598" i="16" s="1"/>
  <c r="O46" i="4"/>
  <c r="B602" i="16" s="1"/>
  <c r="O30" i="4"/>
  <c r="B586" i="16" s="1"/>
  <c r="O9" i="4"/>
  <c r="B600" i="16"/>
  <c r="B597" i="16"/>
  <c r="B599" i="16"/>
  <c r="N46" i="22"/>
  <c r="O46" i="22"/>
  <c r="G48" i="22"/>
  <c r="O24" i="22"/>
  <c r="X68" i="22"/>
  <c r="W27" i="22"/>
  <c r="Q27" i="22"/>
  <c r="W102" i="22"/>
  <c r="R27" i="22"/>
  <c r="F28" i="22"/>
  <c r="T28" i="22" s="1"/>
  <c r="N68" i="22"/>
  <c r="O126" i="22"/>
  <c r="T24" i="22"/>
  <c r="O45" i="22"/>
  <c r="O52" i="22"/>
  <c r="G13" i="43"/>
  <c r="AF13" i="43" s="1"/>
  <c r="B538" i="16"/>
  <c r="Q56" i="22"/>
  <c r="F63" i="45"/>
  <c r="H63" i="45"/>
  <c r="B580" i="16"/>
  <c r="O52" i="4"/>
  <c r="H90" i="41"/>
  <c r="Q101" i="22"/>
  <c r="N24" i="22"/>
  <c r="R52" i="22"/>
  <c r="M74" i="21"/>
  <c r="O74" i="21" s="1"/>
  <c r="B234" i="16"/>
  <c r="Q109" i="22"/>
  <c r="E53" i="41"/>
  <c r="W83" i="22"/>
  <c r="G83" i="21"/>
  <c r="H83" i="21" s="1"/>
  <c r="L60" i="21"/>
  <c r="M60" i="21" s="1"/>
  <c r="H13" i="41"/>
  <c r="O26" i="4"/>
  <c r="O21" i="4"/>
  <c r="L36" i="40"/>
  <c r="H98" i="41"/>
  <c r="M15" i="3"/>
  <c r="N15" i="3" s="1"/>
  <c r="O15" i="3" s="1"/>
  <c r="B58" i="16" s="1"/>
  <c r="M25" i="21"/>
  <c r="M48" i="21"/>
  <c r="O39" i="4"/>
  <c r="B595" i="16"/>
  <c r="B573" i="16"/>
  <c r="G102" i="41"/>
  <c r="H102" i="41"/>
  <c r="I102" i="41" s="1"/>
  <c r="B444" i="16" s="1"/>
  <c r="E115" i="41"/>
  <c r="E129" i="41" s="1"/>
  <c r="N124" i="22"/>
  <c r="X56" i="22"/>
  <c r="W24" i="22"/>
  <c r="G31" i="21"/>
  <c r="H31" i="21" s="1"/>
  <c r="X45" i="22"/>
  <c r="H24" i="40"/>
  <c r="L61" i="40"/>
  <c r="G59" i="21"/>
  <c r="M14" i="3"/>
  <c r="K59" i="21"/>
  <c r="P59" i="21" s="1"/>
  <c r="B263" i="16" s="1"/>
  <c r="AA18" i="43"/>
  <c r="J13" i="45"/>
  <c r="K13" i="45" s="1"/>
  <c r="B335" i="16" s="1"/>
  <c r="D29" i="44"/>
  <c r="D35" i="44" s="1"/>
  <c r="D37" i="44" s="1"/>
  <c r="Q55" i="22"/>
  <c r="X55" i="22"/>
  <c r="R55" i="22"/>
  <c r="N114" i="22"/>
  <c r="O127" i="22"/>
  <c r="G29" i="40"/>
  <c r="H29" i="40" s="1"/>
  <c r="G25" i="40"/>
  <c r="H25" i="40" s="1"/>
  <c r="G21" i="40"/>
  <c r="H21" i="40" s="1"/>
  <c r="K33" i="40"/>
  <c r="L33" i="40" s="1"/>
  <c r="O29" i="40"/>
  <c r="P29" i="40" s="1"/>
  <c r="O25" i="40"/>
  <c r="P25" i="40" s="1"/>
  <c r="G14" i="41"/>
  <c r="H14" i="41" s="1"/>
  <c r="I14" i="41" s="1"/>
  <c r="B387" i="16" s="1"/>
  <c r="T45" i="22"/>
  <c r="N45" i="22"/>
  <c r="T52" i="22"/>
  <c r="F58" i="22"/>
  <c r="T58" i="22" s="1"/>
  <c r="T122" i="22"/>
  <c r="R101" i="22"/>
  <c r="X101" i="22"/>
  <c r="N52" i="22"/>
  <c r="N30" i="12"/>
  <c r="B128" i="16" s="1"/>
  <c r="G30" i="12"/>
  <c r="T66" i="22"/>
  <c r="N83" i="22"/>
  <c r="G33" i="40"/>
  <c r="H33" i="40" s="1"/>
  <c r="I13" i="43"/>
  <c r="J13" i="43" s="1"/>
  <c r="W46" i="22"/>
  <c r="X46" i="22"/>
  <c r="R56" i="22"/>
  <c r="N56" i="22"/>
  <c r="W56" i="22"/>
  <c r="R64" i="22"/>
  <c r="O109" i="22"/>
  <c r="R114" i="22"/>
  <c r="G13" i="21"/>
  <c r="H13" i="21" s="1"/>
  <c r="J13" i="21"/>
  <c r="K13" i="21" s="1"/>
  <c r="H22" i="21"/>
  <c r="S22" i="21" s="1"/>
  <c r="B199" i="16" s="1"/>
  <c r="J26" i="21"/>
  <c r="K26" i="21" s="1"/>
  <c r="G26" i="21"/>
  <c r="H26" i="21" s="1"/>
  <c r="S26" i="21" s="1"/>
  <c r="B203" i="16" s="1"/>
  <c r="G37" i="40"/>
  <c r="H28" i="21"/>
  <c r="J51" i="21"/>
  <c r="K51" i="21"/>
  <c r="P51" i="21" s="1"/>
  <c r="B258" i="16" s="1"/>
  <c r="E178" i="42"/>
  <c r="M101" i="21"/>
  <c r="O101" i="21" s="1"/>
  <c r="B251" i="16" s="1"/>
  <c r="L90" i="21"/>
  <c r="M90" i="21" s="1"/>
  <c r="L81" i="21"/>
  <c r="M81" i="21" s="1"/>
  <c r="O81" i="21" s="1"/>
  <c r="B239" i="16" s="1"/>
  <c r="L50" i="21"/>
  <c r="M50" i="21"/>
  <c r="O50" i="21" s="1"/>
  <c r="B219" i="16" s="1"/>
  <c r="G50" i="21"/>
  <c r="H50" i="21" s="1"/>
  <c r="G14" i="43"/>
  <c r="AF14" i="43" s="1"/>
  <c r="N18" i="4"/>
  <c r="P18" i="4" s="1"/>
  <c r="O18" i="4"/>
  <c r="J47" i="21"/>
  <c r="K47" i="21" s="1"/>
  <c r="G47" i="21"/>
  <c r="H47" i="21" s="1"/>
  <c r="I11" i="45"/>
  <c r="J11" i="45" s="1"/>
  <c r="G68" i="41"/>
  <c r="H68" i="41"/>
  <c r="P66" i="40"/>
  <c r="E41" i="12"/>
  <c r="N41" i="12" s="1"/>
  <c r="B129" i="16"/>
  <c r="L22" i="21"/>
  <c r="M22" i="21"/>
  <c r="L34" i="21"/>
  <c r="M34" i="21"/>
  <c r="O34" i="21" s="1"/>
  <c r="B156" i="16" s="1"/>
  <c r="G112" i="41"/>
  <c r="H112" i="41" s="1"/>
  <c r="G97" i="21"/>
  <c r="H97" i="21" s="1"/>
  <c r="G69" i="21"/>
  <c r="I23" i="45"/>
  <c r="J23" i="45" s="1"/>
  <c r="H104" i="41"/>
  <c r="I104" i="41" s="1"/>
  <c r="B446" i="16" s="1"/>
  <c r="H113" i="41"/>
  <c r="I113" i="41" s="1"/>
  <c r="B455" i="16" s="1"/>
  <c r="M12" i="3"/>
  <c r="N12" i="3" s="1"/>
  <c r="O12" i="3" s="1"/>
  <c r="B55" i="16" s="1"/>
  <c r="M99" i="21"/>
  <c r="O99" i="21" s="1"/>
  <c r="B250" i="16"/>
  <c r="M95" i="21"/>
  <c r="O95" i="21" s="1"/>
  <c r="B246" i="16"/>
  <c r="H26" i="41"/>
  <c r="L12" i="21"/>
  <c r="M12" i="21" s="1"/>
  <c r="O12" i="21" s="1"/>
  <c r="B136" i="16"/>
  <c r="G61" i="21"/>
  <c r="G71" i="21"/>
  <c r="H71" i="21" s="1"/>
  <c r="S71" i="21" s="1"/>
  <c r="B309" i="16" s="1"/>
  <c r="M13" i="3"/>
  <c r="N13" i="3" s="1"/>
  <c r="O13" i="3" s="1"/>
  <c r="B56" i="16" s="1"/>
  <c r="M30" i="21"/>
  <c r="O30" i="21" s="1"/>
  <c r="B153" i="16"/>
  <c r="L87" i="21"/>
  <c r="M87" i="21" s="1"/>
  <c r="B607" i="16"/>
  <c r="M18" i="43"/>
  <c r="N18" i="43"/>
  <c r="K33" i="21"/>
  <c r="P33" i="21" s="1"/>
  <c r="B182" i="16" s="1"/>
  <c r="K28" i="21"/>
  <c r="P28" i="21" s="1"/>
  <c r="B178" i="16" s="1"/>
  <c r="G20" i="21"/>
  <c r="H20" i="21" s="1"/>
  <c r="S20" i="21" s="1"/>
  <c r="B197" i="16" s="1"/>
  <c r="G17" i="21"/>
  <c r="H17" i="21" s="1"/>
  <c r="S17" i="21" s="1"/>
  <c r="B195" i="16"/>
  <c r="G15" i="21"/>
  <c r="H15" i="21" s="1"/>
  <c r="S15" i="21" s="1"/>
  <c r="B193" i="16" s="1"/>
  <c r="W45" i="22"/>
  <c r="Q42" i="22"/>
  <c r="X136" i="22"/>
  <c r="K12" i="21"/>
  <c r="P12" i="21" s="1"/>
  <c r="B163" i="16"/>
  <c r="J14" i="21"/>
  <c r="K14" i="21" s="1"/>
  <c r="K21" i="21"/>
  <c r="P21" i="21" s="1"/>
  <c r="B171" i="16"/>
  <c r="K25" i="21"/>
  <c r="P25" i="21" s="1"/>
  <c r="B175" i="16" s="1"/>
  <c r="J27" i="21"/>
  <c r="K27" i="21" s="1"/>
  <c r="J37" i="21"/>
  <c r="K37" i="21" s="1"/>
  <c r="G12" i="21"/>
  <c r="H12" i="21" s="1"/>
  <c r="G14" i="21"/>
  <c r="H14" i="21"/>
  <c r="S14" i="21" s="1"/>
  <c r="B192" i="16" s="1"/>
  <c r="G16" i="21"/>
  <c r="H16" i="21"/>
  <c r="S16" i="21" s="1"/>
  <c r="B194" i="16"/>
  <c r="G18" i="21"/>
  <c r="H18" i="21" s="1"/>
  <c r="G21" i="21"/>
  <c r="H21" i="21"/>
  <c r="G23" i="21"/>
  <c r="H23" i="21" s="1"/>
  <c r="S23" i="21" s="1"/>
  <c r="B200" i="16" s="1"/>
  <c r="G25" i="21"/>
  <c r="H25" i="21"/>
  <c r="S25" i="21" s="1"/>
  <c r="B202" i="16"/>
  <c r="G27" i="21"/>
  <c r="H27" i="21" s="1"/>
  <c r="G29" i="21"/>
  <c r="H29" i="21"/>
  <c r="H35" i="21"/>
  <c r="S35" i="21" s="1"/>
  <c r="B211" i="16" s="1"/>
  <c r="H30" i="21"/>
  <c r="G111" i="41"/>
  <c r="H111" i="41"/>
  <c r="J52" i="21"/>
  <c r="K52" i="21" s="1"/>
  <c r="G52" i="21"/>
  <c r="H52" i="21" s="1"/>
  <c r="S52" i="21" s="1"/>
  <c r="B297" i="16"/>
  <c r="Q45" i="22"/>
  <c r="T22" i="22"/>
  <c r="R46" i="22"/>
  <c r="R115" i="22"/>
  <c r="J30" i="21"/>
  <c r="K30" i="21"/>
  <c r="J35" i="21"/>
  <c r="K35" i="21"/>
  <c r="H37" i="21"/>
  <c r="G17" i="41"/>
  <c r="H17" i="41" s="1"/>
  <c r="J67" i="21"/>
  <c r="K67" i="21" s="1"/>
  <c r="G67" i="21"/>
  <c r="H67" i="21"/>
  <c r="S67" i="21" s="1"/>
  <c r="B307" i="16" s="1"/>
  <c r="J57" i="21"/>
  <c r="K57" i="21"/>
  <c r="P57" i="21" s="1"/>
  <c r="B261" i="16"/>
  <c r="G57" i="21"/>
  <c r="H57" i="21" s="1"/>
  <c r="J74" i="21"/>
  <c r="K74" i="21" s="1"/>
  <c r="H74" i="21"/>
  <c r="J16" i="21"/>
  <c r="K16" i="21"/>
  <c r="P16" i="21" s="1"/>
  <c r="B167" i="16"/>
  <c r="J29" i="21"/>
  <c r="K29" i="21" s="1"/>
  <c r="G103" i="41"/>
  <c r="H103" i="41" s="1"/>
  <c r="J60" i="21"/>
  <c r="K60" i="21" s="1"/>
  <c r="H60" i="21"/>
  <c r="J65" i="21"/>
  <c r="K65" i="21" s="1"/>
  <c r="G65" i="21"/>
  <c r="H65" i="21"/>
  <c r="J90" i="21"/>
  <c r="K90" i="21" s="1"/>
  <c r="G90" i="21"/>
  <c r="H90" i="21"/>
  <c r="Q16" i="43"/>
  <c r="R16" i="43" s="1"/>
  <c r="G16" i="43"/>
  <c r="AF16" i="43" s="1"/>
  <c r="B540" i="16" s="1"/>
  <c r="H54" i="21"/>
  <c r="H66" i="21"/>
  <c r="S66" i="21" s="1"/>
  <c r="B306" i="16" s="1"/>
  <c r="G79" i="21"/>
  <c r="H79" i="21"/>
  <c r="S79" i="21" s="1"/>
  <c r="B314" i="16" s="1"/>
  <c r="H85" i="21"/>
  <c r="S85" i="21" s="1"/>
  <c r="B317" i="16"/>
  <c r="G95" i="21"/>
  <c r="H95" i="21" s="1"/>
  <c r="S95" i="21" s="1"/>
  <c r="B322" i="16" s="1"/>
  <c r="H98" i="21"/>
  <c r="J77" i="21"/>
  <c r="K77" i="21" s="1"/>
  <c r="J92" i="21"/>
  <c r="K92" i="21" s="1"/>
  <c r="M11" i="3"/>
  <c r="N11" i="3" s="1"/>
  <c r="M17" i="21"/>
  <c r="O17" i="21" s="1"/>
  <c r="B141" i="16"/>
  <c r="L31" i="21"/>
  <c r="M31" i="21" s="1"/>
  <c r="J81" i="21"/>
  <c r="K81" i="21" s="1"/>
  <c r="G81" i="21"/>
  <c r="H81" i="21" s="1"/>
  <c r="K87" i="21"/>
  <c r="J96" i="21"/>
  <c r="K96" i="21" s="1"/>
  <c r="G96" i="21"/>
  <c r="H96" i="21" s="1"/>
  <c r="M15" i="21"/>
  <c r="O15" i="21" s="1"/>
  <c r="B139" i="16" s="1"/>
  <c r="M28" i="21"/>
  <c r="O28" i="21" s="1"/>
  <c r="B151" i="16" s="1"/>
  <c r="L77" i="21"/>
  <c r="M77" i="21" s="1"/>
  <c r="L71" i="21"/>
  <c r="M71" i="21" s="1"/>
  <c r="L65" i="21"/>
  <c r="M65" i="21" s="1"/>
  <c r="L59" i="21"/>
  <c r="M59" i="21" s="1"/>
  <c r="L52" i="21"/>
  <c r="M52" i="21" s="1"/>
  <c r="L47" i="21"/>
  <c r="M47" i="21" s="1"/>
  <c r="O18" i="43"/>
  <c r="H59" i="21"/>
  <c r="H61" i="21"/>
  <c r="S61" i="21" s="1"/>
  <c r="B303" i="16"/>
  <c r="H75" i="21"/>
  <c r="H77" i="21"/>
  <c r="G87" i="21"/>
  <c r="H87" i="21"/>
  <c r="G99" i="21"/>
  <c r="H99" i="21"/>
  <c r="S99" i="21" s="1"/>
  <c r="B326" i="16"/>
  <c r="N14" i="3"/>
  <c r="K50" i="21"/>
  <c r="J54" i="21"/>
  <c r="K54" i="21"/>
  <c r="K61" i="21"/>
  <c r="P61" i="21" s="1"/>
  <c r="B265" i="16"/>
  <c r="J66" i="21"/>
  <c r="K66" i="21"/>
  <c r="P66" i="21" s="1"/>
  <c r="B268" i="16" s="1"/>
  <c r="K75" i="21"/>
  <c r="P75" i="21" s="1"/>
  <c r="B273" i="16" s="1"/>
  <c r="J79" i="21"/>
  <c r="K79" i="21" s="1"/>
  <c r="J85" i="21"/>
  <c r="K85" i="21" s="1"/>
  <c r="J95" i="21"/>
  <c r="K95" i="21" s="1"/>
  <c r="J98" i="21"/>
  <c r="K98" i="21" s="1"/>
  <c r="K101" i="21"/>
  <c r="M13" i="21"/>
  <c r="L20" i="21"/>
  <c r="M20" i="21" s="1"/>
  <c r="L97" i="21"/>
  <c r="M97" i="21" s="1"/>
  <c r="L91" i="21"/>
  <c r="M91" i="21"/>
  <c r="L83" i="21"/>
  <c r="M83" i="21" s="1"/>
  <c r="J46" i="21"/>
  <c r="K46" i="21"/>
  <c r="O14" i="4"/>
  <c r="B570" i="16" s="1"/>
  <c r="Q13" i="43"/>
  <c r="R13" i="43" s="1"/>
  <c r="Y13" i="43"/>
  <c r="Z13" i="43" s="1"/>
  <c r="W18" i="43"/>
  <c r="S18" i="43"/>
  <c r="Y17" i="43"/>
  <c r="Z17" i="43"/>
  <c r="E29" i="44"/>
  <c r="E35" i="44" s="1"/>
  <c r="E37" i="44" s="1"/>
  <c r="N13" i="43"/>
  <c r="AG13" i="43" s="1"/>
  <c r="B542" i="16"/>
  <c r="N14" i="43"/>
  <c r="I15" i="45"/>
  <c r="J15" i="45" s="1"/>
  <c r="H18" i="43"/>
  <c r="M33" i="21"/>
  <c r="O33" i="21" s="1"/>
  <c r="B155" i="16"/>
  <c r="G17" i="43"/>
  <c r="I17" i="45"/>
  <c r="J17" i="45" s="1"/>
  <c r="K17" i="45" s="1"/>
  <c r="B339" i="16" s="1"/>
  <c r="B582" i="16"/>
  <c r="B608" i="16"/>
  <c r="N21" i="4"/>
  <c r="P21" i="4"/>
  <c r="B577" i="16" s="1"/>
  <c r="AC18" i="43"/>
  <c r="AD18" i="43"/>
  <c r="G41" i="12"/>
  <c r="B574" i="16"/>
  <c r="B539" i="16"/>
  <c r="I14" i="43"/>
  <c r="J14" i="43"/>
  <c r="E131" i="41"/>
  <c r="Q18" i="43"/>
  <c r="R18" i="43"/>
  <c r="U18" i="43"/>
  <c r="V18" i="43" s="1"/>
  <c r="D59" i="42" l="1"/>
  <c r="H91" i="42"/>
  <c r="H61" i="42"/>
  <c r="F91" i="42"/>
  <c r="F61" i="42"/>
  <c r="G91" i="42"/>
  <c r="G61" i="42"/>
  <c r="D91" i="42"/>
  <c r="D61" i="42"/>
  <c r="H59" i="42"/>
  <c r="E91" i="42"/>
  <c r="E61" i="42"/>
  <c r="C60" i="42"/>
  <c r="F151" i="42"/>
  <c r="C90" i="42"/>
  <c r="F58" i="42"/>
  <c r="F59" i="42"/>
  <c r="E58" i="42"/>
  <c r="H149" i="42"/>
  <c r="E148" i="42"/>
  <c r="H89" i="42"/>
  <c r="H148" i="42"/>
  <c r="G152" i="42"/>
  <c r="F150" i="42"/>
  <c r="H151" i="42"/>
  <c r="H165" i="42"/>
  <c r="E152" i="42"/>
  <c r="G58" i="42"/>
  <c r="G60" i="42"/>
  <c r="G150" i="42"/>
  <c r="E88" i="42"/>
  <c r="G59" i="42"/>
  <c r="F149" i="42"/>
  <c r="H152" i="42"/>
  <c r="E151" i="42"/>
  <c r="E59" i="42"/>
  <c r="D60" i="42"/>
  <c r="F152" i="42"/>
  <c r="F148" i="42"/>
  <c r="G148" i="42"/>
  <c r="F60" i="42"/>
  <c r="G151" i="42"/>
  <c r="H150" i="42"/>
  <c r="E149" i="42"/>
  <c r="D58" i="42"/>
  <c r="T109" i="22"/>
  <c r="O101" i="22"/>
  <c r="Q136" i="22"/>
  <c r="W64" i="22"/>
  <c r="O83" i="22"/>
  <c r="X16" i="22"/>
  <c r="O16" i="22"/>
  <c r="W16" i="22"/>
  <c r="Q16" i="22"/>
  <c r="R136" i="22"/>
  <c r="X64" i="22"/>
  <c r="Q131" i="22"/>
  <c r="N110" i="22"/>
  <c r="N63" i="22"/>
  <c r="O25" i="22"/>
  <c r="R22" i="22"/>
  <c r="W15" i="22"/>
  <c r="Q15" i="22"/>
  <c r="T114" i="22"/>
  <c r="Q126" i="22"/>
  <c r="X83" i="22"/>
  <c r="N101" i="22"/>
  <c r="R84" i="22"/>
  <c r="R57" i="22"/>
  <c r="Q83" i="22"/>
  <c r="R110" i="22"/>
  <c r="O124" i="22"/>
  <c r="N130" i="22"/>
  <c r="N66" i="22"/>
  <c r="Q108" i="22"/>
  <c r="Q68" i="22"/>
  <c r="Q54" i="22"/>
  <c r="N123" i="22"/>
  <c r="R66" i="22"/>
  <c r="T65" i="22"/>
  <c r="N65" i="22"/>
  <c r="N116" i="22"/>
  <c r="C19" i="22"/>
  <c r="F17" i="22"/>
  <c r="T17" i="22" s="1"/>
  <c r="O85" i="22"/>
  <c r="X102" i="22"/>
  <c r="Q102" i="22"/>
  <c r="O66" i="22"/>
  <c r="X81" i="22"/>
  <c r="O81" i="22"/>
  <c r="O68" i="22"/>
  <c r="R68" i="22"/>
  <c r="R47" i="22"/>
  <c r="G19" i="22"/>
  <c r="R53" i="22"/>
  <c r="T81" i="22"/>
  <c r="F29" i="22"/>
  <c r="T29" i="22" s="1"/>
  <c r="R123" i="22"/>
  <c r="Q66" i="22"/>
  <c r="W81" i="22"/>
  <c r="F111" i="22"/>
  <c r="W53" i="22"/>
  <c r="O17" i="22"/>
  <c r="O22" i="22"/>
  <c r="Q57" i="22"/>
  <c r="T23" i="22"/>
  <c r="X22" i="22"/>
  <c r="O122" i="22"/>
  <c r="N127" i="22"/>
  <c r="N131" i="22"/>
  <c r="N22" i="22"/>
  <c r="R65" i="22"/>
  <c r="O43" i="22"/>
  <c r="O110" i="22"/>
  <c r="Q43" i="22"/>
  <c r="W43" i="22"/>
  <c r="R122" i="22"/>
  <c r="X57" i="22"/>
  <c r="F48" i="22"/>
  <c r="T48" i="22" s="1"/>
  <c r="O54" i="22"/>
  <c r="O42" i="22"/>
  <c r="N23" i="22"/>
  <c r="F18" i="22"/>
  <c r="O18" i="22" s="1"/>
  <c r="X25" i="22"/>
  <c r="N126" i="22"/>
  <c r="W22" i="22"/>
  <c r="G86" i="22"/>
  <c r="T86" i="22" s="1"/>
  <c r="N122" i="22"/>
  <c r="R44" i="22"/>
  <c r="N132" i="22"/>
  <c r="O131" i="22"/>
  <c r="G29" i="22"/>
  <c r="N27" i="22"/>
  <c r="N44" i="22"/>
  <c r="W44" i="22"/>
  <c r="N43" i="22"/>
  <c r="N136" i="22"/>
  <c r="R25" i="22"/>
  <c r="F49" i="22"/>
  <c r="T49" i="22" s="1"/>
  <c r="O44" i="22"/>
  <c r="R127" i="22"/>
  <c r="F67" i="22"/>
  <c r="T67" i="22" s="1"/>
  <c r="Q44" i="22"/>
  <c r="O136" i="22"/>
  <c r="O53" i="22"/>
  <c r="N42" i="22"/>
  <c r="X43" i="22"/>
  <c r="E111" i="22"/>
  <c r="N111" i="22" s="1"/>
  <c r="Q128" i="22"/>
  <c r="O132" i="22"/>
  <c r="Q84" i="22"/>
  <c r="O108" i="22"/>
  <c r="R100" i="22"/>
  <c r="O47" i="22"/>
  <c r="G59" i="22"/>
  <c r="X63" i="22"/>
  <c r="Q100" i="22"/>
  <c r="N100" i="22"/>
  <c r="R132" i="22"/>
  <c r="N108" i="22"/>
  <c r="R63" i="22"/>
  <c r="N134" i="22"/>
  <c r="N54" i="22"/>
  <c r="O100" i="22"/>
  <c r="Q53" i="22"/>
  <c r="W63" i="22"/>
  <c r="N25" i="22"/>
  <c r="W84" i="22"/>
  <c r="T108" i="22"/>
  <c r="N128" i="22"/>
  <c r="X54" i="22"/>
  <c r="G67" i="22"/>
  <c r="W100" i="22"/>
  <c r="O63" i="22"/>
  <c r="Q47" i="22"/>
  <c r="X47" i="22"/>
  <c r="O102" i="22"/>
  <c r="R54" i="22"/>
  <c r="R17" i="22"/>
  <c r="Q17" i="22"/>
  <c r="X18" i="22"/>
  <c r="X26" i="22"/>
  <c r="W18" i="22"/>
  <c r="X17" i="22"/>
  <c r="Q18" i="22"/>
  <c r="N102" i="22"/>
  <c r="Q26" i="22"/>
  <c r="O84" i="22"/>
  <c r="N84" i="22"/>
  <c r="G58" i="22"/>
  <c r="N53" i="22"/>
  <c r="N47" i="22"/>
  <c r="G49" i="22"/>
  <c r="G28" i="22"/>
  <c r="W26" i="22"/>
  <c r="O123" i="22"/>
  <c r="N26" i="22"/>
  <c r="E19" i="22"/>
  <c r="B567" i="16"/>
  <c r="B565" i="16"/>
  <c r="G65" i="41"/>
  <c r="E74" i="41"/>
  <c r="G74" i="41" s="1"/>
  <c r="B240" i="16"/>
  <c r="O83" i="21"/>
  <c r="O97" i="21"/>
  <c r="B248" i="16" s="1"/>
  <c r="B137" i="16"/>
  <c r="O13" i="21"/>
  <c r="P54" i="21"/>
  <c r="B260" i="16" s="1"/>
  <c r="B283" i="16"/>
  <c r="P92" i="21"/>
  <c r="P90" i="21"/>
  <c r="B281" i="16" s="1"/>
  <c r="B213" i="16"/>
  <c r="S37" i="21"/>
  <c r="S28" i="21"/>
  <c r="B205" i="16" s="1"/>
  <c r="K64" i="21"/>
  <c r="J64" i="21"/>
  <c r="P97" i="21"/>
  <c r="B286" i="16" s="1"/>
  <c r="D19" i="22"/>
  <c r="F15" i="22"/>
  <c r="L24" i="21"/>
  <c r="G24" i="21"/>
  <c r="H24" i="21" s="1"/>
  <c r="S24" i="21" s="1"/>
  <c r="B201" i="16" s="1"/>
  <c r="B238" i="16"/>
  <c r="O79" i="21"/>
  <c r="L58" i="21"/>
  <c r="G58" i="21"/>
  <c r="H58" i="21" s="1"/>
  <c r="M58" i="21"/>
  <c r="O58" i="21" s="1"/>
  <c r="B224" i="16" s="1"/>
  <c r="O13" i="4"/>
  <c r="F63" i="4"/>
  <c r="N13" i="4"/>
  <c r="P13" i="4" s="1"/>
  <c r="B254" i="16"/>
  <c r="P46" i="21"/>
  <c r="P79" i="21"/>
  <c r="B276" i="16" s="1"/>
  <c r="B313" i="16"/>
  <c r="S77" i="21"/>
  <c r="O77" i="21"/>
  <c r="B237" i="16" s="1"/>
  <c r="B275" i="16"/>
  <c r="P77" i="21"/>
  <c r="AH16" i="43"/>
  <c r="B548" i="16" s="1"/>
  <c r="B305" i="16"/>
  <c r="S65" i="21"/>
  <c r="P60" i="21"/>
  <c r="B264" i="16" s="1"/>
  <c r="B310" i="16"/>
  <c r="S74" i="21"/>
  <c r="P35" i="21"/>
  <c r="B184" i="16" s="1"/>
  <c r="B453" i="16"/>
  <c r="I111" i="41"/>
  <c r="S29" i="21"/>
  <c r="B206" i="16" s="1"/>
  <c r="B198" i="16"/>
  <c r="S21" i="21"/>
  <c r="O87" i="21"/>
  <c r="B242" i="16" s="1"/>
  <c r="I26" i="41"/>
  <c r="O90" i="21"/>
  <c r="B243" i="16" s="1"/>
  <c r="B164" i="16"/>
  <c r="P13" i="21"/>
  <c r="S31" i="21"/>
  <c r="B208" i="16" s="1"/>
  <c r="T16" i="22"/>
  <c r="B457" i="16"/>
  <c r="I118" i="41"/>
  <c r="B543" i="16"/>
  <c r="AG14" i="43"/>
  <c r="O47" i="21"/>
  <c r="B217" i="16" s="1"/>
  <c r="B54" i="16"/>
  <c r="O11" i="3"/>
  <c r="P27" i="21"/>
  <c r="B177" i="16" s="1"/>
  <c r="B295" i="16"/>
  <c r="S50" i="21"/>
  <c r="S83" i="21"/>
  <c r="B316" i="16" s="1"/>
  <c r="K21" i="40"/>
  <c r="L21" i="40" s="1"/>
  <c r="V21" i="40" s="1"/>
  <c r="B475" i="16" s="1"/>
  <c r="P83" i="21"/>
  <c r="B278" i="16" s="1"/>
  <c r="G91" i="21"/>
  <c r="H91" i="21" s="1"/>
  <c r="S91" i="21" s="1"/>
  <c r="B320" i="16" s="1"/>
  <c r="C88" i="42"/>
  <c r="C58" i="42"/>
  <c r="O92" i="21"/>
  <c r="B245" i="16" s="1"/>
  <c r="G63" i="41"/>
  <c r="AJ13" i="43"/>
  <c r="B554" i="16" s="1"/>
  <c r="P101" i="21"/>
  <c r="B289" i="16" s="1"/>
  <c r="P81" i="21"/>
  <c r="B277" i="16" s="1"/>
  <c r="I16" i="43"/>
  <c r="J16" i="43" s="1"/>
  <c r="Y18" i="43"/>
  <c r="Z18" i="43" s="1"/>
  <c r="B311" i="16"/>
  <c r="S75" i="21"/>
  <c r="B301" i="16"/>
  <c r="S59" i="21"/>
  <c r="B285" i="16"/>
  <c r="P96" i="21"/>
  <c r="B154" i="16"/>
  <c r="O31" i="21"/>
  <c r="B325" i="16"/>
  <c r="S98" i="21"/>
  <c r="B319" i="16"/>
  <c r="S90" i="21"/>
  <c r="B269" i="16"/>
  <c r="P67" i="21"/>
  <c r="B190" i="16"/>
  <c r="S12" i="21"/>
  <c r="H60" i="42"/>
  <c r="S97" i="21"/>
  <c r="B324" i="16" s="1"/>
  <c r="O22" i="21"/>
  <c r="B145" i="16" s="1"/>
  <c r="E167" i="42"/>
  <c r="B191" i="16"/>
  <c r="S13" i="21"/>
  <c r="B386" i="16"/>
  <c r="I13" i="41"/>
  <c r="M69" i="21"/>
  <c r="O69" i="21" s="1"/>
  <c r="B232" i="16" s="1"/>
  <c r="G64" i="21"/>
  <c r="H64" i="21" s="1"/>
  <c r="B584" i="16"/>
  <c r="O49" i="4"/>
  <c r="B605" i="16" s="1"/>
  <c r="B550" i="16"/>
  <c r="AI13" i="43"/>
  <c r="B216" i="16"/>
  <c r="O46" i="21"/>
  <c r="T57" i="22"/>
  <c r="F59" i="22"/>
  <c r="T59" i="22" s="1"/>
  <c r="N57" i="22"/>
  <c r="O57" i="22"/>
  <c r="H86" i="22"/>
  <c r="O82" i="22"/>
  <c r="N82" i="22"/>
  <c r="F133" i="22"/>
  <c r="O128" i="22"/>
  <c r="P85" i="21"/>
  <c r="B279" i="16" s="1"/>
  <c r="O71" i="21"/>
  <c r="B233" i="16" s="1"/>
  <c r="S60" i="21"/>
  <c r="B302" i="16" s="1"/>
  <c r="P47" i="21"/>
  <c r="B255" i="16" s="1"/>
  <c r="I18" i="41"/>
  <c r="B391" i="16" s="1"/>
  <c r="H69" i="21"/>
  <c r="K69" i="21"/>
  <c r="G76" i="21"/>
  <c r="H76" i="21"/>
  <c r="J76" i="21"/>
  <c r="K76" i="21" s="1"/>
  <c r="P76" i="21" s="1"/>
  <c r="B274" i="16" s="1"/>
  <c r="B288" i="16"/>
  <c r="P99" i="21"/>
  <c r="H88" i="42"/>
  <c r="H58" i="42"/>
  <c r="B241" i="16"/>
  <c r="O85" i="21"/>
  <c r="L51" i="21"/>
  <c r="M51" i="21" s="1"/>
  <c r="O51" i="21" s="1"/>
  <c r="B220" i="16" s="1"/>
  <c r="H51" i="21"/>
  <c r="S51" i="21" s="1"/>
  <c r="B296" i="16" s="1"/>
  <c r="N22" i="4"/>
  <c r="P22" i="4" s="1"/>
  <c r="O22" i="4"/>
  <c r="B578" i="16" s="1"/>
  <c r="M24" i="21"/>
  <c r="O24" i="21" s="1"/>
  <c r="B147" i="16" s="1"/>
  <c r="B557" i="16"/>
  <c r="AJ17" i="43"/>
  <c r="B244" i="16"/>
  <c r="O91" i="21"/>
  <c r="M37" i="21"/>
  <c r="O52" i="21"/>
  <c r="B221" i="16" s="1"/>
  <c r="S96" i="21"/>
  <c r="B323" i="16" s="1"/>
  <c r="AH13" i="43"/>
  <c r="B546" i="16" s="1"/>
  <c r="L37" i="21"/>
  <c r="B257" i="16"/>
  <c r="P50" i="21"/>
  <c r="I17" i="43"/>
  <c r="J17" i="43" s="1"/>
  <c r="AF17" i="43"/>
  <c r="B541" i="16" s="1"/>
  <c r="B143" i="16"/>
  <c r="O20" i="21"/>
  <c r="B284" i="16"/>
  <c r="P95" i="21"/>
  <c r="B57" i="16"/>
  <c r="O14" i="3"/>
  <c r="B318" i="16"/>
  <c r="S87" i="21"/>
  <c r="G18" i="43"/>
  <c r="O65" i="21"/>
  <c r="B229" i="16" s="1"/>
  <c r="P87" i="21"/>
  <c r="B280" i="16" s="1"/>
  <c r="S54" i="21"/>
  <c r="B298" i="16" s="1"/>
  <c r="P65" i="21"/>
  <c r="B267" i="16" s="1"/>
  <c r="P29" i="21"/>
  <c r="B179" i="16" s="1"/>
  <c r="S57" i="21"/>
  <c r="B299" i="16" s="1"/>
  <c r="I17" i="41"/>
  <c r="B390" i="16" s="1"/>
  <c r="P30" i="21"/>
  <c r="B180" i="16" s="1"/>
  <c r="S30" i="21"/>
  <c r="B207" i="16" s="1"/>
  <c r="S18" i="21"/>
  <c r="B196" i="16" s="1"/>
  <c r="P37" i="21"/>
  <c r="B186" i="16" s="1"/>
  <c r="I112" i="41"/>
  <c r="B454" i="16" s="1"/>
  <c r="I68" i="41"/>
  <c r="B431" i="16" s="1"/>
  <c r="S47" i="21"/>
  <c r="B293" i="16" s="1"/>
  <c r="P26" i="21"/>
  <c r="B176" i="16" s="1"/>
  <c r="I28" i="41"/>
  <c r="I27" i="41"/>
  <c r="G115" i="41"/>
  <c r="H115" i="41" s="1"/>
  <c r="B226" i="16"/>
  <c r="O60" i="21"/>
  <c r="B590" i="16"/>
  <c r="B552" i="16"/>
  <c r="AI16" i="43"/>
  <c r="B212" i="16"/>
  <c r="S36" i="21"/>
  <c r="X52" i="22"/>
  <c r="Q52" i="22"/>
  <c r="I37" i="41"/>
  <c r="B406" i="16" s="1"/>
  <c r="B439" i="16"/>
  <c r="I86" i="41"/>
  <c r="B271" i="16"/>
  <c r="P71" i="21"/>
  <c r="B162" i="16"/>
  <c r="P11" i="21"/>
  <c r="B157" i="16"/>
  <c r="O35" i="21"/>
  <c r="B230" i="16"/>
  <c r="O66" i="21"/>
  <c r="G64" i="41"/>
  <c r="H64" i="41" s="1"/>
  <c r="G55" i="40"/>
  <c r="H55" i="40" s="1"/>
  <c r="V55" i="40" s="1"/>
  <c r="H51" i="40"/>
  <c r="G51" i="40"/>
  <c r="G47" i="40"/>
  <c r="H47" i="40" s="1"/>
  <c r="V47" i="40" s="1"/>
  <c r="H43" i="40"/>
  <c r="G43" i="40"/>
  <c r="L55" i="40"/>
  <c r="K55" i="40"/>
  <c r="K51" i="40"/>
  <c r="L51" i="40" s="1"/>
  <c r="L47" i="40"/>
  <c r="K47" i="40"/>
  <c r="L43" i="40"/>
  <c r="K43" i="40"/>
  <c r="O55" i="40"/>
  <c r="P55" i="40" s="1"/>
  <c r="P51" i="40"/>
  <c r="O51" i="40"/>
  <c r="P47" i="40"/>
  <c r="O47" i="40"/>
  <c r="O43" i="40"/>
  <c r="P43" i="40" s="1"/>
  <c r="B218" i="16"/>
  <c r="O48" i="21"/>
  <c r="B566" i="16"/>
  <c r="I128" i="41"/>
  <c r="B465" i="16" s="1"/>
  <c r="I40" i="41"/>
  <c r="B409" i="16" s="1"/>
  <c r="I25" i="41"/>
  <c r="I24" i="41"/>
  <c r="AK13" i="43"/>
  <c r="B558" i="16" s="1"/>
  <c r="X65" i="22"/>
  <c r="Q65" i="22"/>
  <c r="P17" i="21"/>
  <c r="B168" i="16" s="1"/>
  <c r="I85" i="41"/>
  <c r="B438" i="16" s="1"/>
  <c r="I42" i="41"/>
  <c r="B411" i="16" s="1"/>
  <c r="AG17" i="43"/>
  <c r="B545" i="16" s="1"/>
  <c r="AH17" i="43"/>
  <c r="B549" i="16" s="1"/>
  <c r="N16" i="43"/>
  <c r="AG16" i="43" s="1"/>
  <c r="B544" i="16" s="1"/>
  <c r="N11" i="12"/>
  <c r="B126" i="16" s="1"/>
  <c r="G9" i="12"/>
  <c r="G8" i="12"/>
  <c r="G11" i="12"/>
  <c r="H24" i="12"/>
  <c r="C23" i="12" s="1"/>
  <c r="B127" i="16" s="1"/>
  <c r="H23" i="12"/>
  <c r="L24" i="12"/>
  <c r="L23" i="12"/>
  <c r="P24" i="12"/>
  <c r="P23" i="12"/>
  <c r="M11" i="21"/>
  <c r="G11" i="21"/>
  <c r="H11" i="21" s="1"/>
  <c r="S11" i="21" s="1"/>
  <c r="B189" i="16" s="1"/>
  <c r="L11" i="21"/>
  <c r="P98" i="21"/>
  <c r="B287" i="16" s="1"/>
  <c r="O59" i="21"/>
  <c r="B225" i="16" s="1"/>
  <c r="S81" i="21"/>
  <c r="B315" i="16" s="1"/>
  <c r="I103" i="41"/>
  <c r="B445" i="16" s="1"/>
  <c r="P74" i="21"/>
  <c r="B272" i="16" s="1"/>
  <c r="P52" i="21"/>
  <c r="B259" i="16" s="1"/>
  <c r="S27" i="21"/>
  <c r="B204" i="16" s="1"/>
  <c r="P14" i="21"/>
  <c r="B165" i="16" s="1"/>
  <c r="O25" i="21"/>
  <c r="B148" i="16" s="1"/>
  <c r="I123" i="41"/>
  <c r="B461" i="16" s="1"/>
  <c r="I108" i="41"/>
  <c r="B450" i="16" s="1"/>
  <c r="W65" i="22"/>
  <c r="B560" i="16"/>
  <c r="AK16" i="43"/>
  <c r="O56" i="22"/>
  <c r="G101" i="21"/>
  <c r="H101" i="21" s="1"/>
  <c r="G39" i="40"/>
  <c r="H39" i="40" s="1"/>
  <c r="V39" i="40" s="1"/>
  <c r="B389" i="16"/>
  <c r="I16" i="41"/>
  <c r="B430" i="16"/>
  <c r="I67" i="41"/>
  <c r="L26" i="21"/>
  <c r="M26" i="21" s="1"/>
  <c r="K31" i="21"/>
  <c r="I91" i="41"/>
  <c r="B443" i="16" s="1"/>
  <c r="I41" i="41"/>
  <c r="B410" i="16" s="1"/>
  <c r="I105" i="41"/>
  <c r="B447" i="16" s="1"/>
  <c r="I114" i="41"/>
  <c r="B456" i="16" s="1"/>
  <c r="M36" i="21"/>
  <c r="H57" i="40"/>
  <c r="G57" i="40"/>
  <c r="G53" i="40"/>
  <c r="H53" i="40" s="1"/>
  <c r="V53" i="40" s="1"/>
  <c r="H49" i="40"/>
  <c r="G49" i="40"/>
  <c r="H45" i="40"/>
  <c r="G45" i="40"/>
  <c r="H41" i="40"/>
  <c r="G41" i="40"/>
  <c r="L57" i="40"/>
  <c r="K57" i="40"/>
  <c r="K53" i="40"/>
  <c r="L53" i="40" s="1"/>
  <c r="L49" i="40"/>
  <c r="K49" i="40"/>
  <c r="K45" i="40"/>
  <c r="L45" i="40" s="1"/>
  <c r="K41" i="40"/>
  <c r="L41" i="40" s="1"/>
  <c r="O57" i="40"/>
  <c r="P57" i="40" s="1"/>
  <c r="P53" i="40"/>
  <c r="O53" i="40"/>
  <c r="P49" i="40"/>
  <c r="O49" i="40"/>
  <c r="O45" i="40"/>
  <c r="P45" i="40" s="1"/>
  <c r="P41" i="40"/>
  <c r="O41" i="40"/>
  <c r="G67" i="40"/>
  <c r="H67" i="40" s="1"/>
  <c r="E64" i="40"/>
  <c r="L94" i="40"/>
  <c r="E133" i="22"/>
  <c r="G48" i="40"/>
  <c r="H48" i="40" s="1"/>
  <c r="O56" i="40"/>
  <c r="P56" i="40" s="1"/>
  <c r="V56" i="40" s="1"/>
  <c r="O52" i="40"/>
  <c r="P52" i="40" s="1"/>
  <c r="V52" i="40" s="1"/>
  <c r="O48" i="40"/>
  <c r="P48" i="40" s="1"/>
  <c r="O44" i="40"/>
  <c r="P44" i="40" s="1"/>
  <c r="V44" i="40" s="1"/>
  <c r="O40" i="40"/>
  <c r="P40" i="40" s="1"/>
  <c r="N64" i="22"/>
  <c r="K38" i="40"/>
  <c r="L38" i="40" s="1"/>
  <c r="L39" i="40"/>
  <c r="K39" i="40"/>
  <c r="O39" i="40"/>
  <c r="P39" i="40" s="1"/>
  <c r="H15" i="41"/>
  <c r="H110" i="41"/>
  <c r="I110" i="41" s="1"/>
  <c r="B452" i="16" s="1"/>
  <c r="B448" i="16"/>
  <c r="I106" i="41"/>
  <c r="B462" i="16"/>
  <c r="I124" i="41"/>
  <c r="B458" i="16"/>
  <c r="I119" i="41"/>
  <c r="G92" i="21"/>
  <c r="H92" i="21" s="1"/>
  <c r="S92" i="21" s="1"/>
  <c r="B321" i="16" s="1"/>
  <c r="C59" i="42"/>
  <c r="B144" i="16"/>
  <c r="O21" i="21"/>
  <c r="B152" i="16"/>
  <c r="O29" i="21"/>
  <c r="G58" i="40"/>
  <c r="H58" i="40" s="1"/>
  <c r="G54" i="40"/>
  <c r="H54" i="40" s="1"/>
  <c r="G50" i="40"/>
  <c r="H50" i="40" s="1"/>
  <c r="G46" i="40"/>
  <c r="H46" i="40" s="1"/>
  <c r="G42" i="40"/>
  <c r="H42" i="40" s="1"/>
  <c r="K58" i="40"/>
  <c r="L58" i="40" s="1"/>
  <c r="K54" i="40"/>
  <c r="L54" i="40" s="1"/>
  <c r="K50" i="40"/>
  <c r="L50" i="40" s="1"/>
  <c r="K46" i="40"/>
  <c r="L46" i="40" s="1"/>
  <c r="K42" i="40"/>
  <c r="L42" i="40" s="1"/>
  <c r="O58" i="40"/>
  <c r="P58" i="40" s="1"/>
  <c r="O54" i="40"/>
  <c r="P54" i="40" s="1"/>
  <c r="O50" i="40"/>
  <c r="P50" i="40" s="1"/>
  <c r="O46" i="40"/>
  <c r="P46" i="40" s="1"/>
  <c r="O42" i="40"/>
  <c r="P42" i="40" s="1"/>
  <c r="M102" i="40"/>
  <c r="O102" i="40" s="1"/>
  <c r="P24" i="40"/>
  <c r="V63" i="40"/>
  <c r="O101" i="40"/>
  <c r="P101" i="40" s="1"/>
  <c r="V101" i="40" s="1"/>
  <c r="F103" i="40"/>
  <c r="G38" i="40"/>
  <c r="H38" i="40" s="1"/>
  <c r="G64" i="40"/>
  <c r="V87" i="40"/>
  <c r="L93" i="40"/>
  <c r="O72" i="40"/>
  <c r="P72" i="40" s="1"/>
  <c r="E85" i="40"/>
  <c r="G85" i="40" s="1"/>
  <c r="H91" i="40"/>
  <c r="H36" i="40"/>
  <c r="I102" i="40"/>
  <c r="K102" i="40" s="1"/>
  <c r="H30" i="40"/>
  <c r="J103" i="40"/>
  <c r="L23" i="40"/>
  <c r="O20" i="40"/>
  <c r="P20" i="40" s="1"/>
  <c r="V20" i="40" s="1"/>
  <c r="B474" i="16" s="1"/>
  <c r="R103" i="40"/>
  <c r="L86" i="40"/>
  <c r="L37" i="40"/>
  <c r="P16" i="40"/>
  <c r="V16" i="40" s="1"/>
  <c r="B470" i="16" s="1"/>
  <c r="M60" i="40"/>
  <c r="O60" i="40" s="1"/>
  <c r="P60" i="40" s="1"/>
  <c r="O67" i="40"/>
  <c r="P67" i="40" s="1"/>
  <c r="K84" i="40"/>
  <c r="L84" i="40" s="1"/>
  <c r="L68" i="40"/>
  <c r="Q102" i="40"/>
  <c r="S102" i="40" s="1"/>
  <c r="T102" i="40" s="1"/>
  <c r="H94" i="40"/>
  <c r="V94" i="40" s="1"/>
  <c r="L29" i="40"/>
  <c r="V29" i="40" s="1"/>
  <c r="B483" i="16" s="1"/>
  <c r="G77" i="40"/>
  <c r="H77" i="40" s="1"/>
  <c r="G81" i="40"/>
  <c r="H81" i="40" s="1"/>
  <c r="H37" i="40"/>
  <c r="L16" i="40"/>
  <c r="P77" i="40"/>
  <c r="P81" i="40"/>
  <c r="P78" i="40"/>
  <c r="S73" i="40"/>
  <c r="T73" i="40" s="1"/>
  <c r="Q103" i="40"/>
  <c r="K73" i="40"/>
  <c r="L73" i="40" s="1"/>
  <c r="V25" i="40"/>
  <c r="B479" i="16" s="1"/>
  <c r="V90" i="40"/>
  <c r="V61" i="40"/>
  <c r="V24" i="40"/>
  <c r="B478" i="16" s="1"/>
  <c r="V33" i="40"/>
  <c r="B487" i="16" s="1"/>
  <c r="V36" i="40"/>
  <c r="B490" i="16" s="1"/>
  <c r="E60" i="40"/>
  <c r="G60" i="40" s="1"/>
  <c r="H60" i="40" s="1"/>
  <c r="H59" i="40"/>
  <c r="N103" i="40"/>
  <c r="E98" i="40"/>
  <c r="G98" i="40" s="1"/>
  <c r="H98" i="40" s="1"/>
  <c r="O73" i="40"/>
  <c r="P73" i="40" s="1"/>
  <c r="M85" i="40"/>
  <c r="G15" i="40"/>
  <c r="H15" i="40" s="1"/>
  <c r="O23" i="40"/>
  <c r="P23" i="40" s="1"/>
  <c r="V23" i="40" s="1"/>
  <c r="B477" i="16" s="1"/>
  <c r="V26" i="40"/>
  <c r="B480" i="16" s="1"/>
  <c r="G68" i="40"/>
  <c r="H68" i="40" s="1"/>
  <c r="V68" i="40" s="1"/>
  <c r="K81" i="40"/>
  <c r="L81" i="40" s="1"/>
  <c r="G86" i="40"/>
  <c r="H86" i="40" s="1"/>
  <c r="V86" i="40" s="1"/>
  <c r="O88" i="40"/>
  <c r="P88" i="40" s="1"/>
  <c r="V88" i="40" s="1"/>
  <c r="O92" i="40"/>
  <c r="P92" i="40" s="1"/>
  <c r="V92" i="40" s="1"/>
  <c r="O95" i="40"/>
  <c r="P95" i="40" s="1"/>
  <c r="V95" i="40" s="1"/>
  <c r="M64" i="40"/>
  <c r="I60" i="40"/>
  <c r="L32" i="40"/>
  <c r="V32" i="40" s="1"/>
  <c r="B486" i="16" s="1"/>
  <c r="G102" i="40"/>
  <c r="H102" i="40" s="1"/>
  <c r="V96" i="40"/>
  <c r="I85" i="40"/>
  <c r="G28" i="40"/>
  <c r="H28" i="40" s="1"/>
  <c r="V28" i="40" s="1"/>
  <c r="B482" i="16" s="1"/>
  <c r="H34" i="40"/>
  <c r="V34" i="40" s="1"/>
  <c r="B488" i="16" s="1"/>
  <c r="V71" i="40"/>
  <c r="V74" i="40"/>
  <c r="V100" i="40"/>
  <c r="H17" i="40"/>
  <c r="V17" i="40" s="1"/>
  <c r="B471" i="16" s="1"/>
  <c r="V93" i="40"/>
  <c r="B380" i="16"/>
  <c r="J130" i="45"/>
  <c r="R82" i="45"/>
  <c r="E130" i="45"/>
  <c r="P130" i="45"/>
  <c r="L130" i="45"/>
  <c r="H130" i="45"/>
  <c r="R111" i="45"/>
  <c r="R95" i="45"/>
  <c r="R104" i="45"/>
  <c r="R89" i="45"/>
  <c r="R115" i="45"/>
  <c r="K32" i="45"/>
  <c r="B354" i="16" s="1"/>
  <c r="I34" i="45"/>
  <c r="J34" i="45" s="1"/>
  <c r="K34" i="45" s="1"/>
  <c r="B356" i="16" s="1"/>
  <c r="F124" i="45"/>
  <c r="I40" i="45"/>
  <c r="J40" i="45" s="1"/>
  <c r="K40" i="45" s="1"/>
  <c r="B362" i="16" s="1"/>
  <c r="I47" i="45"/>
  <c r="J47" i="45" s="1"/>
  <c r="K47" i="45" s="1"/>
  <c r="B369" i="16" s="1"/>
  <c r="I55" i="45"/>
  <c r="I45" i="45"/>
  <c r="J45" i="45" s="1"/>
  <c r="K45" i="45" s="1"/>
  <c r="B367" i="16" s="1"/>
  <c r="I41" i="45"/>
  <c r="J41" i="45" s="1"/>
  <c r="K41" i="45" s="1"/>
  <c r="B363" i="16" s="1"/>
  <c r="I37" i="45"/>
  <c r="J37" i="45" s="1"/>
  <c r="K37" i="45" s="1"/>
  <c r="B359" i="16" s="1"/>
  <c r="I46" i="45"/>
  <c r="J46" i="45" s="1"/>
  <c r="K46" i="45" s="1"/>
  <c r="B368" i="16" s="1"/>
  <c r="I50" i="45"/>
  <c r="J50" i="45" s="1"/>
  <c r="K50" i="45" s="1"/>
  <c r="B372" i="16" s="1"/>
  <c r="I54" i="45"/>
  <c r="J54" i="45" s="1"/>
  <c r="K54" i="45" s="1"/>
  <c r="B376" i="16" s="1"/>
  <c r="R121" i="45"/>
  <c r="R112" i="45"/>
  <c r="I35" i="45"/>
  <c r="J35" i="45" s="1"/>
  <c r="K35" i="45" s="1"/>
  <c r="B357" i="16" s="1"/>
  <c r="I43" i="45"/>
  <c r="J43" i="45" s="1"/>
  <c r="K43" i="45" s="1"/>
  <c r="B365" i="16" s="1"/>
  <c r="I39" i="45"/>
  <c r="J39" i="45" s="1"/>
  <c r="K39" i="45" s="1"/>
  <c r="B361" i="16" s="1"/>
  <c r="I48" i="45"/>
  <c r="J48" i="45" s="1"/>
  <c r="K48" i="45" s="1"/>
  <c r="B370" i="16" s="1"/>
  <c r="I52" i="45"/>
  <c r="J52" i="45" s="1"/>
  <c r="K52" i="45" s="1"/>
  <c r="B374" i="16" s="1"/>
  <c r="R79" i="45"/>
  <c r="I44" i="45"/>
  <c r="J44" i="45" s="1"/>
  <c r="K44" i="45" s="1"/>
  <c r="B366" i="16" s="1"/>
  <c r="I36" i="45"/>
  <c r="J36" i="45" s="1"/>
  <c r="K36" i="45" s="1"/>
  <c r="B358" i="16" s="1"/>
  <c r="I51" i="45"/>
  <c r="J51" i="45" s="1"/>
  <c r="K51" i="45" s="1"/>
  <c r="B373" i="16" s="1"/>
  <c r="G56" i="45"/>
  <c r="I56" i="45" s="1"/>
  <c r="J56" i="45" s="1"/>
  <c r="I42" i="45"/>
  <c r="J42" i="45" s="1"/>
  <c r="K42" i="45" s="1"/>
  <c r="B364" i="16" s="1"/>
  <c r="I38" i="45"/>
  <c r="J38" i="45" s="1"/>
  <c r="K38" i="45" s="1"/>
  <c r="B360" i="16" s="1"/>
  <c r="I49" i="45"/>
  <c r="J49" i="45" s="1"/>
  <c r="K49" i="45" s="1"/>
  <c r="B371" i="16" s="1"/>
  <c r="I53" i="45"/>
  <c r="J53" i="45" s="1"/>
  <c r="K53" i="45" s="1"/>
  <c r="B375" i="16" s="1"/>
  <c r="R98" i="45"/>
  <c r="L124" i="45"/>
  <c r="L131" i="45" s="1"/>
  <c r="R88" i="45"/>
  <c r="N130" i="45"/>
  <c r="F130" i="45"/>
  <c r="R130" i="45"/>
  <c r="J20" i="45"/>
  <c r="K20" i="45" s="1"/>
  <c r="B342" i="16" s="1"/>
  <c r="J24" i="45"/>
  <c r="K24" i="45" s="1"/>
  <c r="B346" i="16" s="1"/>
  <c r="R107" i="45"/>
  <c r="R103" i="45"/>
  <c r="R99" i="45"/>
  <c r="R91" i="45"/>
  <c r="R87" i="45"/>
  <c r="R83" i="45"/>
  <c r="Q124" i="45"/>
  <c r="Q131" i="45" s="1"/>
  <c r="M124" i="45"/>
  <c r="M131" i="45" s="1"/>
  <c r="I124" i="45"/>
  <c r="I131" i="45" s="1"/>
  <c r="R110" i="45"/>
  <c r="R109" i="45"/>
  <c r="R108" i="45"/>
  <c r="N124" i="45"/>
  <c r="J124" i="45"/>
  <c r="J131" i="45" s="1"/>
  <c r="R105" i="45"/>
  <c r="R102" i="45"/>
  <c r="R100" i="45"/>
  <c r="R97" i="45"/>
  <c r="R96" i="45"/>
  <c r="R94" i="45"/>
  <c r="R93" i="45"/>
  <c r="R92" i="45"/>
  <c r="R90" i="45"/>
  <c r="R86" i="45"/>
  <c r="R85" i="45"/>
  <c r="R84" i="45"/>
  <c r="P124" i="45"/>
  <c r="H124" i="45"/>
  <c r="H131" i="45" s="1"/>
  <c r="O124" i="45"/>
  <c r="O131" i="45" s="1"/>
  <c r="K124" i="45"/>
  <c r="R80" i="45"/>
  <c r="G124" i="45"/>
  <c r="R101" i="45"/>
  <c r="E62" i="45"/>
  <c r="R117" i="45"/>
  <c r="R113" i="45"/>
  <c r="R123" i="45"/>
  <c r="R122" i="45"/>
  <c r="R120" i="45"/>
  <c r="R119" i="45"/>
  <c r="R118" i="45"/>
  <c r="R116" i="45"/>
  <c r="R114" i="45"/>
  <c r="R125" i="45"/>
  <c r="K130" i="45"/>
  <c r="G130" i="45"/>
  <c r="G62" i="45"/>
  <c r="E56" i="45"/>
  <c r="K30" i="45"/>
  <c r="B352" i="16" s="1"/>
  <c r="K18" i="45"/>
  <c r="B340" i="16" s="1"/>
  <c r="K21" i="45"/>
  <c r="B343" i="16" s="1"/>
  <c r="J33" i="45"/>
  <c r="R106" i="45"/>
  <c r="R81" i="45"/>
  <c r="E124" i="45"/>
  <c r="I22" i="45"/>
  <c r="J22" i="45" s="1"/>
  <c r="I14" i="45"/>
  <c r="J14" i="45" s="1"/>
  <c r="K11" i="45"/>
  <c r="B333" i="16" s="1"/>
  <c r="K15" i="45"/>
  <c r="B337" i="16" s="1"/>
  <c r="I16" i="45"/>
  <c r="J16" i="45" s="1"/>
  <c r="K16" i="45" s="1"/>
  <c r="B338" i="16" s="1"/>
  <c r="K23" i="45"/>
  <c r="B345" i="16" s="1"/>
  <c r="K27" i="45"/>
  <c r="B349" i="16" s="1"/>
  <c r="J23" i="21"/>
  <c r="K23" i="21" s="1"/>
  <c r="G48" i="21"/>
  <c r="J48" i="21"/>
  <c r="K48" i="21" s="1"/>
  <c r="H48" i="21"/>
  <c r="T115" i="22"/>
  <c r="O115" i="22"/>
  <c r="N115" i="22"/>
  <c r="E117" i="22"/>
  <c r="X103" i="22"/>
  <c r="W103" i="22"/>
  <c r="Q103" i="22"/>
  <c r="R103" i="22"/>
  <c r="O103" i="22"/>
  <c r="R116" i="22"/>
  <c r="Q116" i="22"/>
  <c r="O116" i="22"/>
  <c r="F117" i="22"/>
  <c r="G127" i="41"/>
  <c r="F129" i="41"/>
  <c r="H127" i="41"/>
  <c r="X24" i="22"/>
  <c r="O27" i="22"/>
  <c r="X27" i="22"/>
  <c r="T103" i="22"/>
  <c r="N103" i="22"/>
  <c r="R134" i="22"/>
  <c r="O134" i="22"/>
  <c r="P102" i="40"/>
  <c r="R23" i="22"/>
  <c r="X23" i="22"/>
  <c r="W82" i="22"/>
  <c r="R82" i="22"/>
  <c r="Q82" i="22"/>
  <c r="O19" i="40"/>
  <c r="P19" i="40" s="1"/>
  <c r="V19" i="40" s="1"/>
  <c r="T55" i="22"/>
  <c r="N55" i="22"/>
  <c r="O64" i="22"/>
  <c r="O26" i="22"/>
  <c r="K24" i="21"/>
  <c r="H27" i="40"/>
  <c r="L31" i="40"/>
  <c r="V31" i="40" s="1"/>
  <c r="K22" i="40"/>
  <c r="L22" i="40" s="1"/>
  <c r="J58" i="21"/>
  <c r="K58" i="21" s="1"/>
  <c r="J91" i="21"/>
  <c r="K91" i="21" s="1"/>
  <c r="G165" i="42"/>
  <c r="G149" i="42"/>
  <c r="E150" i="42"/>
  <c r="E180" i="42"/>
  <c r="W25" i="22"/>
  <c r="K15" i="21"/>
  <c r="K18" i="21"/>
  <c r="K36" i="21"/>
  <c r="H34" i="21"/>
  <c r="H35" i="40"/>
  <c r="G18" i="40"/>
  <c r="H18" i="40" s="1"/>
  <c r="P35" i="40"/>
  <c r="G109" i="41"/>
  <c r="H109" i="41" s="1"/>
  <c r="G84" i="41"/>
  <c r="H84" i="41" s="1"/>
  <c r="H100" i="41"/>
  <c r="E60" i="42"/>
  <c r="G79" i="40"/>
  <c r="H79" i="40" s="1"/>
  <c r="O83" i="40"/>
  <c r="P83" i="40" s="1"/>
  <c r="K20" i="21"/>
  <c r="P30" i="40"/>
  <c r="P27" i="40"/>
  <c r="I12" i="45"/>
  <c r="J12" i="45" s="1"/>
  <c r="L96" i="21"/>
  <c r="M96" i="21"/>
  <c r="M67" i="21"/>
  <c r="K72" i="40"/>
  <c r="L72" i="40" s="1"/>
  <c r="M14" i="21"/>
  <c r="M16" i="21"/>
  <c r="L23" i="21"/>
  <c r="M23" i="21" s="1"/>
  <c r="L76" i="21"/>
  <c r="M76" i="21"/>
  <c r="L75" i="21"/>
  <c r="M75" i="21"/>
  <c r="M27" i="21"/>
  <c r="L64" i="21"/>
  <c r="M64" i="21" s="1"/>
  <c r="L57" i="21"/>
  <c r="M57" i="21" s="1"/>
  <c r="Q14" i="43"/>
  <c r="R14" i="43" s="1"/>
  <c r="Y14" i="43"/>
  <c r="Z14" i="43" s="1"/>
  <c r="J61" i="45"/>
  <c r="K78" i="40"/>
  <c r="L78" i="40" s="1"/>
  <c r="O84" i="40"/>
  <c r="P84" i="40" s="1"/>
  <c r="O89" i="40"/>
  <c r="P89" i="40" s="1"/>
  <c r="L61" i="21"/>
  <c r="M61" i="21" s="1"/>
  <c r="L54" i="21"/>
  <c r="M54" i="21" s="1"/>
  <c r="Y16" i="43"/>
  <c r="Z16" i="43" s="1"/>
  <c r="I31" i="45"/>
  <c r="J31" i="45" s="1"/>
  <c r="G70" i="41"/>
  <c r="H70" i="41" s="1"/>
  <c r="G84" i="40"/>
  <c r="H84" i="40" s="1"/>
  <c r="G89" i="40"/>
  <c r="H89" i="40" s="1"/>
  <c r="K91" i="40"/>
  <c r="L91" i="40" s="1"/>
  <c r="O97" i="40"/>
  <c r="P97" i="40" s="1"/>
  <c r="T18" i="22" l="1"/>
  <c r="T111" i="22"/>
  <c r="W111" i="22"/>
  <c r="X111" i="22"/>
  <c r="N18" i="22"/>
  <c r="N17" i="22"/>
  <c r="O111" i="22"/>
  <c r="S64" i="21"/>
  <c r="B304" i="16" s="1"/>
  <c r="AJ14" i="43"/>
  <c r="B555" i="16" s="1"/>
  <c r="J18" i="43"/>
  <c r="B282" i="16"/>
  <c r="P91" i="21"/>
  <c r="O61" i="21"/>
  <c r="B227" i="16" s="1"/>
  <c r="B437" i="16"/>
  <c r="I84" i="41"/>
  <c r="AH14" i="43"/>
  <c r="B547" i="16" s="1"/>
  <c r="B146" i="16"/>
  <c r="O23" i="21"/>
  <c r="V38" i="40"/>
  <c r="B492" i="16" s="1"/>
  <c r="B149" i="16"/>
  <c r="O26" i="21"/>
  <c r="O57" i="21"/>
  <c r="B223" i="16" s="1"/>
  <c r="B228" i="16"/>
  <c r="O64" i="21"/>
  <c r="P58" i="21"/>
  <c r="B262" i="16" s="1"/>
  <c r="B429" i="16"/>
  <c r="I64" i="41"/>
  <c r="O96" i="21"/>
  <c r="B247" i="16" s="1"/>
  <c r="B210" i="16"/>
  <c r="S34" i="21"/>
  <c r="V49" i="40"/>
  <c r="O75" i="21"/>
  <c r="B235" i="16" s="1"/>
  <c r="I70" i="41"/>
  <c r="B432" i="16" s="1"/>
  <c r="O67" i="21"/>
  <c r="B231" i="16" s="1"/>
  <c r="P15" i="21"/>
  <c r="B166" i="16" s="1"/>
  <c r="P23" i="21"/>
  <c r="B173" i="16" s="1"/>
  <c r="I18" i="43"/>
  <c r="V46" i="40"/>
  <c r="V48" i="40"/>
  <c r="E135" i="22"/>
  <c r="N133" i="22"/>
  <c r="T133" i="22"/>
  <c r="S101" i="21"/>
  <c r="B327" i="16" s="1"/>
  <c r="O76" i="21"/>
  <c r="B236" i="16" s="1"/>
  <c r="O16" i="21"/>
  <c r="B140" i="16" s="1"/>
  <c r="I109" i="41"/>
  <c r="B451" i="16" s="1"/>
  <c r="P24" i="21"/>
  <c r="B174" i="16" s="1"/>
  <c r="S48" i="21"/>
  <c r="B294" i="16" s="1"/>
  <c r="I15" i="41"/>
  <c r="B388" i="16" s="1"/>
  <c r="V57" i="40"/>
  <c r="B135" i="16"/>
  <c r="O11" i="21"/>
  <c r="B159" i="16"/>
  <c r="O37" i="21"/>
  <c r="B270" i="16"/>
  <c r="P69" i="21"/>
  <c r="B300" i="16"/>
  <c r="S58" i="21"/>
  <c r="B266" i="16"/>
  <c r="P64" i="21"/>
  <c r="B556" i="16"/>
  <c r="AJ16" i="43"/>
  <c r="B150" i="16"/>
  <c r="O27" i="21"/>
  <c r="B138" i="16"/>
  <c r="O14" i="21"/>
  <c r="B170" i="16"/>
  <c r="P20" i="21"/>
  <c r="P36" i="21"/>
  <c r="B185" i="16" s="1"/>
  <c r="B256" i="16"/>
  <c r="P48" i="21"/>
  <c r="H85" i="40"/>
  <c r="L102" i="40"/>
  <c r="V54" i="40"/>
  <c r="O36" i="21"/>
  <c r="B158" i="16" s="1"/>
  <c r="S69" i="21"/>
  <c r="B308" i="16" s="1"/>
  <c r="F135" i="22"/>
  <c r="W133" i="22"/>
  <c r="X133" i="22"/>
  <c r="O133" i="22"/>
  <c r="V50" i="40"/>
  <c r="V41" i="40"/>
  <c r="O54" i="21"/>
  <c r="B222" i="16" s="1"/>
  <c r="P18" i="21"/>
  <c r="B169" i="16" s="1"/>
  <c r="V42" i="40"/>
  <c r="V58" i="40"/>
  <c r="V45" i="40"/>
  <c r="P31" i="21"/>
  <c r="B181" i="16" s="1"/>
  <c r="V43" i="40"/>
  <c r="V51" i="40"/>
  <c r="S76" i="21"/>
  <c r="B312" i="16" s="1"/>
  <c r="B569" i="16"/>
  <c r="O15" i="22"/>
  <c r="T15" i="22"/>
  <c r="F19" i="22"/>
  <c r="T19" i="22" s="1"/>
  <c r="N15" i="22"/>
  <c r="H64" i="40"/>
  <c r="E69" i="40"/>
  <c r="G69" i="40" s="1"/>
  <c r="H69" i="40" s="1"/>
  <c r="V37" i="40"/>
  <c r="B491" i="16" s="1"/>
  <c r="V72" i="40"/>
  <c r="V18" i="40"/>
  <c r="B472" i="16" s="1"/>
  <c r="V22" i="40"/>
  <c r="B476" i="16" s="1"/>
  <c r="V15" i="40"/>
  <c r="B469" i="16" s="1"/>
  <c r="U313" i="40"/>
  <c r="V40" i="40"/>
  <c r="B493" i="16" s="1"/>
  <c r="V97" i="40"/>
  <c r="S103" i="40"/>
  <c r="T103" i="40" s="1"/>
  <c r="V35" i="40"/>
  <c r="B489" i="16" s="1"/>
  <c r="I98" i="40"/>
  <c r="K85" i="40"/>
  <c r="L85" i="40" s="1"/>
  <c r="V59" i="40"/>
  <c r="B473" i="16"/>
  <c r="V30" i="40"/>
  <c r="B484" i="16" s="1"/>
  <c r="B485" i="16"/>
  <c r="O64" i="40"/>
  <c r="P64" i="40" s="1"/>
  <c r="M69" i="40"/>
  <c r="V89" i="40"/>
  <c r="V27" i="40"/>
  <c r="B481" i="16" s="1"/>
  <c r="K64" i="40"/>
  <c r="L64" i="40" s="1"/>
  <c r="K60" i="40"/>
  <c r="L60" i="40" s="1"/>
  <c r="I69" i="40"/>
  <c r="M98" i="40"/>
  <c r="O85" i="40"/>
  <c r="P85" i="40" s="1"/>
  <c r="V91" i="40"/>
  <c r="H133" i="45"/>
  <c r="M133" i="45"/>
  <c r="Q133" i="45"/>
  <c r="J133" i="45"/>
  <c r="L133" i="45"/>
  <c r="O133" i="45"/>
  <c r="I133" i="45"/>
  <c r="E131" i="45"/>
  <c r="F131" i="45"/>
  <c r="P131" i="45"/>
  <c r="N131" i="45"/>
  <c r="K33" i="45"/>
  <c r="B355" i="16" s="1"/>
  <c r="J55" i="45"/>
  <c r="K55" i="45" s="1"/>
  <c r="B377" i="16" s="1"/>
  <c r="E63" i="45"/>
  <c r="K131" i="45"/>
  <c r="G131" i="45"/>
  <c r="R124" i="45"/>
  <c r="R131" i="45" s="1"/>
  <c r="I62" i="45"/>
  <c r="J62" i="45" s="1"/>
  <c r="G63" i="45"/>
  <c r="G65" i="45" s="1"/>
  <c r="K14" i="45"/>
  <c r="B336" i="16" s="1"/>
  <c r="K22" i="45"/>
  <c r="B344" i="16" s="1"/>
  <c r="K12" i="45"/>
  <c r="B334" i="16" s="1"/>
  <c r="K31" i="45"/>
  <c r="B353" i="16" s="1"/>
  <c r="K61" i="45"/>
  <c r="W117" i="22"/>
  <c r="O117" i="22"/>
  <c r="X117" i="22"/>
  <c r="N117" i="22"/>
  <c r="T117" i="22"/>
  <c r="F131" i="41"/>
  <c r="G129" i="41"/>
  <c r="H129" i="41" s="1"/>
  <c r="O135" i="22" l="1"/>
  <c r="N135" i="22"/>
  <c r="T135" i="22"/>
  <c r="W135" i="22"/>
  <c r="X135" i="22"/>
  <c r="E103" i="40"/>
  <c r="G103" i="40" s="1"/>
  <c r="H103" i="40" s="1"/>
  <c r="V64" i="40"/>
  <c r="V85" i="40"/>
  <c r="O98" i="40"/>
  <c r="P98" i="40" s="1"/>
  <c r="O69" i="40"/>
  <c r="P69" i="40" s="1"/>
  <c r="M103" i="40"/>
  <c r="K98" i="40"/>
  <c r="L98" i="40" s="1"/>
  <c r="K69" i="40"/>
  <c r="L69" i="40" s="1"/>
  <c r="I103" i="40"/>
  <c r="E65" i="45"/>
  <c r="B381" i="16"/>
  <c r="G133" i="45"/>
  <c r="R133" i="45"/>
  <c r="F133" i="45"/>
  <c r="E133" i="45"/>
  <c r="N133" i="45"/>
  <c r="K133" i="45"/>
  <c r="P133" i="45"/>
  <c r="L63" i="45"/>
  <c r="B330" i="16" s="1"/>
  <c r="I63" i="45"/>
  <c r="J63" i="45" s="1"/>
  <c r="H131" i="41"/>
  <c r="G131" i="41"/>
  <c r="K103" i="40" l="1"/>
  <c r="L103" i="40" s="1"/>
  <c r="O103" i="40"/>
  <c r="P103" i="40"/>
  <c r="I67" i="45"/>
  <c r="J67" i="45" s="1"/>
</calcChain>
</file>

<file path=xl/sharedStrings.xml><?xml version="1.0" encoding="utf-8"?>
<sst xmlns="http://schemas.openxmlformats.org/spreadsheetml/2006/main" count="2771" uniqueCount="1079">
  <si>
    <t>Year on year difference is HIGH?</t>
  </si>
  <si>
    <t>Difference between historical cost depreciation and the actual charge for the year calculated on the re-valued amount</t>
  </si>
  <si>
    <t>Income for general research studentships from charities (open competitive process)</t>
  </si>
  <si>
    <t>(see Item 1 in 'Checkdoc_1' sheet for full query details)</t>
  </si>
  <si>
    <r>
      <t>FSR v. Published Accounts check</t>
    </r>
    <r>
      <rPr>
        <b/>
        <sz val="14"/>
        <rFont val="Arial"/>
        <family val="2"/>
      </rPr>
      <t xml:space="preserve">    </t>
    </r>
    <r>
      <rPr>
        <i/>
        <sz val="12"/>
        <rFont val="Arial"/>
        <family val="2"/>
      </rPr>
      <t>(note Minerva ID number below)</t>
    </r>
  </si>
  <si>
    <t>Query column</t>
  </si>
  <si>
    <t>Bi-B</t>
  </si>
  <si>
    <t>% return on net assets</t>
  </si>
  <si>
    <t>ENDOWMENTS Expendable</t>
  </si>
  <si>
    <t>ENDOWMENTS Permanent</t>
  </si>
  <si>
    <t>Table 3: Consolidated balance sheet</t>
  </si>
  <si>
    <t xml:space="preserve">Table 5b: Research grants and contracts - breakdown of income </t>
  </si>
  <si>
    <t>Table 6b: Income analysed by source</t>
  </si>
  <si>
    <t>Table 7: Expenditure by activity</t>
  </si>
  <si>
    <t>Notes</t>
  </si>
  <si>
    <r>
      <t xml:space="preserve">√ </t>
    </r>
    <r>
      <rPr>
        <sz val="14"/>
        <rFont val="Arial"/>
        <family val="2"/>
      </rPr>
      <t>/ X</t>
    </r>
  </si>
  <si>
    <r>
      <t xml:space="preserve">Other FSR template visual checks </t>
    </r>
    <r>
      <rPr>
        <i/>
        <sz val="14"/>
        <rFont val="Arial"/>
        <family val="2"/>
      </rPr>
      <t>(note Minerva ID number below)</t>
    </r>
  </si>
  <si>
    <r>
      <t xml:space="preserve">'CCANALYSIS' sheet queries </t>
    </r>
    <r>
      <rPr>
        <i/>
        <sz val="14"/>
        <rFont val="Arial"/>
        <family val="2"/>
      </rPr>
      <t>(note Minerva ID number below)</t>
    </r>
  </si>
  <si>
    <r>
      <t xml:space="preserve">Historical cost surplus/(deficit) for the year after taxation </t>
    </r>
    <r>
      <rPr>
        <sz val="14"/>
        <rFont val="Arial"/>
        <family val="2"/>
      </rPr>
      <t>(Table 1 Head 14)</t>
    </r>
  </si>
  <si>
    <r>
      <t xml:space="preserve">Data Quality Checklist   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Please check your data quality by reviewing the following data submission reports</t>
    </r>
  </si>
  <si>
    <r>
      <t xml:space="preserve">Initial boxes below when complete &amp; note Minerva ID numbers below </t>
    </r>
    <r>
      <rPr>
        <i/>
        <sz val="14"/>
        <rFont val="Arial"/>
        <family val="2"/>
      </rPr>
      <t>(HESA staff use)</t>
    </r>
  </si>
  <si>
    <t>Table 5b: Research grants and contracts</t>
  </si>
  <si>
    <t>Table 6b: Income Analysed by Source</t>
  </si>
  <si>
    <t>1a   Grants for HE provision  (SFC grants for all provision)</t>
  </si>
  <si>
    <t>BiB Ratio</t>
  </si>
  <si>
    <r>
      <t>Item 4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In most cases Funding Council grants for Residencies and catering operations should be zero. Query where Table 8, Head1 column 2 'Funding Council grants' for 'Residencies and catering operations' is greater than zero.</t>
    </r>
  </si>
  <si>
    <t>Table 8: Capital Expenditure</t>
  </si>
  <si>
    <t>1a    Intangible assets</t>
  </si>
  <si>
    <t>1b   Tangible assets</t>
  </si>
  <si>
    <t>3a   Stock</t>
  </si>
  <si>
    <t>Income</t>
  </si>
  <si>
    <t>Total income: group and share of joint venture(s)</t>
  </si>
  <si>
    <t>Surplus/(deficit) for the year</t>
  </si>
  <si>
    <t>Surplus/(deficit) for the year retained within general reserves</t>
  </si>
  <si>
    <t>Fixed assets</t>
  </si>
  <si>
    <t>Total fixed assets</t>
  </si>
  <si>
    <t>Endowment assets</t>
  </si>
  <si>
    <t>Current assets</t>
  </si>
  <si>
    <t>Central administration &amp; services</t>
  </si>
  <si>
    <t>Total income</t>
  </si>
  <si>
    <t>Total other income</t>
  </si>
  <si>
    <t>Total funding body grants</t>
  </si>
  <si>
    <t>Total other expenditure</t>
  </si>
  <si>
    <t>Total premises</t>
  </si>
  <si>
    <t>Other expenditure</t>
  </si>
  <si>
    <t>Total current assets</t>
  </si>
  <si>
    <t>Total creditors (amounts falling due within one year)</t>
  </si>
  <si>
    <t>Net current assets/(liabilities)</t>
  </si>
  <si>
    <t>Total assets less current liabilities</t>
  </si>
  <si>
    <t>Total creditors (amounts falling due after more than one year)</t>
  </si>
  <si>
    <t>Net assets excluding pension asset/(liability)</t>
  </si>
  <si>
    <t>Total endowments</t>
  </si>
  <si>
    <t>Total reserves</t>
  </si>
  <si>
    <t>Total funds</t>
  </si>
  <si>
    <t>Total academic departments</t>
  </si>
  <si>
    <t>Total HE course fees</t>
  </si>
  <si>
    <t>Total research training support grants</t>
  </si>
  <si>
    <t>Total tuition fees and education contracts</t>
  </si>
  <si>
    <t>Creditors: amounts falling due within one year</t>
  </si>
  <si>
    <t>Creditors: amounts falling due after more than one year</t>
  </si>
  <si>
    <t>Provisions for liabilities and charges</t>
  </si>
  <si>
    <t>Net pension asset/(liability)</t>
  </si>
  <si>
    <t>Deferred capital grants</t>
  </si>
  <si>
    <t>Endowments</t>
  </si>
  <si>
    <t>Reserves</t>
  </si>
  <si>
    <t>Academic departments</t>
  </si>
  <si>
    <t>Total academic services</t>
  </si>
  <si>
    <t>Non-credit bearing course fees</t>
  </si>
  <si>
    <t>FE course fees</t>
  </si>
  <si>
    <t>Research training support grants</t>
  </si>
  <si>
    <t>Total endowment and investment income</t>
  </si>
  <si>
    <t>Total residences and catering operations (including conferences)</t>
  </si>
  <si>
    <t>3b  Debtors</t>
  </si>
  <si>
    <t>3c Investments</t>
  </si>
  <si>
    <t>3d  Cash at bank and in hand</t>
  </si>
  <si>
    <t>4a   Creditors</t>
  </si>
  <si>
    <t>4b Current portion of long-term liabilities</t>
  </si>
  <si>
    <t>4cBank overdrafts</t>
  </si>
  <si>
    <t>7a   Reimbursable to the Funding Council</t>
  </si>
  <si>
    <t>7b   External borrowing</t>
  </si>
  <si>
    <t>7c Other</t>
  </si>
  <si>
    <t>14b  Pension reserve</t>
  </si>
  <si>
    <t>14c   Revaluation reserve</t>
  </si>
  <si>
    <t>14d  Minority interest</t>
  </si>
  <si>
    <t>4c Bank overdrafts</t>
  </si>
  <si>
    <t>14a  Income and expenditure account</t>
  </si>
  <si>
    <t>Viability</t>
  </si>
  <si>
    <t>The following figures would normally be expected to match the corresponding values in the Published Accounts</t>
  </si>
  <si>
    <t>Item 1 - Summary financial statistics</t>
  </si>
  <si>
    <t>Less: share of income in joint venture(s)</t>
  </si>
  <si>
    <t xml:space="preserve"> Note - income should include income attributable to a share in joint venture(s)</t>
  </si>
  <si>
    <t>costs</t>
  </si>
  <si>
    <t>operating</t>
  </si>
  <si>
    <t>expenses</t>
  </si>
  <si>
    <t>Item 2 - Key Financial Indicators</t>
  </si>
  <si>
    <t>Total income in £000s</t>
  </si>
  <si>
    <t>% ratio of contribution from research grants and contracts to research grants and contracts income</t>
  </si>
  <si>
    <t>Ratio of current assets to current liabilities</t>
  </si>
  <si>
    <t>Ratio of liquid assets to current liabilities</t>
  </si>
  <si>
    <t>Days ratio of total general funds to total expenditure</t>
  </si>
  <si>
    <t>Gearing ratio</t>
  </si>
  <si>
    <t>% ratio of premises repairs and maintenance to total expenditure</t>
  </si>
  <si>
    <t>As published in HEIDI online statistics</t>
  </si>
  <si>
    <t>Balance as at</t>
  </si>
  <si>
    <t>ENDOWMENT ASSETS</t>
  </si>
  <si>
    <t>TOTAL ASSETS LESS CURRENT LIABILITIES</t>
  </si>
  <si>
    <t>(other)</t>
  </si>
  <si>
    <t>Tuition fees and education contracts</t>
  </si>
  <si>
    <t>Depreciation</t>
  </si>
  <si>
    <t>(open competitive process)</t>
  </si>
  <si>
    <t xml:space="preserve">EU-based </t>
  </si>
  <si>
    <t>industry,</t>
  </si>
  <si>
    <t>commerce &amp; public corporations</t>
  </si>
  <si>
    <t xml:space="preserve">Non-EU-based </t>
  </si>
  <si>
    <t>EU</t>
  </si>
  <si>
    <t>Non-EU</t>
  </si>
  <si>
    <t>Funding Council</t>
  </si>
  <si>
    <t>Business and Community Interaction Survey - Part B</t>
  </si>
  <si>
    <t>BIS Research</t>
  </si>
  <si>
    <t>mode, level and source</t>
  </si>
  <si>
    <t>Home and EU domicile students</t>
  </si>
  <si>
    <t xml:space="preserve">Home and EU domicile students </t>
  </si>
  <si>
    <t>Full-time undergraduate</t>
  </si>
  <si>
    <t>Part-time undergraduate</t>
  </si>
  <si>
    <t>Full-time undergraduate standard rate</t>
  </si>
  <si>
    <t>Full-time undergraduate non-standard rate</t>
  </si>
  <si>
    <t>Full-time undergraduate new</t>
  </si>
  <si>
    <t xml:space="preserve">Full-time undergraduate continuing </t>
  </si>
  <si>
    <t>Full-time undergraduate continuing</t>
  </si>
  <si>
    <t>Full-time postgraduate taught</t>
  </si>
  <si>
    <t>Full-time postgraduate research</t>
  </si>
  <si>
    <t>Part-time postgraduate taught</t>
  </si>
  <si>
    <t>Part-time postgraduate research</t>
  </si>
  <si>
    <t>Full-time postgraduate taught standard rate</t>
  </si>
  <si>
    <t>OTHER RESEARCH TRAINING SUPPORT GRANTS</t>
  </si>
  <si>
    <t>RESEARCH STUDENTSHIPS FROM CHARITIES</t>
  </si>
  <si>
    <t>RESEARCH INCOME PASSED ON</t>
  </si>
  <si>
    <t>INCOME PASSED ON</t>
  </si>
  <si>
    <t>1. FSR v. Published Accounts check</t>
  </si>
  <si>
    <r>
      <t xml:space="preserve">HEFCE Financial tables queries  </t>
    </r>
    <r>
      <rPr>
        <i/>
        <sz val="14"/>
        <rFont val="Arial"/>
        <family val="2"/>
      </rPr>
      <t xml:space="preserve"> (note Minerva ID number below)</t>
    </r>
  </si>
  <si>
    <t>2. HEFCE Financial tables queries</t>
  </si>
  <si>
    <r>
      <t xml:space="preserve">'Checkdoc_2' sheet queries  </t>
    </r>
    <r>
      <rPr>
        <i/>
        <sz val="14"/>
        <rFont val="Arial"/>
        <family val="2"/>
      </rPr>
      <t>(note Minerva ID number below)</t>
    </r>
  </si>
  <si>
    <t xml:space="preserve">3. Checkdoc_2 sheet queries </t>
  </si>
  <si>
    <t>5. CCANALYSIS sheet queries</t>
  </si>
  <si>
    <t>7. HE-BCI Part B sheet queries</t>
  </si>
  <si>
    <t>8. HE-BCI Part A queries</t>
  </si>
  <si>
    <t>9. HE-BCI Part A /Part B cross check</t>
  </si>
  <si>
    <t>6. Exception &amp; Validation Warnings</t>
  </si>
  <si>
    <t>TOTAL CREDITORS: AMOUNTS DUE WITHIN ONE YEAR</t>
  </si>
  <si>
    <t>TOTAL CREDITORS: AMOUNTS DUE AFTER MORE THAN ONE YEAR</t>
  </si>
  <si>
    <t>Full-time postgraduate research standard rate</t>
  </si>
  <si>
    <t>Full-time postgraduate taught non-standard rate</t>
  </si>
  <si>
    <t>Full-time postgraduate research non-standard rate</t>
  </si>
  <si>
    <t>viii</t>
  </si>
  <si>
    <t>ix</t>
  </si>
  <si>
    <t>x</t>
  </si>
  <si>
    <t>Note: Income in this table should INCLUDE income attributable to a share in joint venture(s)</t>
  </si>
  <si>
    <t>HE COURSE FEES</t>
  </si>
  <si>
    <t>FE COURSE FEES</t>
  </si>
  <si>
    <t>% ratio of total staff costs to total income (excluding pension cost adjustment)</t>
  </si>
  <si>
    <t>Table 1: Research related activities</t>
  </si>
  <si>
    <t>Income (£000s)</t>
  </si>
  <si>
    <t>Public</t>
  </si>
  <si>
    <t>Returning more than 5% of last year's SECTOR total figure?</t>
  </si>
  <si>
    <t>Collaborative contribution</t>
  </si>
  <si>
    <t>funding</t>
  </si>
  <si>
    <t>Cash</t>
  </si>
  <si>
    <t>In kind</t>
  </si>
  <si>
    <t xml:space="preserve">COLLABORATIVE RESEARCH INVOLVING PUBLIC FUNDING </t>
  </si>
  <si>
    <t xml:space="preserve">BIS Research Councils                   </t>
  </si>
  <si>
    <t xml:space="preserve">Other UK Government departments </t>
  </si>
  <si>
    <t xml:space="preserve">EU Government     </t>
  </si>
  <si>
    <t xml:space="preserve">Other                                           </t>
  </si>
  <si>
    <t>TOTAL COLLABORATIVE RESEARCH</t>
  </si>
  <si>
    <t>CONTRACT RESEARCH (EXCLUDING ANY ALREADY RETURNED IN HEAD 1 AND RESEARCH COUNCILS)</t>
  </si>
  <si>
    <t>Number with SMEs</t>
  </si>
  <si>
    <t>Total value with SMEs (£000s)</t>
  </si>
  <si>
    <t>Number with other (non-SME) commercial businesses</t>
  </si>
  <si>
    <t>Total value with other (non-SME) commercial businesses (£000s)</t>
  </si>
  <si>
    <t>Number with non-commercial organisations</t>
  </si>
  <si>
    <t>2f</t>
  </si>
  <si>
    <t>Total value with non-commercial organisations (£000s)</t>
  </si>
  <si>
    <t>2g</t>
  </si>
  <si>
    <t>Total number of contracts</t>
  </si>
  <si>
    <t>2h</t>
  </si>
  <si>
    <t>TOTAL VALUE OF CONTRACTS (£000s)</t>
  </si>
  <si>
    <t>Table 2: Business and community services</t>
  </si>
  <si>
    <t>TOTAL INCOME (£000s)</t>
  </si>
  <si>
    <t>FACILITIES AND EQUIPMENT RELATED SERVICES - organisations involved and income</t>
  </si>
  <si>
    <t>Number of SMEs</t>
  </si>
  <si>
    <t>Number of other (non-SME) commercial businesses</t>
  </si>
  <si>
    <t>Number of non-commercial organisations</t>
  </si>
  <si>
    <t>Total number of facilities and equipment related services</t>
  </si>
  <si>
    <t xml:space="preserve">COURSES FOR BUSINESS AND THE COMMUNITY - Continuing Professional Development (CPD) </t>
  </si>
  <si>
    <t>CPD for SMEs (£000s)</t>
  </si>
  <si>
    <t>CPD for other (non-SME) commercial businesses (£000s)</t>
  </si>
  <si>
    <t>CPD for other non-commercial organisations (£000s)</t>
  </si>
  <si>
    <t>CE and CPD for individuals (£000s)</t>
  </si>
  <si>
    <t>TOTAL REVENUE (£000s)</t>
  </si>
  <si>
    <t>3f</t>
  </si>
  <si>
    <t>Total learner days of CPD/CE courses delivered</t>
  </si>
  <si>
    <r>
      <t xml:space="preserve">Business and Community Interaction Survey - Part B </t>
    </r>
    <r>
      <rPr>
        <i/>
        <sz val="10"/>
        <rFont val="Arial"/>
        <family val="2"/>
      </rPr>
      <t>continued…</t>
    </r>
  </si>
  <si>
    <t>Table 3: Regeneration and development programmes</t>
  </si>
  <si>
    <t>PROGRAMME</t>
  </si>
  <si>
    <t>ERDF income</t>
  </si>
  <si>
    <t xml:space="preserve">ESF income                          </t>
  </si>
  <si>
    <t>UK Government regeneration funds</t>
  </si>
  <si>
    <t>Other regeneration grants and income from local and regional bodies</t>
  </si>
  <si>
    <t>TOTAL PROGRAMMES</t>
  </si>
  <si>
    <t>Table 4: Intellectual property (IP)</t>
  </si>
  <si>
    <t>overseas</t>
  </si>
  <si>
    <t>(Note: Graduate start-ups uses 20 difference instead of 10)</t>
  </si>
  <si>
    <t>(Note: Exhibitions &amp; Other uses 10,000 difference instead of 2,000.  Performance arts uses 2,000 difference instead of 1,000)</t>
  </si>
  <si>
    <t>Number of disclosures</t>
  </si>
  <si>
    <t>Number of new patent applications filed in year</t>
  </si>
  <si>
    <t xml:space="preserve">Number of patents granted in year     </t>
  </si>
  <si>
    <t>Cumulative patent portfolio</t>
  </si>
  <si>
    <t>Non-software licences granted</t>
  </si>
  <si>
    <t>SMEs</t>
  </si>
  <si>
    <t>Other (non-SME) commercial businesses</t>
  </si>
  <si>
    <t>Non-commercial organisations</t>
  </si>
  <si>
    <t>Total number (non software)</t>
  </si>
  <si>
    <t>NET RESEARCH GRANTS AND CONTRACTS</t>
  </si>
  <si>
    <t>Other research training support grants</t>
  </si>
  <si>
    <t>Software only licences granted</t>
  </si>
  <si>
    <t>Total number (software only)</t>
  </si>
  <si>
    <t>(£000s)</t>
  </si>
  <si>
    <t xml:space="preserve"> (£000s)</t>
  </si>
  <si>
    <t>Sale of shares in spin-offs</t>
  </si>
  <si>
    <t>3g</t>
  </si>
  <si>
    <t>Total costs</t>
  </si>
  <si>
    <t>Number</t>
  </si>
  <si>
    <t>Number still active which have survived at least 3 years</t>
  </si>
  <si>
    <t>Number of 
active firms</t>
  </si>
  <si>
    <t>Estimated current employment of all active firms (FTE)</t>
  </si>
  <si>
    <t>Estimated current turnover of all active firms (£000s)</t>
  </si>
  <si>
    <t>Estimated external investment received (£000s)</t>
  </si>
  <si>
    <t>SPIN-OFF ACTIVITY</t>
  </si>
  <si>
    <t xml:space="preserve">Staff start-ups                      </t>
  </si>
  <si>
    <t xml:space="preserve">Graduate start-ups                    </t>
  </si>
  <si>
    <t xml:space="preserve">Table 5: Social, community and cultural Engagement: designated public events </t>
  </si>
  <si>
    <t>Cost centre mis-match queries:</t>
  </si>
  <si>
    <t>Unit expenditure queries:</t>
  </si>
  <si>
    <t>Free events</t>
  </si>
  <si>
    <t>Chargeable events</t>
  </si>
  <si>
    <t>Attendees</t>
  </si>
  <si>
    <t>Note: Events designed for the external community</t>
  </si>
  <si>
    <t>staff time</t>
  </si>
  <si>
    <t xml:space="preserve"> (days)</t>
  </si>
  <si>
    <t>Public lectures</t>
  </si>
  <si>
    <t>Performance arts (music, dance, drama etc.)</t>
  </si>
  <si>
    <t>Exhibitions (galleries, museums etc.)</t>
  </si>
  <si>
    <t>Museum education</t>
  </si>
  <si>
    <t xml:space="preserve">  Central administration and services</t>
  </si>
  <si>
    <t xml:space="preserve">  General education expenditure</t>
  </si>
  <si>
    <t>Contact Name Here</t>
  </si>
  <si>
    <t>Contact Number Here</t>
  </si>
  <si>
    <t>Contact Email Address Here</t>
  </si>
  <si>
    <t>Headline notes</t>
  </si>
  <si>
    <t>TOTAL CURRENT ASSETS</t>
  </si>
  <si>
    <t>TOTAL FIXED ASSETS</t>
  </si>
  <si>
    <t>% ratio of non-EU HE course fees to total income</t>
  </si>
  <si>
    <t>% ratio of income from research grants and contracts to total income</t>
  </si>
  <si>
    <t xml:space="preserve">% ratio of UK industry, commerce and public corporations research grants and contracts to total income </t>
  </si>
  <si>
    <t>% ratio of other income to total income</t>
  </si>
  <si>
    <t>% ratio of total endowment and investment income to total income</t>
  </si>
  <si>
    <t>Days ratio of total liquidity to total expenditure (excluding depreciation)</t>
  </si>
  <si>
    <t>% ratio of total long-term borrowings to total income</t>
  </si>
  <si>
    <t>% ratio of total staff costs to total income</t>
  </si>
  <si>
    <t>TOTAL TUITION FEES AND EDUCATION CONTRACTS</t>
  </si>
  <si>
    <t>% ratio of tuition fees and education contracts to total income</t>
  </si>
  <si>
    <t>% of sector</t>
  </si>
  <si>
    <t>% ratio of full-time home/European Union (EU) HE student fees to total income</t>
  </si>
  <si>
    <t>UK central</t>
  </si>
  <si>
    <t xml:space="preserve">government </t>
  </si>
  <si>
    <t>bodies/local, health &amp; hospital authorities</t>
  </si>
  <si>
    <t>UK industry,</t>
  </si>
  <si>
    <t>public corporations</t>
  </si>
  <si>
    <t>government</t>
  </si>
  <si>
    <t>bodies</t>
  </si>
  <si>
    <t>SECTOR</t>
  </si>
  <si>
    <t>% of sector total</t>
  </si>
  <si>
    <t>Restated difference of 5% or more?</t>
  </si>
  <si>
    <t>% Diff</t>
  </si>
  <si>
    <t>Query 1:</t>
  </si>
  <si>
    <t>Query 2:</t>
  </si>
  <si>
    <t>Query 3:</t>
  </si>
  <si>
    <t>(col F - col J)</t>
  </si>
  <si>
    <t>FOR COMPARISON PURPOSES ONLY</t>
  </si>
  <si>
    <t>(col G - col J)</t>
  </si>
  <si>
    <t>(col F / col L) %</t>
  </si>
  <si>
    <t>(col H - col J)</t>
  </si>
  <si>
    <t>(col G / col L) %</t>
  </si>
  <si>
    <t>(col E / col L) %</t>
  </si>
  <si>
    <t>Other (specified in feedback sheet last year)</t>
  </si>
  <si>
    <t>Table 4: Intellectual property (IP) cont..</t>
  </si>
  <si>
    <t>22b</t>
  </si>
  <si>
    <t>26b</t>
  </si>
  <si>
    <t>27b</t>
  </si>
  <si>
    <t>30b</t>
  </si>
  <si>
    <t>32b</t>
  </si>
  <si>
    <t>33b</t>
  </si>
  <si>
    <t>34b</t>
  </si>
  <si>
    <t>38b</t>
  </si>
  <si>
    <t>38a</t>
  </si>
  <si>
    <t>34a</t>
  </si>
  <si>
    <t>33a</t>
  </si>
  <si>
    <t>22a</t>
  </si>
  <si>
    <t>26a</t>
  </si>
  <si>
    <t>27a</t>
  </si>
  <si>
    <t>30a</t>
  </si>
  <si>
    <t>32a</t>
  </si>
  <si>
    <t>Days ratio of net liquidity to total expenditure (excluding depreciation and pension cost adjustment)</t>
  </si>
  <si>
    <t>Days ratio of total general funds to total expenditure (excluding pension reserve and pension cost adjustment)</t>
  </si>
  <si>
    <t>Gearing ratio (excluding pension reserve)</t>
  </si>
  <si>
    <t>Days ratio of total net cash inflow to total expenditure (excluding depreciation and pension cost adjustment)</t>
  </si>
  <si>
    <t>% ratio of historical surplus/(deficit) for the year after taxation to total income (excluding pension cost adjustment)</t>
  </si>
  <si>
    <t>% ratio of premises repairs &amp; maintenance to total expenditure (excluding pension cost adjustment)</t>
  </si>
  <si>
    <t>% return on net assets (excluding pension cost adjustment)</t>
  </si>
  <si>
    <t>4a</t>
  </si>
  <si>
    <t>4b</t>
  </si>
  <si>
    <t>4c</t>
  </si>
  <si>
    <t>4d</t>
  </si>
  <si>
    <t xml:space="preserve">  Current portion of long-term liabilities</t>
  </si>
  <si>
    <t xml:space="preserve">  Creditors</t>
  </si>
  <si>
    <t xml:space="preserve">  Bank overdrafts</t>
  </si>
  <si>
    <t xml:space="preserve">  Reimbursable to the Funding Council</t>
  </si>
  <si>
    <t xml:space="preserve">  External borrowing</t>
  </si>
  <si>
    <t xml:space="preserve">  Other</t>
  </si>
  <si>
    <t>7a</t>
  </si>
  <si>
    <t>7b</t>
  </si>
  <si>
    <t>7c</t>
  </si>
  <si>
    <t>7d</t>
  </si>
  <si>
    <t xml:space="preserve">  Expendable</t>
  </si>
  <si>
    <t xml:space="preserve">  Permanent</t>
  </si>
  <si>
    <t>13a</t>
  </si>
  <si>
    <t>13b</t>
  </si>
  <si>
    <t>13c</t>
  </si>
  <si>
    <t>14a</t>
  </si>
  <si>
    <t>14b</t>
  </si>
  <si>
    <t>14c</t>
  </si>
  <si>
    <t>14d</t>
  </si>
  <si>
    <t>14e</t>
  </si>
  <si>
    <t xml:space="preserve">  Income and expenditure account</t>
  </si>
  <si>
    <t xml:space="preserve">  Revaluation reserve</t>
  </si>
  <si>
    <t xml:space="preserve">  Minority interest</t>
  </si>
  <si>
    <t xml:space="preserve"> Central administration and services</t>
  </si>
  <si>
    <t xml:space="preserve"> General education expenditure</t>
  </si>
  <si>
    <t>iii</t>
  </si>
  <si>
    <t>iv</t>
  </si>
  <si>
    <t>v</t>
  </si>
  <si>
    <t xml:space="preserve">  Grants for HE provision  (SFC grants for all provision)</t>
  </si>
  <si>
    <t xml:space="preserve">  Grants for FE provision (not applicable to SFC)</t>
  </si>
  <si>
    <t>3i</t>
  </si>
  <si>
    <t>3bi</t>
  </si>
  <si>
    <t>3bii</t>
  </si>
  <si>
    <t>3fi</t>
  </si>
  <si>
    <t>3fii</t>
  </si>
  <si>
    <t>3fiii</t>
  </si>
  <si>
    <t>3gi</t>
  </si>
  <si>
    <t>3gii</t>
  </si>
  <si>
    <t>3giii</t>
  </si>
  <si>
    <t>Pension cost adjustment</t>
  </si>
  <si>
    <t>3aix</t>
  </si>
  <si>
    <t>3aviii</t>
  </si>
  <si>
    <t>3ai</t>
  </si>
  <si>
    <t>3aii</t>
  </si>
  <si>
    <t>3aiii</t>
  </si>
  <si>
    <t>3aiv</t>
  </si>
  <si>
    <t>3av</t>
  </si>
  <si>
    <t>3avi</t>
  </si>
  <si>
    <t>3avii</t>
  </si>
  <si>
    <t>4e</t>
  </si>
  <si>
    <t>4f</t>
  </si>
  <si>
    <t>4g</t>
  </si>
  <si>
    <t>4h</t>
  </si>
  <si>
    <t>3h</t>
  </si>
  <si>
    <t xml:space="preserve">    Medical Research Council (MRC)</t>
  </si>
  <si>
    <t xml:space="preserve">    Natural Environmental Research Council (NERC)</t>
  </si>
  <si>
    <t xml:space="preserve">  UK-based charities (open competitive process)</t>
  </si>
  <si>
    <t xml:space="preserve">  UK-based charities (other)</t>
  </si>
  <si>
    <t xml:space="preserve">  UK central government bodies/local authorities, health &amp; hospital authorities</t>
  </si>
  <si>
    <t xml:space="preserve">  UK industry, commerce &amp; public corporations</t>
  </si>
  <si>
    <t xml:space="preserve">  EU government bodies</t>
  </si>
  <si>
    <t xml:space="preserve">  EU-based charities (open competitive process)</t>
  </si>
  <si>
    <t xml:space="preserve">  EU industry, commerce &amp; public corporations</t>
  </si>
  <si>
    <t xml:space="preserve">  Non-EU-based charities (open competitive process)</t>
  </si>
  <si>
    <t xml:space="preserve">  Non-EU industry, commerce &amp; public corporations</t>
  </si>
  <si>
    <t xml:space="preserve">  Non-EU other</t>
  </si>
  <si>
    <t xml:space="preserve">  Other sources</t>
  </si>
  <si>
    <t xml:space="preserve">  EU other</t>
  </si>
  <si>
    <t xml:space="preserve">  Other services rendered</t>
  </si>
  <si>
    <t xml:space="preserve">    Other</t>
  </si>
  <si>
    <t xml:space="preserve">  Total other services rendered</t>
  </si>
  <si>
    <t xml:space="preserve">  Residences and catering operations (including conferences)</t>
  </si>
  <si>
    <t xml:space="preserve">  Grants from local authorities</t>
  </si>
  <si>
    <t xml:space="preserve">  Income from health and hospital authorities (excl. teaching contracts for student provision)</t>
  </si>
  <si>
    <t xml:space="preserve">  Release of deferred capital grants</t>
  </si>
  <si>
    <t xml:space="preserve">  Income from intellectual property rights</t>
  </si>
  <si>
    <t xml:space="preserve">  Other operating income</t>
  </si>
  <si>
    <t>% ratio of total funding body grants to total income</t>
  </si>
  <si>
    <t>% ratio of recurrent teaching grants from funding bodies to total income</t>
  </si>
  <si>
    <t>% ratio of recurrent research grants from funding bodies to total income</t>
  </si>
  <si>
    <t>% ratio of funding body recurrent (other) grants from funding bodies to total income</t>
  </si>
  <si>
    <t>% ratio of total funding body grants for HE provision to total income</t>
  </si>
  <si>
    <t xml:space="preserve">% ratio of EU research grants and contracts to total income </t>
  </si>
  <si>
    <t>% ratio of historical surplus/(deficit) for the year after taxation to total income</t>
  </si>
  <si>
    <t>% ratio of total net cash inflow from operating activities to total income</t>
  </si>
  <si>
    <t>Days ratio of total net cash inflow to total expenditure (excluding depreciation)</t>
  </si>
  <si>
    <t>% ratio of interest and other finance costs to total income</t>
  </si>
  <si>
    <t>Transfer from/(to) accumulated income in endowment funds</t>
  </si>
  <si>
    <t xml:space="preserve">% ratio of BIS research council grants and contracts to total income </t>
  </si>
  <si>
    <t>(col G - col H)</t>
  </si>
  <si>
    <t>(col E - col F)</t>
  </si>
  <si>
    <t xml:space="preserve">  Stock</t>
  </si>
  <si>
    <t xml:space="preserve">  Debtors</t>
  </si>
  <si>
    <t xml:space="preserve">  Intangible assets</t>
  </si>
  <si>
    <t xml:space="preserve">  Investments</t>
  </si>
  <si>
    <t xml:space="preserve">  Investments in joint ventures:</t>
  </si>
  <si>
    <t xml:space="preserve">    share of gross assets</t>
  </si>
  <si>
    <t xml:space="preserve">    share of gross liabilities</t>
  </si>
  <si>
    <t xml:space="preserve">  Cash at bank and in hand</t>
  </si>
  <si>
    <t>Table 1: Consolidated income and expenditure account</t>
  </si>
  <si>
    <t>Funding body grants</t>
  </si>
  <si>
    <t>NET INCOME</t>
  </si>
  <si>
    <t>Interest and other finance costs</t>
  </si>
  <si>
    <t>FUNDING BODY GRANTS</t>
  </si>
  <si>
    <t>Total Other expenditure</t>
  </si>
  <si>
    <t>and other</t>
  </si>
  <si>
    <t>finance costs</t>
  </si>
  <si>
    <t>Days ratio of current income (excluding funding body grants for HE provision (SFC for all provision)) represented by debtors</t>
  </si>
  <si>
    <t>(restated)</t>
  </si>
  <si>
    <t>A-Bi</t>
  </si>
  <si>
    <t>ABi Ratio</t>
  </si>
  <si>
    <t>HOME &amp; EU - TOTAL FEES (SCOT)</t>
  </si>
  <si>
    <t>HOME &amp; EU - PT UG FEES (SCOT)</t>
  </si>
  <si>
    <t>NON-EU FEES (ENG/SCOT/WALES/NI)</t>
  </si>
  <si>
    <t>NON-CREDIT BEARING FEES</t>
  </si>
  <si>
    <t>vi</t>
  </si>
  <si>
    <t>vii</t>
  </si>
  <si>
    <t xml:space="preserve">Table 6a: Tuition fees and education contracts analysed by domicile, </t>
  </si>
  <si>
    <t>6a</t>
  </si>
  <si>
    <t>6ai</t>
  </si>
  <si>
    <t>6aii</t>
  </si>
  <si>
    <t>6aiii</t>
  </si>
  <si>
    <t>6aiv</t>
  </si>
  <si>
    <t>6av</t>
  </si>
  <si>
    <t>6avi</t>
  </si>
  <si>
    <t>6avii</t>
  </si>
  <si>
    <t>6aviii</t>
  </si>
  <si>
    <t>6aix</t>
  </si>
  <si>
    <t>6bi</t>
  </si>
  <si>
    <t>6bii</t>
  </si>
  <si>
    <t>6c</t>
  </si>
  <si>
    <t>6d</t>
  </si>
  <si>
    <t>6e</t>
  </si>
  <si>
    <t>6fi</t>
  </si>
  <si>
    <t>6fii</t>
  </si>
  <si>
    <t>6fiii</t>
  </si>
  <si>
    <t>6gi</t>
  </si>
  <si>
    <t>6gii</t>
  </si>
  <si>
    <t>6giii</t>
  </si>
  <si>
    <t>6h</t>
  </si>
  <si>
    <t>6i</t>
  </si>
  <si>
    <t>Councils, Royal</t>
  </si>
  <si>
    <t>Society, British Academy &amp; RSE TOTAL</t>
  </si>
  <si>
    <t>(see Item 2 in 'Checkdoc_1' sheet for full query details)</t>
  </si>
  <si>
    <t>Year on year difference limit</t>
  </si>
  <si>
    <t>50,000k</t>
  </si>
  <si>
    <t>KFI</t>
  </si>
  <si>
    <t>Other operating expenses (Table 1 Head 2b)</t>
  </si>
  <si>
    <t>Depreciation (Table 1 Head 2c)</t>
  </si>
  <si>
    <t>Exceptional items (Table 1 Head 7)</t>
  </si>
  <si>
    <t>Closing reserves and endowments (Table 2 Head 13)</t>
  </si>
  <si>
    <t>Endowments expendable (Table 3 Head 13a)</t>
  </si>
  <si>
    <t>Endowments permanent (Table 3 Head 13b)</t>
  </si>
  <si>
    <t>If no match, write Accounts figure below</t>
  </si>
  <si>
    <t>UKPRN</t>
  </si>
  <si>
    <t xml:space="preserve">  </t>
  </si>
  <si>
    <t>(cell C8)</t>
  </si>
  <si>
    <t>(cell D8)</t>
  </si>
  <si>
    <t>(cell D9)</t>
  </si>
  <si>
    <t>1c    Investments</t>
  </si>
  <si>
    <t>ii      share of gross liabilities</t>
  </si>
  <si>
    <t>ii       share of gross assets</t>
  </si>
  <si>
    <t>NET CURRENT ASSETS(LIABILITIES)</t>
  </si>
  <si>
    <t xml:space="preserve">  Pension reserve</t>
  </si>
  <si>
    <t>PENSION COST ADJUSTMENT</t>
  </si>
  <si>
    <t>SURPLUS/(DEFICIT)</t>
  </si>
  <si>
    <t>HISTORICAL SURPLUS/(DEFICIT)</t>
  </si>
  <si>
    <t>TOTAL ENDOWMENTS</t>
  </si>
  <si>
    <t>TOTAL RESERVES</t>
  </si>
  <si>
    <t>1a</t>
  </si>
  <si>
    <t>1b</t>
  </si>
  <si>
    <t>1c</t>
  </si>
  <si>
    <t>1d</t>
  </si>
  <si>
    <t>1e</t>
  </si>
  <si>
    <t>1f</t>
  </si>
  <si>
    <t>1g</t>
  </si>
  <si>
    <t>1h</t>
  </si>
  <si>
    <t>2a</t>
  </si>
  <si>
    <t>2b</t>
  </si>
  <si>
    <t>2c</t>
  </si>
  <si>
    <t>2d</t>
  </si>
  <si>
    <t>2e</t>
  </si>
  <si>
    <t xml:space="preserve">  Tangible assets</t>
  </si>
  <si>
    <t>3a</t>
  </si>
  <si>
    <t>3b</t>
  </si>
  <si>
    <t>3c</t>
  </si>
  <si>
    <t>3d</t>
  </si>
  <si>
    <t>3e</t>
  </si>
  <si>
    <t>i</t>
  </si>
  <si>
    <t>ii</t>
  </si>
  <si>
    <t>Realisation of property revaluation gains of previous years</t>
  </si>
  <si>
    <t>PROVISIONS FOR LIABILITIES AND CHARGES</t>
  </si>
  <si>
    <t>NET ASSETS EXCLUDING PENSION ASSET/(LIABILITY)</t>
  </si>
  <si>
    <t>NET ASSETS INCLUDING PENSION ASSET/(LIABILITY)</t>
  </si>
  <si>
    <t>DEFERRED CAPITAL GRANTS</t>
  </si>
  <si>
    <t>Share of surplus/(deficit) in joint venture(s) and associates</t>
  </si>
  <si>
    <t>Taxation</t>
  </si>
  <si>
    <t>Minority interest</t>
  </si>
  <si>
    <t>Exceptional items</t>
  </si>
  <si>
    <t>Surplus/(deficit) on continuing operations before taxation</t>
  </si>
  <si>
    <t>Historical cost surplus/(deficit) for the year before taxation</t>
  </si>
  <si>
    <t>Historical cost surplus/(deficit) for the year after taxation</t>
  </si>
  <si>
    <t>NET PENSION ASSET/(LIABILITY)</t>
  </si>
  <si>
    <t>TOTAL FUNDS</t>
  </si>
  <si>
    <t xml:space="preserve"> the Ratio field is populated with an arbitrary value of 10)</t>
  </si>
  <si>
    <t>Total research grants and contracts TOTAL</t>
  </si>
  <si>
    <t>Total research grants and contracts</t>
  </si>
  <si>
    <t>commerce &amp;</t>
  </si>
  <si>
    <t>Transaction Number</t>
  </si>
  <si>
    <t>Item 1 - Summary Financial Statistics</t>
  </si>
  <si>
    <t>Difference</t>
  </si>
  <si>
    <t>£000s</t>
  </si>
  <si>
    <t>HE</t>
  </si>
  <si>
    <t>FE</t>
  </si>
  <si>
    <t>Total</t>
  </si>
  <si>
    <t>Expenditure</t>
  </si>
  <si>
    <t>FTE</t>
  </si>
  <si>
    <t>space</t>
  </si>
  <si>
    <t>Biosciences</t>
  </si>
  <si>
    <t>Chemistry</t>
  </si>
  <si>
    <t>Physics</t>
  </si>
  <si>
    <t>Mathematics</t>
  </si>
  <si>
    <t>Education</t>
  </si>
  <si>
    <t>Archaeology</t>
  </si>
  <si>
    <t>Premises</t>
  </si>
  <si>
    <t xml:space="preserve">Notes to Analyses    </t>
  </si>
  <si>
    <t>Unit expenditure</t>
  </si>
  <si>
    <t>Total £000's</t>
  </si>
  <si>
    <t>UK-based</t>
  </si>
  <si>
    <t xml:space="preserve">EU </t>
  </si>
  <si>
    <t>Other</t>
  </si>
  <si>
    <t>charities</t>
  </si>
  <si>
    <t>other</t>
  </si>
  <si>
    <t>sources</t>
  </si>
  <si>
    <t>TOTAL</t>
  </si>
  <si>
    <t>1  RESIDENCIES AND CATERING OPERATIONS</t>
  </si>
  <si>
    <t>Grants</t>
  </si>
  <si>
    <t>INCOME</t>
  </si>
  <si>
    <t>EXPENDITURE</t>
  </si>
  <si>
    <t>difference</t>
  </si>
  <si>
    <t>A-B</t>
  </si>
  <si>
    <t>Research grants and contracts</t>
  </si>
  <si>
    <t>Other income</t>
  </si>
  <si>
    <t>Endowment and investment income</t>
  </si>
  <si>
    <t>Staff costs</t>
  </si>
  <si>
    <t>Other operating expenses</t>
  </si>
  <si>
    <t>COST CENTRE</t>
  </si>
  <si>
    <t>TOTAL ACADEMIC DEPARTMENTS</t>
  </si>
  <si>
    <t>ACADEMIC SERVICES</t>
  </si>
  <si>
    <t>TOTAL RESEARCH GRANTS &amp; CONTRACTS</t>
  </si>
  <si>
    <t>Net income</t>
  </si>
  <si>
    <t>Total expenditure</t>
  </si>
  <si>
    <t>Net assets including pension asset/(liability)</t>
  </si>
  <si>
    <t>increase/(decrease) in cash in the year</t>
  </si>
  <si>
    <t>Diff</t>
  </si>
  <si>
    <t>% Differences</t>
  </si>
  <si>
    <t>TOTAL ACADEMIC SERVICES</t>
  </si>
  <si>
    <t>ADMINISTRATION AND CENTRAL SERVICES</t>
  </si>
  <si>
    <t>TOTAL ADMINISTRATION AND CENTRAL SERVICES</t>
  </si>
  <si>
    <t>TOTAL RESEARCH GRANTS AND CONTRACTS</t>
  </si>
  <si>
    <t>OTHER INCOME</t>
  </si>
  <si>
    <t>Interest</t>
  </si>
  <si>
    <t>ACTIVITY</t>
  </si>
  <si>
    <t>Academic</t>
  </si>
  <si>
    <t>ACADEMIC DEPARTMENTS</t>
  </si>
  <si>
    <t>///////////</t>
  </si>
  <si>
    <t xml:space="preserve">PREMISES </t>
  </si>
  <si>
    <t>AB Ratio</t>
  </si>
  <si>
    <t>Transaction</t>
  </si>
  <si>
    <t xml:space="preserve">  the Ratio field is populated with an arbitrary value of 10)</t>
  </si>
  <si>
    <t>Space</t>
  </si>
  <si>
    <t>The following figures would normally be expected to match the Published Accounts</t>
  </si>
  <si>
    <t>In relation to:</t>
  </si>
  <si>
    <t>ADMIN &amp; CENTRAL SERVS</t>
  </si>
  <si>
    <t>RESEARCH GRANTS &amp; CONTRACTS</t>
  </si>
  <si>
    <t>ENDOWMENT &amp; INVESTMENT INCOME</t>
  </si>
  <si>
    <t>Match Accounts?</t>
  </si>
  <si>
    <t>(£000's)</t>
  </si>
  <si>
    <t>£000's</t>
  </si>
  <si>
    <t>£'s</t>
  </si>
  <si>
    <t xml:space="preserve">     ii  Recurrent (Research)</t>
  </si>
  <si>
    <t>Standard contracts</t>
  </si>
  <si>
    <t xml:space="preserve">Academic </t>
  </si>
  <si>
    <t xml:space="preserve">Other </t>
  </si>
  <si>
    <t>a   Buildings</t>
  </si>
  <si>
    <t>b   Equipment</t>
  </si>
  <si>
    <t>a   Repairs and maintenance</t>
  </si>
  <si>
    <t>b   Other expenditure</t>
  </si>
  <si>
    <t>Figures from the Staff Record exclude any staff who left before 1st August of the reporting period</t>
  </si>
  <si>
    <t>Data in this table may differ from that in the return due to rounding.</t>
  </si>
  <si>
    <t xml:space="preserve">A population has been applied to the Staff analyses so only contracts that are active during the reporting period are taken into account. </t>
  </si>
  <si>
    <t>RESIDENCES AND CATERING OPERATIONS</t>
  </si>
  <si>
    <t>by cost centre</t>
  </si>
  <si>
    <t>Indication of rows used in cell difference calculations are shown above e.g. (row 18-13) means cell C18 minus C13, D18 minus D13, E18 minus E13 etc</t>
  </si>
  <si>
    <t>Indication of rows used in cell difference calculations are shown above e.g. (row 13-31)% means C13 minus C31 shown as a percentage, etc</t>
  </si>
  <si>
    <t>Atypical contracts</t>
  </si>
  <si>
    <t>Administration &amp; central services</t>
  </si>
  <si>
    <t>Total administration &amp; central services</t>
  </si>
  <si>
    <t xml:space="preserve">    Biotechnology and Biological Sciences Research Council (BBSRC)</t>
  </si>
  <si>
    <t xml:space="preserve">    Engineering and Physical Sciences Research Council (EPSRC)</t>
  </si>
  <si>
    <t xml:space="preserve">    Economic and Social Research Council (ESRC)</t>
  </si>
  <si>
    <t xml:space="preserve">    Arts and Humanities Research Council (AHRC)</t>
  </si>
  <si>
    <t xml:space="preserve">    Science and Technology Facilities Council (STFC)</t>
  </si>
  <si>
    <t xml:space="preserve">    BIS Research Councils, The Royal Society, British Academy and The Royal Society of Edinburgh - Other</t>
  </si>
  <si>
    <t xml:space="preserve">  Total BIS Research Councils, The Royal Society, British Academy and The Royal Society of Edinburgh</t>
  </si>
  <si>
    <t xml:space="preserve">  BIS Research Councils, The Royal Society, The British Academy and The Royal Society of Edinburgh</t>
  </si>
  <si>
    <t xml:space="preserve">  UK industry, commerce and public corporations</t>
  </si>
  <si>
    <t xml:space="preserve">  EU industry, commerce and public corporations</t>
  </si>
  <si>
    <t xml:space="preserve">  Non-EU industry, commerce and public corporations</t>
  </si>
  <si>
    <t xml:space="preserve">    UK central government/local authorities, health and hospital authorities, EU government bodies</t>
  </si>
  <si>
    <t xml:space="preserve">    BIS Research Councils, Royal Society and British Academy - Other</t>
  </si>
  <si>
    <t xml:space="preserve">  BIS Research Councils, The Royal Society, British Academy and The Royal Society of Edinburgh</t>
  </si>
  <si>
    <t>Anatomy &amp; physiology</t>
  </si>
  <si>
    <t>Health &amp; community studies</t>
  </si>
  <si>
    <t>Psychology &amp; behavioural sciences</t>
  </si>
  <si>
    <t>Pharmacy &amp; pharmacology</t>
  </si>
  <si>
    <t>Earth, marine &amp; environmental sciences</t>
  </si>
  <si>
    <t>Mineral, metallurgy &amp; materials engineering</t>
  </si>
  <si>
    <t>Electrical, electronic &amp; computer engineering</t>
  </si>
  <si>
    <t>Mechanical, aero &amp; production engineering</t>
  </si>
  <si>
    <t>Architecture, built environment &amp; planning</t>
  </si>
  <si>
    <t>Business &amp; management studies</t>
  </si>
  <si>
    <t>Staff &amp; student facilities</t>
  </si>
  <si>
    <t>Residences &amp; catering operations</t>
  </si>
  <si>
    <t>Other (please specify below)</t>
  </si>
  <si>
    <t>Cost centre</t>
  </si>
  <si>
    <t>Research income</t>
  </si>
  <si>
    <t>Clinical medicine</t>
  </si>
  <si>
    <t>Col 2,7 &amp; 10</t>
  </si>
  <si>
    <t>Clinical dentistry</t>
  </si>
  <si>
    <t>Veterinary science</t>
  </si>
  <si>
    <t>General engineering</t>
  </si>
  <si>
    <t>Chemical engineering</t>
  </si>
  <si>
    <t>Media studies</t>
  </si>
  <si>
    <t>Modern languages</t>
  </si>
  <si>
    <t>Continuing education</t>
  </si>
  <si>
    <t>Cost centre not assignable</t>
  </si>
  <si>
    <t>Cells shaded above if difference between years of/or more than:</t>
  </si>
  <si>
    <t>Net income (Table 1 Head 1h)</t>
  </si>
  <si>
    <t>Total expenditure (Table 1 Head 2e)</t>
  </si>
  <si>
    <t>Historical cost surplus/(deficit) for the year after taxation (Table 1 Head 14)</t>
  </si>
  <si>
    <t xml:space="preserve">Net assets including pension asset/(liability) (Table 3 Head 11) </t>
  </si>
  <si>
    <t>Increase/(decrease) in cash in the year (Table 4 Head 8)</t>
  </si>
  <si>
    <t>Min</t>
  </si>
  <si>
    <t>Max</t>
  </si>
  <si>
    <t>(col F - col G)</t>
  </si>
  <si>
    <t>staff</t>
  </si>
  <si>
    <t>Table 8: Capital expenditure</t>
  </si>
  <si>
    <t>Residences and catering operations</t>
  </si>
  <si>
    <t>Buildings</t>
  </si>
  <si>
    <t>Equipment</t>
  </si>
  <si>
    <t>Other operations</t>
  </si>
  <si>
    <t>Total capital expenditure</t>
  </si>
  <si>
    <t>Total actual spend</t>
  </si>
  <si>
    <t>Internal funds</t>
  </si>
  <si>
    <t>Loans</t>
  </si>
  <si>
    <t>Other external sources</t>
  </si>
  <si>
    <t>Retained proceed of sales</t>
  </si>
  <si>
    <t>Query columns</t>
  </si>
  <si>
    <t>RETAINED PROCEED OF SALES</t>
  </si>
  <si>
    <t>INTERNAL FUNDS</t>
  </si>
  <si>
    <t>LOANS</t>
  </si>
  <si>
    <t>OTHER EXTERNAL SOURCES</t>
  </si>
  <si>
    <t>BIS Research Councils, The Royal Society, British Academy and The Royal Society of Edinburgh</t>
  </si>
  <si>
    <t>UK-based charities (open competitive process)</t>
  </si>
  <si>
    <t>UK-based charities (other)</t>
  </si>
  <si>
    <t>UK central govt bodies/local auth, health and hospital authorities</t>
  </si>
  <si>
    <t>UK industry, commerce and public corporations</t>
  </si>
  <si>
    <t>EU government bodies</t>
  </si>
  <si>
    <t>EU-based charities (open competitive process)</t>
  </si>
  <si>
    <t>EU industry, commerce and public corporations</t>
  </si>
  <si>
    <t>EU other</t>
  </si>
  <si>
    <t>Non-EU-based charities (open competitive process)</t>
  </si>
  <si>
    <t>Non-EU industry, commerce and public corporations</t>
  </si>
  <si>
    <t>Non-EU other</t>
  </si>
  <si>
    <t>Other sources</t>
  </si>
  <si>
    <t>Table 5b cells highlighted yellow and query raised where: Total research grants and contracts (head 4) for UK-based charities is not split between column 2 (open competitive process) and column 3 (other).</t>
  </si>
  <si>
    <t>Table 2: Consolidated statement of total recognised gains and losses</t>
  </si>
  <si>
    <t>Surplus/(deficit) on continuing operations after depreciation of assets and taxation</t>
  </si>
  <si>
    <t>Unrealised gains on investments</t>
  </si>
  <si>
    <t>Unrealised surplus on revaluation of fixed assets</t>
  </si>
  <si>
    <t>Endowment income retained in the year</t>
  </si>
  <si>
    <t>Endowments withdrawn</t>
  </si>
  <si>
    <t>Appreciation of endowment asset investments</t>
  </si>
  <si>
    <t>Actuarial gain/(loss) in respect to pension schemes</t>
  </si>
  <si>
    <t>New endowments</t>
  </si>
  <si>
    <t>Other items</t>
  </si>
  <si>
    <t>Total recognised gains/(losses) relating to the year</t>
  </si>
  <si>
    <t>Reconciliation</t>
  </si>
  <si>
    <t>Opening reserves and endowments</t>
  </si>
  <si>
    <t>Total recognised gains/(losses) for the year</t>
  </si>
  <si>
    <t>Closing reserves and endowments</t>
  </si>
  <si>
    <t xml:space="preserve"> </t>
  </si>
  <si>
    <t xml:space="preserve"> Staff &amp; student facilities</t>
  </si>
  <si>
    <t>For help with interpreting this check documentation please refer to the</t>
  </si>
  <si>
    <t>checkdoc guidelines</t>
  </si>
  <si>
    <t xml:space="preserve"> on the HESA website</t>
  </si>
  <si>
    <t xml:space="preserve">    Recurrent  (teaching)</t>
  </si>
  <si>
    <t xml:space="preserve">    Recurrent (research)</t>
  </si>
  <si>
    <t xml:space="preserve">    Recurrent - other (including special funding)</t>
  </si>
  <si>
    <t xml:space="preserve">    Release of deferred capital grants - buildings</t>
  </si>
  <si>
    <t xml:space="preserve">    Release of deferred capital grants - equipment </t>
  </si>
  <si>
    <t xml:space="preserve">  Staff &amp; student facilities</t>
  </si>
  <si>
    <r>
      <t xml:space="preserve">A-B Column 2 </t>
    </r>
    <r>
      <rPr>
        <b/>
        <sz val="10"/>
        <rFont val="Arial"/>
        <family val="2"/>
      </rPr>
      <t>Funding body grants</t>
    </r>
  </si>
  <si>
    <r>
      <t xml:space="preserve">A-B  Column 3 </t>
    </r>
    <r>
      <rPr>
        <b/>
        <sz val="10"/>
        <rFont val="Arial"/>
        <family val="2"/>
      </rPr>
      <t>Retained proceed of sales</t>
    </r>
  </si>
  <si>
    <r>
      <t xml:space="preserve">A-B Column 4 </t>
    </r>
    <r>
      <rPr>
        <b/>
        <sz val="10"/>
        <rFont val="Arial"/>
        <family val="2"/>
      </rPr>
      <t>Internal funds</t>
    </r>
  </si>
  <si>
    <r>
      <t xml:space="preserve">A-B Column 5 </t>
    </r>
    <r>
      <rPr>
        <b/>
        <sz val="10"/>
        <rFont val="Arial"/>
        <family val="2"/>
      </rPr>
      <t>Loans</t>
    </r>
  </si>
  <si>
    <r>
      <t xml:space="preserve">A-B Column 6 </t>
    </r>
    <r>
      <rPr>
        <b/>
        <sz val="10"/>
        <rFont val="Arial"/>
        <family val="2"/>
      </rPr>
      <t>Other external sources</t>
    </r>
  </si>
  <si>
    <t>Civil engineering</t>
  </si>
  <si>
    <r>
      <t xml:space="preserve">'2013_2012_Difference' sheet queries </t>
    </r>
    <r>
      <rPr>
        <i/>
        <sz val="14"/>
        <rFont val="Arial"/>
        <family val="2"/>
      </rPr>
      <t>(note Minerva ID number below)</t>
    </r>
  </si>
  <si>
    <t>2012-13</t>
  </si>
  <si>
    <t>2012/13</t>
  </si>
  <si>
    <t>101 Clinical medicine</t>
  </si>
  <si>
    <t>102 Clinical dentistry</t>
  </si>
  <si>
    <t>103 Nursing &amp; allied health professions</t>
  </si>
  <si>
    <t>104 Psychology &amp; behavioural sciences</t>
  </si>
  <si>
    <t>105 Health &amp; community studies</t>
  </si>
  <si>
    <t>106 Anatomy &amp; physiology</t>
  </si>
  <si>
    <t>107 Pharmacy &amp; pharmacology</t>
  </si>
  <si>
    <t>108 Sports science &amp; leisure studies</t>
  </si>
  <si>
    <t>109 Veterinary science</t>
  </si>
  <si>
    <t>110 Agriculture, forestry &amp; food science</t>
  </si>
  <si>
    <t>111 Earth, marine &amp; environmental sciences</t>
  </si>
  <si>
    <t>112 Biosciences</t>
  </si>
  <si>
    <t>113 Chemistry</t>
  </si>
  <si>
    <t>114 Physics</t>
  </si>
  <si>
    <t>115 General engineering</t>
  </si>
  <si>
    <t>116 Chemical engineering</t>
  </si>
  <si>
    <t>117 Mineral, metallurgy &amp; materials engineering</t>
  </si>
  <si>
    <t>118 Civil engineering</t>
  </si>
  <si>
    <t>119 Electrical, electronic &amp; computer engineering</t>
  </si>
  <si>
    <t>120 Mechanical, aero &amp; production engineering</t>
  </si>
  <si>
    <t>121 IT, systems sciences &amp; computer software engineering</t>
  </si>
  <si>
    <t>122 Mathematics</t>
  </si>
  <si>
    <t>123 Architecture, built environment &amp; planning</t>
  </si>
  <si>
    <t>124 Geography &amp; environmental studies</t>
  </si>
  <si>
    <t>125 Area studies</t>
  </si>
  <si>
    <t>126 Archaeology</t>
  </si>
  <si>
    <t>127 Anthropology &amp; development studies</t>
  </si>
  <si>
    <t>128 Politics &amp; international studies</t>
  </si>
  <si>
    <t>129 Economics &amp; econometrics</t>
  </si>
  <si>
    <t>130 Law</t>
  </si>
  <si>
    <t>131 Social work &amp; social policy</t>
  </si>
  <si>
    <t>132 Sociology</t>
  </si>
  <si>
    <t>133 Business &amp; management studies</t>
  </si>
  <si>
    <t>134 Catering &amp; hospitality management</t>
  </si>
  <si>
    <t>135 Education</t>
  </si>
  <si>
    <t>136 Continuing education</t>
  </si>
  <si>
    <t>137 Modern languages</t>
  </si>
  <si>
    <t>138 English language &amp; literature</t>
  </si>
  <si>
    <t>139 History</t>
  </si>
  <si>
    <t>140 Classics</t>
  </si>
  <si>
    <t>141 Philosophy</t>
  </si>
  <si>
    <t>142 Theology &amp; religious studies</t>
  </si>
  <si>
    <t>143 Art &amp; design</t>
  </si>
  <si>
    <t>144 Music, dance, drama &amp; performing arts</t>
  </si>
  <si>
    <t>145 Media studies</t>
  </si>
  <si>
    <t>Full-time undergraduate standard fees</t>
  </si>
  <si>
    <t>Full-time undergraduate rest of UK de-regulated fees</t>
  </si>
  <si>
    <t>Full-time postgraduate taught rest of UK de-regulated fees</t>
  </si>
  <si>
    <t>xi</t>
  </si>
  <si>
    <t>xii</t>
  </si>
  <si>
    <t xml:space="preserve">v </t>
  </si>
  <si>
    <t xml:space="preserve">vi </t>
  </si>
  <si>
    <t>HOME &amp; EU - FT PGR FEES (NI)</t>
  </si>
  <si>
    <t>HOME &amp; EU - FT UG FEES (ENG)</t>
  </si>
  <si>
    <t>HOME &amp; EU - FT PGT FEES (ENG)</t>
  </si>
  <si>
    <t>HOME &amp; EU - FT PGR FEES (ENG)</t>
  </si>
  <si>
    <t>HOME &amp; EU - PT UG FEES (ENG)</t>
  </si>
  <si>
    <t>HOME &amp; EU - PT PGT FEES (ENG)</t>
  </si>
  <si>
    <t>HOME &amp; EU - PT PGR FEES (ENG)</t>
  </si>
  <si>
    <t>HOME &amp; EU - TOTAL FEES (ENG)</t>
  </si>
  <si>
    <t>HOME &amp; EU - PT UG FEES (NI)</t>
  </si>
  <si>
    <t>HOME &amp; EU - PT PGR FEES (NI)</t>
  </si>
  <si>
    <t>HOME &amp; EU - TOTAL FEES (NI)</t>
  </si>
  <si>
    <t>HOME &amp; EU - FT PGT FEES (NI)</t>
  </si>
  <si>
    <t>HOME &amp; EU - PT PGT FEES (SCOT)</t>
  </si>
  <si>
    <t>HOME &amp; EU - PT PGR (SCOT)</t>
  </si>
  <si>
    <t>101</t>
  </si>
  <si>
    <t>102</t>
  </si>
  <si>
    <t>103</t>
  </si>
  <si>
    <t>Nursing &amp; allied health professions</t>
  </si>
  <si>
    <t>104</t>
  </si>
  <si>
    <t>105</t>
  </si>
  <si>
    <t>106</t>
  </si>
  <si>
    <t>107</t>
  </si>
  <si>
    <t>108</t>
  </si>
  <si>
    <t>Sports sciences &amp; leisure studies</t>
  </si>
  <si>
    <t>109</t>
  </si>
  <si>
    <t>110</t>
  </si>
  <si>
    <t>Agriculture, forestry and food science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</si>
  <si>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</si>
  <si>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</si>
  <si>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</si>
  <si>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</si>
  <si>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</si>
  <si>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</si>
  <si>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</si>
  <si>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</si>
  <si>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</si>
  <si>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</si>
  <si>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</si>
  <si>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</si>
  <si>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</si>
  <si>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</si>
  <si>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Geography &amp; environmental studies</t>
  </si>
  <si>
    <t>125</t>
  </si>
  <si>
    <t>Area studies</t>
  </si>
  <si>
    <t>126</t>
  </si>
  <si>
    <t>127</t>
  </si>
  <si>
    <t>Anthropology &amp; development studies</t>
  </si>
  <si>
    <t>128</t>
  </si>
  <si>
    <t>Politics &amp; international studies</t>
  </si>
  <si>
    <t>129</t>
  </si>
  <si>
    <t>Economics &amp; econometrics</t>
  </si>
  <si>
    <t>130</t>
  </si>
  <si>
    <t>Law</t>
  </si>
  <si>
    <t>131</t>
  </si>
  <si>
    <t>Social work &amp; social policy</t>
  </si>
  <si>
    <t>132</t>
  </si>
  <si>
    <t>Sociology</t>
  </si>
  <si>
    <t>Catering &amp; hospitality management</t>
  </si>
  <si>
    <t>English language &amp; literature</t>
  </si>
  <si>
    <t>History</t>
  </si>
  <si>
    <t>Classics</t>
  </si>
  <si>
    <t>Philosophy</t>
  </si>
  <si>
    <t>Theology &amp; religious studies</t>
  </si>
  <si>
    <t>Art &amp; design</t>
  </si>
  <si>
    <t>Music, dance, drama &amp; performing arts</t>
  </si>
  <si>
    <t>General educational expenditure</t>
  </si>
  <si>
    <t>Academic cost centre</t>
  </si>
  <si>
    <t>OTHER EXPENDITURE - OTHER</t>
  </si>
  <si>
    <t>TOTAL ACTUAL SPEND</t>
  </si>
  <si>
    <t>4. 2013_2012_Difference sheet queries</t>
  </si>
  <si>
    <t>courses and Continuing Education (CE) (excluding pre-registration funded by the NHS or NCTL)</t>
  </si>
  <si>
    <t>(cell I96)</t>
  </si>
  <si>
    <t>(cell C65)</t>
  </si>
  <si>
    <t>(cell D65)</t>
  </si>
  <si>
    <t>(cell E65)</t>
  </si>
  <si>
    <t>(cell F65)</t>
  </si>
  <si>
    <t>(cell G65)</t>
  </si>
  <si>
    <t>(cell H65)</t>
  </si>
  <si>
    <t>(cell I65)</t>
  </si>
  <si>
    <t>(cell J65)</t>
  </si>
  <si>
    <t>(cell K65)</t>
  </si>
  <si>
    <t>(cell L65)</t>
  </si>
  <si>
    <t>(cell I83)</t>
  </si>
  <si>
    <t>(cell I84)</t>
  </si>
  <si>
    <t>(cell I85)</t>
  </si>
  <si>
    <t>(cell I86)</t>
  </si>
  <si>
    <t>(cell I87)</t>
  </si>
  <si>
    <t>(cell I88)</t>
  </si>
  <si>
    <t>(cell I89)</t>
  </si>
  <si>
    <t>(cell I90)</t>
  </si>
  <si>
    <t>(cell I91)</t>
  </si>
  <si>
    <t>(cell I92)</t>
  </si>
  <si>
    <t>(cell M65)</t>
  </si>
  <si>
    <t>(cell N65)</t>
  </si>
  <si>
    <t>(cell O65)</t>
  </si>
  <si>
    <t>(cell I93)</t>
  </si>
  <si>
    <t>(cell I94)</t>
  </si>
  <si>
    <t>(cell I95)</t>
  </si>
  <si>
    <t>C-D (in cell L66 only)</t>
  </si>
  <si>
    <t xml:space="preserve">Wales and EU domicile students </t>
  </si>
  <si>
    <t>Total fees (Wales and EU domicile)</t>
  </si>
  <si>
    <t xml:space="preserve">Rest of UK domicile students </t>
  </si>
  <si>
    <t>Total fees (Rest of UK domicile)</t>
  </si>
  <si>
    <t>National Bursaries (including from the National Scholarship Programme)</t>
  </si>
  <si>
    <t>Other general expenditure</t>
  </si>
  <si>
    <r>
      <t xml:space="preserve">A-B Column 1 </t>
    </r>
    <r>
      <rPr>
        <b/>
        <sz val="10"/>
        <rFont val="Arial"/>
        <family val="2"/>
      </rPr>
      <t>Total actual spend</t>
    </r>
  </si>
  <si>
    <t>2013/14</t>
  </si>
  <si>
    <t>C. 2013/14</t>
  </si>
  <si>
    <t>A. 2013/14</t>
  </si>
  <si>
    <t>Table 1: Restated consolidated income &amp; expenditure account (see query on 'T1_T3_Difference' sheet) (2013/14 v. Restated, A-Bi)</t>
  </si>
  <si>
    <t>Table 3: Restated consolidated balance sheet (see query on 'T1_T3_Difference' sheet) (2013/14 v. Restated, A-Bi)</t>
  </si>
  <si>
    <t>A.2013/14</t>
  </si>
  <si>
    <t>A. 2013-14</t>
  </si>
  <si>
    <t>2013-14</t>
  </si>
  <si>
    <t>2013-14   Subtotal</t>
  </si>
  <si>
    <t>Item 2 - Key Financial Indicators: A query is raised below where (2013-14 v. 2012-13, A-B) shows a difference as defined on the individual KFI.</t>
  </si>
  <si>
    <t>B. 2012-13 (Restated)</t>
  </si>
  <si>
    <t>Data returned in 2012-13 (static)</t>
  </si>
  <si>
    <t>Total SECTOR data returned in 2012-13</t>
  </si>
  <si>
    <t>2013-14  vs. 
2012-13 (restated)</t>
  </si>
  <si>
    <t>2012-13 (restated) vs. 2012-13 (static)</t>
  </si>
  <si>
    <t>2013-14  vs. 
2012-13 (sector)</t>
  </si>
  <si>
    <t>SECTOR - Total data returned in 2012-13</t>
  </si>
  <si>
    <t>2012-13 (restated)</t>
  </si>
  <si>
    <t>2013-14  vs. 2012-13 (restated) Differences</t>
  </si>
  <si>
    <t>2012-13 (restated) vs. 2012-13 (static) % Differences</t>
  </si>
  <si>
    <t>2013-14  vs. 2012-13 (sector) % of sector total</t>
  </si>
  <si>
    <t>2013-14  vs. 2012-13 (restated)  Differences</t>
  </si>
  <si>
    <t xml:space="preserve">2012-13 (restated) vs. 2012-13 (static)     </t>
  </si>
  <si>
    <t xml:space="preserve">2012-13 (restated) vs. 2012-13(static)     </t>
  </si>
  <si>
    <t>Bi. 2012-13</t>
  </si>
  <si>
    <t>(NB the 2012-13 figures are taken from the 2013-14 Finance Return (restated column))</t>
  </si>
  <si>
    <t xml:space="preserve">As a check on incoming 2013-14 and incoming 2012-13 restated figures in Table 1, a query is raised against Item 1 where: </t>
  </si>
  <si>
    <t xml:space="preserve">    2013/14 &amp; 2012/13 &lt;&gt;=0, AND difference &gt;750 or &lt;-750 AND Ratio &gt;2 or &lt;-2, OR</t>
  </si>
  <si>
    <t xml:space="preserve">    2013/14 or 2012/13 = 0, AND difference &gt;750 or &lt;-750</t>
  </si>
  <si>
    <t xml:space="preserve">    (note: where either 2013/14 or 2012/13 = 0, OR (2013/14 &gt;0 &amp; 2012/13 &lt;0) or (2013/14 &lt;0 &amp; 2012/13 &gt;0), the Ratio field is populated with an arbitrary value of 10)</t>
  </si>
  <si>
    <t>Table 1: Consolidated income and expenditure account (see query on 'T1_T3_Difference' sheet) (Restated v. 2012/13, Bi-B)</t>
  </si>
  <si>
    <t>Table 1: Consolidated income and expenditure account (see query on 'T1_T3_Difference' sheet) (2013/14 v. 2012/13, A-B)</t>
  </si>
  <si>
    <t>Table 3: Consolidated balance sheet (see query on 'T1_T3_Difference' sheet) (Restated v. 2012/13, Bi-B)</t>
  </si>
  <si>
    <t>Table 3: Consolidated balance sheet (see query on 'T1_T3_Difference' sheet) (2013/14 v. 2012/13, A-B)</t>
  </si>
  <si>
    <t>Table 5b: Research grants and contracts (see query on 'T5b_Difference' sheet) (2013/14 v. 2012/13, C-D)</t>
  </si>
  <si>
    <t>Table 5b: Research grants and contracts (see query on 'T5b_Difference' sheet) (2013/14 v. 2012/13, A-B)</t>
  </si>
  <si>
    <t>Table 6a: Tuition fees and education contracts (see query on 'T6a_T6b_Difference' sheet) (2013/14 v. 2012/13, A-B)</t>
  </si>
  <si>
    <t>Table 6b: Income analysed by source (see query on 'T6a_T6b_Difference' sheet) (2013/14 v. 2012/13, A-B)</t>
  </si>
  <si>
    <t>Table 7: Expenditure by activity (see query on 'T7_Difference' sheet for full query) (2013/14 v. 2012/13, A-B)</t>
  </si>
  <si>
    <t>Table 8: Capital expenditure (see query on 'T8_Difference' sheet for full query) (2013/14 v. 2012/13, A-B)</t>
  </si>
  <si>
    <t>B.2012/13</t>
  </si>
  <si>
    <t>Table 1 cells highlighted yellow and queries raised where (2013/14 &amp; 2012/13 &lt;&gt;=0 and AB Ratio &gt; 2 or &lt;-2 and AB difference &gt;750 or &lt;-750) or (2013/14 &amp; 2012/13 &lt;&gt;=0 and ABi Ratio &gt; 2 or &lt;-2 and ABi difference &gt;750 or &lt;-750) or (2013/14 &amp; 2012/13 &lt;&gt;=0 and BiB Ratio &gt;0.25 or &lt;-0.25 and BiB difference &gt;250 or &lt;-250)</t>
  </si>
  <si>
    <t>Table 3 cells highlighted yellow and queries raised where (2013/14 &amp; 2012/13 &lt;&gt;=0 and AB Ratio &gt; 2 or &lt;-2 and AB difference &gt;750 or &lt;-750) or (2013/14 &amp; 2012/13 &lt;&gt;=0 and ABi Ratio &gt; 2 or &lt;-2 and ABi difference &gt;750 or &lt;-750) or (2013/14 &amp; 2012/13 &lt;&gt;=0 and BiB Ratio &gt;0.25 or &lt;-0.25 and BiB difference &gt;250 or &lt;-250)</t>
  </si>
  <si>
    <t xml:space="preserve">  (note: where either 2013/14 or 2012/13= 0, OR</t>
  </si>
  <si>
    <t xml:space="preserve">  (2013/14 &gt;0 &amp; 2012/13 &lt;0) or (2013/14 &lt;0 &amp; 2012/13 &gt;0),</t>
  </si>
  <si>
    <t>Table 5b cells highlighted yellow and queries raised where: 2013/14 &amp; 2012/13 &lt;&gt;=0, AND difference &gt;750 or &lt;-750 AND Ratio &gt;5 or &lt;-5, OR 2013/14 or 2012/13 = 0, AND Difference &gt;750 or &lt;-750</t>
  </si>
  <si>
    <t>D. 2012/13</t>
  </si>
  <si>
    <t>B. 2012/13</t>
  </si>
  <si>
    <t xml:space="preserve">  (note: where either 2013/14 or 2012/13 = 0, OR</t>
  </si>
  <si>
    <t>Table 6a cells highlighted yellow and queries raised where: 2013/14 &amp; 2012/13 &lt;&gt;=0, AND difference &gt;750 or &lt;-750 AND Ratio &gt;5 or &lt;-5, OR 2013/14 or 2012/13 = 0, AND Difference &gt;750 or &lt;-750</t>
  </si>
  <si>
    <t>Table 6b cells highlighted yellow and queries raised where: 2013/14 &amp; 2012/13 &lt;&gt;=0, AND difference &gt;750 or &lt;-750 AND Ratio &gt;5 or &lt;-5, OR 2013/14 or 2012/13 = 0, AND Difference &gt;750 or &lt;-750</t>
  </si>
  <si>
    <t>(note: where either 2013/14 or 2012/13 = 0,  OR</t>
  </si>
  <si>
    <t xml:space="preserve"> (2013/14 &gt;0 &amp; 2012/13 &lt;0) or (2013/14 &lt;0 &amp; 2012/13 &gt;0),</t>
  </si>
  <si>
    <t>Table 7 cells highlighted and queries raised where: 2013/14 &amp; 2012/13 &lt;&gt;=0, AND difference &gt;750 or &lt;-750 AND Ratio &gt;10 or &lt;-10, OR 2013/14 or 2012/13 = 0, AND Difference &gt;750 or &lt;-750</t>
  </si>
  <si>
    <t>(note: where either 2013/14 or 2012/13 = 0, OR (2013/14 &gt;0 &amp; 2012/13 &lt;0) or (2013/14 &lt;0 &amp; 2012/13 &gt;0) the Ratio field is populated with an arbitrary value of 20)</t>
  </si>
  <si>
    <t>Table 8 cells highlighted and queries raised where: 2013/14 &amp; 2012/13 &lt;&gt;=0, AND difference &gt;750 or &lt;-750 AND Ratio &gt;10 or &lt;-10, OR 2013/14 or 2012/13 = 0, AND Difference &gt;750 or &lt;-750</t>
  </si>
  <si>
    <t>note: where either 2013/14 or 2012/13 = 0, OR (2013/14 &gt;0 &amp; 2012/13 &lt;0) or (2013/14 &lt;0 &amp; 2012/13 &gt;0) the Ratio field is populated with an arbitrary value of 20</t>
  </si>
  <si>
    <t>C13031 (2013-14) Finance Statistics Return with HE-BCI Survey - Check Documentation</t>
  </si>
  <si>
    <t>Bi. C13031</t>
  </si>
  <si>
    <t>A. C13031</t>
  </si>
  <si>
    <t>C13031</t>
  </si>
  <si>
    <t>Item 1 - Summary financial statistics: A query is raised below where (2013-14 v. 2012-13 Restated, A-Bi) shows a difference of +/-750 AND Ratio &gt; +/-2</t>
  </si>
  <si>
    <t>Income from restricted endowments held by the provider</t>
  </si>
  <si>
    <t>Total research grants and contracts, including income from restricted endowments</t>
  </si>
  <si>
    <t>Query C-D creates an auto query where the difference between years is greater than 1 million for TOTAL RESEARCH GRANTS AND CONTRACTS total of columns 2, 7 and 10 combined (cell L66). Other figures in column C will highlight yellow to help identification.</t>
  </si>
  <si>
    <t>NOTE OF GROUP HISTORICAL COST SURPLUSES AND DEFICITS FOR THE YEAR ENDED 31 JULY 2014</t>
  </si>
  <si>
    <t>Provider</t>
  </si>
  <si>
    <t>The Instituiton profile column above indicates if information has been returned in the C12041 Institution profile collection, Y for Yes and N for No.</t>
  </si>
  <si>
    <t xml:space="preserve">    Natural Environment Research Council (NERC)</t>
  </si>
  <si>
    <t>Capital income (attributable to survey year)</t>
  </si>
  <si>
    <t>Total number (of non-software) generating income in the period</t>
  </si>
  <si>
    <t>Total number (of software) generating income in the period</t>
  </si>
  <si>
    <t>Non-software licences income</t>
  </si>
  <si>
    <t>Software licences income</t>
  </si>
  <si>
    <t>Other IP income</t>
  </si>
  <si>
    <t xml:space="preserve">2013-14 </t>
  </si>
  <si>
    <t>Social enterprises</t>
  </si>
  <si>
    <t>Staff start-ups (row 21-15)</t>
  </si>
  <si>
    <t>Graduate start-ups (row 22-16)</t>
  </si>
  <si>
    <t xml:space="preserve">Staff start-ups (row 21/47)%  </t>
  </si>
  <si>
    <t xml:space="preserve">Graduate start-ups (row 22/48)%                  </t>
  </si>
  <si>
    <t>Indication of rows used in cell difference calculations are shown above e.g. (row 19/45)% means C19 divided by C45 shown as a percentage, etc</t>
  </si>
  <si>
    <t>(row 107-101)</t>
  </si>
  <si>
    <t>(row 108-102)</t>
  </si>
  <si>
    <t>(row 109-103)</t>
  </si>
  <si>
    <t>Indication of rows used in cell difference calculations are shown above e.g. (row 105-99) means cell E105 minus E99, F105 minus F99, G105 minus G99 etc</t>
  </si>
  <si>
    <t>(row 101-121)%</t>
  </si>
  <si>
    <t>(row 102-122)%</t>
  </si>
  <si>
    <t>(row 103-123)%</t>
  </si>
  <si>
    <t>Indication of rows used in cell difference calculations are shown above e.g. (row 99-119)% means E99 minus E119 shown as a percentage, etc</t>
  </si>
  <si>
    <t>(row 107/134)%</t>
  </si>
  <si>
    <t>(row 108/135)%</t>
  </si>
  <si>
    <t>(row 109/136)%</t>
  </si>
  <si>
    <t>Indication of rows used in cell difference calculations are shown above e.g. (row 105/132)% means E105 divided by E132 shown as a percentage, etc</t>
  </si>
  <si>
    <t>HOME &amp; EU - PT PGT FEES (NI)</t>
  </si>
  <si>
    <t>HOME &amp; EU - FT UG STANDARD FEES (NI)</t>
  </si>
  <si>
    <t>HOME &amp; EU - FT UG REST UK FEES (NI)</t>
  </si>
  <si>
    <t>HOME &amp; EU - PGR NON-STANDARD RATE (SCOT)</t>
  </si>
  <si>
    <t>HOME &amp; EU - FT PGR STANDARD RATE (SCOT)</t>
  </si>
  <si>
    <t>HOME &amp; EU - FT UG STANDARD RATE (SCOT)</t>
  </si>
  <si>
    <t>HOME &amp; EU - FT UG REST UK FEES (SCOT)</t>
  </si>
  <si>
    <t>HOME &amp; EU - FT UG NON-STANDARD RATE (SCOT)</t>
  </si>
  <si>
    <t>HOME &amp; EU - FT PGT STANDARD RATE (SCOT)</t>
  </si>
  <si>
    <t>HOME &amp; EU - FT PGT REST UK FEES (SCOT)</t>
  </si>
  <si>
    <t>HOME &amp; EU - PGT NON-STANDARD RATE (SCOT)</t>
  </si>
  <si>
    <t>HOME &amp; EU - FT UG NEW (WALES)</t>
  </si>
  <si>
    <t>HOME &amp; EU - FT UG CONTINUING (WALES)</t>
  </si>
  <si>
    <t>HOME &amp; EU - FT PGT (WALES)</t>
  </si>
  <si>
    <t>HOME &amp; EU - FT PGR (WALES)</t>
  </si>
  <si>
    <t>HOME &amp; EU - PT UG (WALES)</t>
  </si>
  <si>
    <t>HOME &amp; EU - PT PGT (WALES)</t>
  </si>
  <si>
    <t>HOME &amp; EU - PT PGR (WALES)</t>
  </si>
  <si>
    <t>HOME &amp; EU - TOTAL FEES (WALES)</t>
  </si>
  <si>
    <t>REST OF UK - FT UG NEW (WALES)</t>
  </si>
  <si>
    <t>REST OF UK - FT UG CONTINUING (WALES)</t>
  </si>
  <si>
    <t>REST OF UK - FT PGT NEW (WALES)</t>
  </si>
  <si>
    <t>REST OF UK - FT PGR NEW (WALES)</t>
  </si>
  <si>
    <t>REST OF UK - PT UG (WALES)</t>
  </si>
  <si>
    <t>REST OF UK - PT PGT (WALES)</t>
  </si>
  <si>
    <t>REST OF UK - PT PGR (WALES)</t>
  </si>
  <si>
    <t>REST OF UK - TOTAL FEES (WALES)</t>
  </si>
  <si>
    <t>Provider Identifier</t>
  </si>
  <si>
    <t>Provider Name</t>
  </si>
  <si>
    <t>C13031 (2013/14) FSR with HE-BCI Survey Collection</t>
  </si>
  <si>
    <t>New items for 2013/14 include:</t>
  </si>
  <si>
    <t>Following the HE-BCI review, there are changes to Table 3 and Table 4.</t>
  </si>
  <si>
    <t>English and Northern Ireland providers only</t>
  </si>
  <si>
    <t>Provider - Data returned in 2012-13 (static)</t>
  </si>
  <si>
    <t>C13031 (2013-14) Finance Statistics Return with HE-BCI Survey - Automated Credibility Checking</t>
  </si>
  <si>
    <t>Item 1 - Query where there is no expenditure in Table 7 ‘Total research grants and contracts’, but providers return income in Table 5b ‘Total research grants and contracts’, and vice versa.</t>
  </si>
  <si>
    <t>(cell P69)</t>
  </si>
  <si>
    <t>Item 2 - Query where there is no expenditure in Table 7 ‘Total research grants and contracts’ under a particular source, but provider returns income in Table 5b ‘Total research grants and contracts’ under that source, and vice versa.</t>
  </si>
  <si>
    <t>Item 3 - Most, but not all, providers receive research funding from the funding bodies. Query where Table 6b Head 1aii 'Recurrent (Research)' is zero.</t>
  </si>
  <si>
    <t>C13031 (2013-14) Finance Statistics Return with HE-BCI Survey - 2013/14 v. 2012/13 Differences</t>
  </si>
  <si>
    <t>C13031 (2013-14) Finance Statistics Return with HE-BCI Survey - 2013/14</t>
  </si>
  <si>
    <t>Less any income passed on to other providers or organisations as part of a collaborative project or subcontracted work (enter as a negative)</t>
  </si>
  <si>
    <t>Providers in England only:</t>
  </si>
  <si>
    <t>Total Home and EU fees (providers in England)</t>
  </si>
  <si>
    <t>Providers in Northern Ireland only:</t>
  </si>
  <si>
    <t>Total Home and EU fees (provider in Northern Ireland)</t>
  </si>
  <si>
    <t>Providers in Scotland only:</t>
  </si>
  <si>
    <t>Total Home and EU fees (providers in Scotland)</t>
  </si>
  <si>
    <t>Providers in Wales only:</t>
  </si>
  <si>
    <t>Total Home and EU fees (providers in Wales)</t>
  </si>
  <si>
    <t>All providers:   Non-EU domicile students</t>
  </si>
  <si>
    <t>Less any income passed on to other providers or organisations as part of a collaborative project or subcontracted work</t>
  </si>
  <si>
    <t>Net total income excluding income passed onto other providers or organisations for collaborative projects or subcontracted work</t>
  </si>
  <si>
    <t>Provider specific (including departmental) bursaries and scholarships</t>
  </si>
  <si>
    <t>C13031 (2013-14) Finance Statistics Return with HE-BCI Survey - Cost Centre analysis of Student, Staff and Finance data</t>
  </si>
  <si>
    <t>Institution profile data (2013-14)</t>
  </si>
  <si>
    <t>Student data (2013-14)</t>
  </si>
  <si>
    <t>Staff data (2013-14)</t>
  </si>
  <si>
    <t>Finance data (2013-14)</t>
  </si>
  <si>
    <t>Student data includes any students who are returned as being franchised out to another provider.</t>
  </si>
  <si>
    <t>CONSULTANCY</t>
  </si>
  <si>
    <t>Number of patents filed by an external party naming the HEP as an inventor</t>
  </si>
  <si>
    <t>DISCLOSURES AND PATENTS FILED BY OR ON BEHALF OF THE HEP</t>
  </si>
  <si>
    <t>LICENCE NUMBERS (including patents, copyright, design, registration and trade marks)</t>
  </si>
  <si>
    <t>IP INCOME (including patents, copyright, design, registration and trade marks)</t>
  </si>
  <si>
    <t xml:space="preserve">Spin-offs with some HEP ownership </t>
  </si>
  <si>
    <t>Formal spin-offs, not HEP-owned</t>
  </si>
  <si>
    <t>Spin-offs with some HEP ownership (row 19-13)</t>
  </si>
  <si>
    <t>Formal spin-offs, not HEP-owned (row 20-14)</t>
  </si>
  <si>
    <t>Spin-offs with some HEP ownership (row 19/45)%</t>
  </si>
  <si>
    <t>Formal spin-offs, not HEP-owned (row 20/46)%</t>
  </si>
  <si>
    <r>
      <t xml:space="preserve">Reimbursable to the funding council (Table 3 Head 7a) </t>
    </r>
    <r>
      <rPr>
        <i/>
        <sz val="12"/>
        <rFont val="Arial"/>
        <family val="2"/>
      </rPr>
      <t>only check Welsh HEPs</t>
    </r>
  </si>
  <si>
    <t>SUBTOTAL IP INCOME</t>
  </si>
  <si>
    <t>TOTAL IP REVENUES</t>
  </si>
  <si>
    <t>FSR Table 5b has two extra rows this year. Head 5: 'Income from restricted endowments held by the provider’ and also a new total row: Head 6 ‘Total research grants and contracts, including income from restricted endowments’.</t>
  </si>
  <si>
    <t>Note: queries and comparisons are not available for new data items in 2013/14; head 1g.</t>
  </si>
  <si>
    <t xml:space="preserve">Note: queries and comparisons are not available for new data items in 2013/14; head 1e, 2av, 2bv, </t>
  </si>
  <si>
    <t>Note: queries and comparisons are not available for new data items in 2013/14; head 4av Social enterprises.</t>
  </si>
  <si>
    <t>Spin-offs with some HEP ownership (row 13-33)%</t>
  </si>
  <si>
    <t>Formal spin-offs, not HEP-owned (row 14-34)%</t>
  </si>
  <si>
    <t xml:space="preserve">Staff start-ups (row 15-35)%                     </t>
  </si>
  <si>
    <t xml:space="preserve">Graduate start-ups (row 16-36)%                   </t>
  </si>
  <si>
    <t>(row 110-104)</t>
  </si>
  <si>
    <t>(row 104-124)%</t>
  </si>
  <si>
    <t>(row 105-125)%</t>
  </si>
  <si>
    <t>(row 110/137)%</t>
  </si>
  <si>
    <t>(row 111/138)%</t>
  </si>
  <si>
    <t>(row 111-105)</t>
  </si>
  <si>
    <t xml:space="preserve">
Providers in England are reminded that HEFCE will be using research income from charities collected in the HESA FSR to inform the charity support element of its quality-related research (QR) allocations. HEFCE intends to use the 2012/13 and 2013/14 HESA FSR data to inform the charity support allocations for 2015/16. HEFCE are no longer collecting data through the Research Activity Survey.  </t>
  </si>
  <si>
    <t>B. C12031</t>
  </si>
  <si>
    <t>IT, systems sciences &amp; computer software engineering</t>
  </si>
  <si>
    <t>Date 2014-11-18 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</si>
</sst>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£&quot;#,##0;[Red]\-&quot;£&quot;#,##0"/>
    <numFmt numFmtId="43" formatCode="_-* #,##0.00_-;\-* #,##0.00_-;_-* &quot;-&quot;??_-;_-@_-"/>
    <numFmt numFmtId="164" formatCode="0000"/>
    <numFmt numFmtId="165" formatCode="00"/>
    <numFmt numFmtId="166" formatCode="0.0"/>
    <numFmt numFmtId="167" formatCode="#,##0.0"/>
    <numFmt numFmtId="168" formatCode="yyyy\-mm\-dd"/>
    <numFmt numFmtId="169" formatCode="#,##0_);\(#,##0\)"/>
    <numFmt numFmtId="170" formatCode="00000000"/>
    <numFmt numFmtId="171" formatCode="000000"/>
  </numFmts>
  <fonts count="79" x14ac:knownFonts="1">
    <font>
      <sz val="10"/>
      <name val="Century Gothic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name val="Souvenir Lt BT"/>
      <family val="1"/>
    </font>
    <font>
      <sz val="8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u/>
      <sz val="7.5"/>
      <color indexed="12"/>
      <name val="Century Gothic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8"/>
      <name val="Arial"/>
      <family val="2"/>
    </font>
    <font>
      <sz val="14"/>
      <name val="Century Gothic"/>
      <family val="2"/>
    </font>
    <font>
      <b/>
      <sz val="10"/>
      <name val="Century Gothic"/>
      <family val="2"/>
    </font>
    <font>
      <u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Futura Bk BT"/>
      <family val="2"/>
    </font>
    <font>
      <strike/>
      <sz val="10"/>
      <name val="Arial"/>
      <family val="2"/>
    </font>
    <font>
      <sz val="12"/>
      <color indexed="9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Helvetica"/>
      <family val="2"/>
    </font>
    <font>
      <strike/>
      <sz val="14"/>
      <name val="Arial"/>
      <family val="2"/>
    </font>
    <font>
      <sz val="10"/>
      <color indexed="9"/>
      <name val="Arial"/>
      <family val="2"/>
    </font>
    <font>
      <sz val="12"/>
      <name val="Century Gothic"/>
      <family val="2"/>
    </font>
    <font>
      <i/>
      <sz val="10"/>
      <name val="Arial"/>
      <family val="2"/>
    </font>
    <font>
      <u/>
      <sz val="12"/>
      <name val="Arial"/>
      <family val="2"/>
    </font>
    <font>
      <sz val="10"/>
      <color indexed="13"/>
      <name val="Arial"/>
      <family val="2"/>
    </font>
    <font>
      <b/>
      <sz val="10"/>
      <color indexed="13"/>
      <name val="Arial"/>
      <family val="2"/>
    </font>
    <font>
      <b/>
      <sz val="14"/>
      <color indexed="13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12"/>
      <color indexed="9"/>
      <name val="Century Gothic"/>
      <family val="2"/>
    </font>
    <font>
      <i/>
      <sz val="14"/>
      <name val="Arial"/>
      <family val="2"/>
    </font>
    <font>
      <sz val="11"/>
      <name val="Century Gothic"/>
      <family val="2"/>
    </font>
    <font>
      <i/>
      <sz val="14"/>
      <name val="Century Gothic"/>
      <family val="2"/>
    </font>
    <font>
      <sz val="14"/>
      <color indexed="9"/>
      <name val="Arial"/>
      <family val="2"/>
    </font>
    <font>
      <u/>
      <sz val="14"/>
      <name val="Arial"/>
      <family val="2"/>
    </font>
    <font>
      <b/>
      <u/>
      <sz val="14"/>
      <color indexed="9"/>
      <name val="Arial"/>
      <family val="2"/>
    </font>
    <font>
      <sz val="14"/>
      <color indexed="9"/>
      <name val="Century Gothic"/>
      <family val="2"/>
    </font>
    <font>
      <sz val="18"/>
      <name val="Arial"/>
      <family val="2"/>
    </font>
    <font>
      <b/>
      <i/>
      <sz val="16"/>
      <name val="Arial"/>
      <family val="2"/>
    </font>
    <font>
      <b/>
      <sz val="14"/>
      <color indexed="9"/>
      <name val="Arial"/>
      <family val="2"/>
    </font>
    <font>
      <sz val="12"/>
      <color indexed="9"/>
      <name val="Arial"/>
      <family val="2"/>
    </font>
    <font>
      <u/>
      <sz val="12"/>
      <color indexed="12"/>
      <name val="Times New Roman"/>
      <family val="1"/>
    </font>
    <font>
      <u/>
      <sz val="16"/>
      <color indexed="12"/>
      <name val="Arial"/>
      <family val="2"/>
    </font>
    <font>
      <u/>
      <sz val="16"/>
      <name val="Arial"/>
      <family val="2"/>
    </font>
    <font>
      <sz val="10"/>
      <name val="Arial"/>
      <family val="2"/>
    </font>
    <font>
      <i/>
      <strike/>
      <sz val="14"/>
      <name val="Century Gothic"/>
      <family val="2"/>
    </font>
    <font>
      <i/>
      <strike/>
      <sz val="14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i/>
      <sz val="14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theme="0"/>
      <name val="Arial"/>
      <family val="2"/>
    </font>
    <font>
      <strike/>
      <sz val="14"/>
      <color rgb="FFFF0000"/>
      <name val="Arial"/>
      <family val="2"/>
    </font>
    <font>
      <strike/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6600"/>
      <name val="Arial"/>
      <family val="2"/>
    </font>
    <font>
      <sz val="14"/>
      <color rgb="FFFF66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4.9989318521683403E-2"/>
      </patternFill>
    </fill>
    <fill>
      <patternFill patternType="solid">
        <fgColor rgb="FFC0C0C0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2" fillId="0" borderId="0"/>
    <xf numFmtId="0" fontId="3" fillId="0" borderId="0"/>
    <xf numFmtId="0" fontId="2" fillId="0" borderId="0"/>
    <xf numFmtId="0" fontId="3" fillId="0" borderId="0"/>
    <xf numFmtId="0" fontId="6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3" fillId="0" borderId="0"/>
    <xf numFmtId="0" fontId="29" fillId="0" borderId="0"/>
    <xf numFmtId="0" fontId="3" fillId="0" borderId="0"/>
    <xf numFmtId="0" fontId="2" fillId="0" borderId="0"/>
    <xf numFmtId="0" fontId="3" fillId="0" borderId="0"/>
    <xf numFmtId="0" fontId="33" fillId="0" borderId="0"/>
    <xf numFmtId="0" fontId="3" fillId="0" borderId="0"/>
    <xf numFmtId="0" fontId="35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39">
    <xf numFmtId="0" fontId="0" fillId="0" borderId="0" xfId="0"/>
    <xf numFmtId="3" fontId="4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3" fontId="6" fillId="0" borderId="0" xfId="0" applyNumberFormat="1" applyFont="1"/>
    <xf numFmtId="3" fontId="5" fillId="0" borderId="2" xfId="0" applyNumberFormat="1" applyFont="1" applyBorder="1"/>
    <xf numFmtId="0" fontId="5" fillId="0" borderId="0" xfId="0" applyFont="1" applyBorder="1"/>
    <xf numFmtId="3" fontId="5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3" fontId="7" fillId="0" borderId="0" xfId="0" applyNumberFormat="1" applyFont="1" applyBorder="1"/>
    <xf numFmtId="3" fontId="4" fillId="0" borderId="3" xfId="0" applyNumberFormat="1" applyFont="1" applyBorder="1"/>
    <xf numFmtId="0" fontId="4" fillId="0" borderId="3" xfId="0" applyFont="1" applyBorder="1"/>
    <xf numFmtId="0" fontId="6" fillId="0" borderId="0" xfId="0" applyFont="1" applyBorder="1"/>
    <xf numFmtId="0" fontId="6" fillId="0" borderId="0" xfId="0" applyFont="1"/>
    <xf numFmtId="3" fontId="7" fillId="0" borderId="0" xfId="0" applyNumberFormat="1" applyFont="1"/>
    <xf numFmtId="3" fontId="4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3" fontId="8" fillId="0" borderId="6" xfId="0" applyNumberFormat="1" applyFont="1" applyBorder="1" applyAlignment="1">
      <alignment horizontal="left"/>
    </xf>
    <xf numFmtId="3" fontId="8" fillId="0" borderId="7" xfId="0" applyNumberFormat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3" fillId="0" borderId="0" xfId="0" applyFont="1" applyBorder="1"/>
    <xf numFmtId="0" fontId="14" fillId="0" borderId="8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4" fillId="0" borderId="0" xfId="0" applyFont="1"/>
    <xf numFmtId="3" fontId="8" fillId="0" borderId="7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/>
    </xf>
    <xf numFmtId="6" fontId="8" fillId="0" borderId="9" xfId="0" quotePrefix="1" applyNumberFormat="1" applyFont="1" applyBorder="1" applyAlignment="1">
      <alignment horizontal="right"/>
    </xf>
    <xf numFmtId="0" fontId="8" fillId="0" borderId="0" xfId="0" applyFont="1"/>
    <xf numFmtId="3" fontId="5" fillId="0" borderId="1" xfId="0" applyNumberFormat="1" applyFont="1" applyFill="1" applyBorder="1"/>
    <xf numFmtId="0" fontId="4" fillId="0" borderId="1" xfId="0" applyFont="1" applyFill="1" applyBorder="1"/>
    <xf numFmtId="3" fontId="4" fillId="0" borderId="0" xfId="0" applyNumberFormat="1" applyFont="1" applyFill="1"/>
    <xf numFmtId="3" fontId="8" fillId="0" borderId="10" xfId="0" applyNumberFormat="1" applyFont="1" applyFill="1" applyBorder="1"/>
    <xf numFmtId="3" fontId="8" fillId="0" borderId="3" xfId="0" applyNumberFormat="1" applyFont="1" applyFill="1" applyBorder="1"/>
    <xf numFmtId="0" fontId="15" fillId="0" borderId="0" xfId="0" applyFont="1"/>
    <xf numFmtId="0" fontId="16" fillId="0" borderId="11" xfId="0" applyFont="1" applyBorder="1"/>
    <xf numFmtId="0" fontId="16" fillId="0" borderId="12" xfId="0" applyFont="1" applyBorder="1"/>
    <xf numFmtId="0" fontId="16" fillId="0" borderId="8" xfId="0" applyFont="1" applyBorder="1"/>
    <xf numFmtId="0" fontId="16" fillId="0" borderId="0" xfId="0" applyFont="1" applyBorder="1"/>
    <xf numFmtId="0" fontId="16" fillId="0" borderId="11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2" fillId="0" borderId="0" xfId="0" applyFont="1" applyBorder="1"/>
    <xf numFmtId="0" fontId="4" fillId="0" borderId="11" xfId="0" applyFont="1" applyBorder="1"/>
    <xf numFmtId="0" fontId="9" fillId="0" borderId="2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12" xfId="0" applyFont="1" applyBorder="1"/>
    <xf numFmtId="0" fontId="10" fillId="0" borderId="0" xfId="0" applyFont="1"/>
    <xf numFmtId="0" fontId="9" fillId="0" borderId="7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9" xfId="0" applyFont="1" applyBorder="1"/>
    <xf numFmtId="0" fontId="16" fillId="0" borderId="0" xfId="0" applyFont="1"/>
    <xf numFmtId="0" fontId="16" fillId="0" borderId="0" xfId="0" applyFont="1" applyAlignment="1">
      <alignment horizontal="center" wrapText="1"/>
    </xf>
    <xf numFmtId="0" fontId="16" fillId="0" borderId="13" xfId="0" applyFont="1" applyBorder="1" applyAlignment="1">
      <alignment wrapText="1"/>
    </xf>
    <xf numFmtId="0" fontId="16" fillId="0" borderId="14" xfId="0" applyFont="1" applyBorder="1"/>
    <xf numFmtId="0" fontId="16" fillId="0" borderId="15" xfId="0" applyFont="1" applyBorder="1" applyAlignment="1">
      <alignment horizontal="right" wrapText="1"/>
    </xf>
    <xf numFmtId="0" fontId="16" fillId="0" borderId="2" xfId="0" applyFont="1" applyBorder="1" applyAlignment="1" applyProtection="1">
      <alignment horizontal="left"/>
    </xf>
    <xf numFmtId="0" fontId="16" fillId="0" borderId="0" xfId="0" applyFont="1" applyBorder="1" applyAlignment="1">
      <alignment horizontal="right"/>
    </xf>
    <xf numFmtId="0" fontId="18" fillId="0" borderId="0" xfId="0" applyFont="1"/>
    <xf numFmtId="0" fontId="16" fillId="0" borderId="7" xfId="0" applyFont="1" applyBorder="1" applyAlignment="1" applyProtection="1">
      <alignment horizontal="left" wrapText="1"/>
    </xf>
    <xf numFmtId="0" fontId="16" fillId="0" borderId="3" xfId="0" applyFont="1" applyBorder="1" applyAlignment="1">
      <alignment wrapText="1"/>
    </xf>
    <xf numFmtId="0" fontId="18" fillId="0" borderId="0" xfId="0" applyFont="1" applyAlignment="1">
      <alignment horizontal="left"/>
    </xf>
    <xf numFmtId="0" fontId="16" fillId="0" borderId="2" xfId="0" applyFont="1" applyBorder="1"/>
    <xf numFmtId="0" fontId="16" fillId="0" borderId="7" xfId="0" applyFont="1" applyBorder="1"/>
    <xf numFmtId="0" fontId="16" fillId="0" borderId="0" xfId="0" applyFont="1" applyAlignment="1" applyProtection="1">
      <alignment horizontal="right"/>
    </xf>
    <xf numFmtId="0" fontId="16" fillId="0" borderId="0" xfId="0" applyFont="1" applyProtection="1"/>
    <xf numFmtId="0" fontId="16" fillId="0" borderId="8" xfId="0" applyFont="1" applyBorder="1" applyAlignment="1" applyProtection="1">
      <alignment horizontal="left"/>
    </xf>
    <xf numFmtId="0" fontId="16" fillId="0" borderId="1" xfId="0" applyFont="1" applyBorder="1" applyProtection="1"/>
    <xf numFmtId="0" fontId="16" fillId="0" borderId="4" xfId="0" applyFont="1" applyBorder="1" applyAlignment="1" applyProtection="1">
      <alignment horizontal="right"/>
    </xf>
    <xf numFmtId="0" fontId="16" fillId="0" borderId="16" xfId="0" applyFont="1" applyBorder="1" applyAlignment="1" applyProtection="1">
      <alignment horizontal="right"/>
    </xf>
    <xf numFmtId="0" fontId="16" fillId="0" borderId="16" xfId="0" applyFont="1" applyBorder="1" applyAlignment="1">
      <alignment horizontal="right"/>
    </xf>
    <xf numFmtId="0" fontId="16" fillId="0" borderId="3" xfId="0" applyFont="1" applyBorder="1"/>
    <xf numFmtId="0" fontId="16" fillId="0" borderId="17" xfId="0" applyFont="1" applyBorder="1" applyAlignment="1" applyProtection="1">
      <alignment horizontal="right"/>
    </xf>
    <xf numFmtId="0" fontId="16" fillId="0" borderId="16" xfId="0" applyFont="1" applyBorder="1"/>
    <xf numFmtId="0" fontId="16" fillId="0" borderId="0" xfId="0" applyFont="1" applyBorder="1" applyAlignment="1" applyProtection="1">
      <alignment horizontal="left"/>
    </xf>
    <xf numFmtId="0" fontId="16" fillId="0" borderId="13" xfId="0" applyFont="1" applyBorder="1"/>
    <xf numFmtId="0" fontId="16" fillId="0" borderId="15" xfId="0" applyFont="1" applyBorder="1" applyAlignment="1" applyProtection="1">
      <alignment horizontal="right"/>
    </xf>
    <xf numFmtId="0" fontId="16" fillId="0" borderId="3" xfId="0" applyFont="1" applyBorder="1" applyAlignment="1" applyProtection="1">
      <alignment horizontal="left"/>
    </xf>
    <xf numFmtId="0" fontId="10" fillId="0" borderId="8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2" xfId="0" applyFont="1" applyBorder="1"/>
    <xf numFmtId="0" fontId="10" fillId="0" borderId="7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8" xfId="0" applyFont="1" applyBorder="1"/>
    <xf numFmtId="3" fontId="10" fillId="0" borderId="18" xfId="0" applyNumberFormat="1" applyFont="1" applyBorder="1"/>
    <xf numFmtId="3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3" fontId="11" fillId="0" borderId="1" xfId="0" applyNumberFormat="1" applyFont="1" applyBorder="1"/>
    <xf numFmtId="0" fontId="8" fillId="0" borderId="3" xfId="0" applyFont="1" applyBorder="1" applyAlignment="1">
      <alignment horizontal="left" vertical="top"/>
    </xf>
    <xf numFmtId="0" fontId="10" fillId="0" borderId="0" xfId="0" applyFont="1" applyAlignment="1">
      <alignment horizontal="left"/>
    </xf>
    <xf numFmtId="0" fontId="16" fillId="0" borderId="0" xfId="0" quotePrefix="1" applyFont="1"/>
    <xf numFmtId="9" fontId="13" fillId="0" borderId="0" xfId="0" applyNumberFormat="1" applyFont="1" applyBorder="1"/>
    <xf numFmtId="3" fontId="13" fillId="0" borderId="0" xfId="0" applyNumberFormat="1" applyFont="1" applyBorder="1"/>
    <xf numFmtId="0" fontId="13" fillId="0" borderId="0" xfId="0" applyFont="1"/>
    <xf numFmtId="0" fontId="13" fillId="0" borderId="10" xfId="0" applyFont="1" applyBorder="1"/>
    <xf numFmtId="0" fontId="13" fillId="0" borderId="19" xfId="0" applyFont="1" applyBorder="1"/>
    <xf numFmtId="0" fontId="8" fillId="0" borderId="2" xfId="0" applyFont="1" applyBorder="1" applyAlignment="1">
      <alignment horizontal="right" wrapText="1"/>
    </xf>
    <xf numFmtId="0" fontId="8" fillId="0" borderId="12" xfId="0" applyFont="1" applyBorder="1" applyAlignment="1">
      <alignment horizontal="right" wrapText="1"/>
    </xf>
    <xf numFmtId="0" fontId="8" fillId="0" borderId="16" xfId="0" applyFont="1" applyBorder="1" applyAlignment="1">
      <alignment horizontal="right" wrapText="1"/>
    </xf>
    <xf numFmtId="0" fontId="13" fillId="0" borderId="0" xfId="0" applyFont="1" applyBorder="1" applyAlignment="1">
      <alignment horizontal="left"/>
    </xf>
    <xf numFmtId="0" fontId="13" fillId="0" borderId="3" xfId="0" applyFont="1" applyBorder="1"/>
    <xf numFmtId="0" fontId="21" fillId="0" borderId="0" xfId="0" applyFont="1" applyBorder="1"/>
    <xf numFmtId="0" fontId="21" fillId="0" borderId="19" xfId="0" applyFont="1" applyBorder="1"/>
    <xf numFmtId="0" fontId="20" fillId="0" borderId="0" xfId="0" applyFont="1" applyBorder="1"/>
    <xf numFmtId="0" fontId="13" fillId="0" borderId="1" xfId="0" applyFont="1" applyBorder="1"/>
    <xf numFmtId="0" fontId="23" fillId="0" borderId="2" xfId="0" applyFont="1" applyBorder="1"/>
    <xf numFmtId="0" fontId="4" fillId="0" borderId="12" xfId="0" applyFont="1" applyBorder="1"/>
    <xf numFmtId="0" fontId="12" fillId="0" borderId="7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12" xfId="0" applyFont="1" applyBorder="1"/>
    <xf numFmtId="0" fontId="11" fillId="0" borderId="1" xfId="0" applyFont="1" applyBorder="1"/>
    <xf numFmtId="168" fontId="13" fillId="0" borderId="3" xfId="0" applyNumberFormat="1" applyFont="1" applyBorder="1" applyAlignment="1">
      <alignment horizontal="left"/>
    </xf>
    <xf numFmtId="0" fontId="20" fillId="0" borderId="1" xfId="0" applyFont="1" applyBorder="1" applyAlignment="1">
      <alignment horizontal="centerContinuous"/>
    </xf>
    <xf numFmtId="0" fontId="8" fillId="0" borderId="7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14" fillId="0" borderId="2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0" borderId="0" xfId="0" applyFont="1" applyAlignment="1" applyProtection="1">
      <alignment horizontal="left"/>
    </xf>
    <xf numFmtId="0" fontId="5" fillId="0" borderId="1" xfId="0" applyFont="1" applyFill="1" applyBorder="1"/>
    <xf numFmtId="0" fontId="5" fillId="0" borderId="1" xfId="0" applyFont="1" applyBorder="1"/>
    <xf numFmtId="0" fontId="24" fillId="0" borderId="0" xfId="0" applyFont="1"/>
    <xf numFmtId="0" fontId="24" fillId="0" borderId="0" xfId="0" applyFont="1" applyFill="1"/>
    <xf numFmtId="3" fontId="12" fillId="0" borderId="2" xfId="0" applyNumberFormat="1" applyFont="1" applyBorder="1" applyAlignment="1">
      <alignment horizontal="left"/>
    </xf>
    <xf numFmtId="3" fontId="5" fillId="0" borderId="3" xfId="0" applyNumberFormat="1" applyFont="1" applyBorder="1"/>
    <xf numFmtId="0" fontId="24" fillId="0" borderId="3" xfId="0" applyFont="1" applyBorder="1"/>
    <xf numFmtId="1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Fill="1"/>
    <xf numFmtId="0" fontId="5" fillId="0" borderId="12" xfId="0" applyFont="1" applyBorder="1"/>
    <xf numFmtId="0" fontId="5" fillId="0" borderId="8" xfId="0" applyFont="1" applyBorder="1"/>
    <xf numFmtId="9" fontId="5" fillId="0" borderId="0" xfId="51" applyFont="1" applyFill="1" applyAlignment="1"/>
    <xf numFmtId="0" fontId="12" fillId="0" borderId="0" xfId="0" applyFont="1"/>
    <xf numFmtId="0" fontId="5" fillId="0" borderId="2" xfId="0" applyFont="1" applyBorder="1"/>
    <xf numFmtId="49" fontId="5" fillId="0" borderId="0" xfId="0" applyNumberFormat="1" applyFont="1" applyBorder="1"/>
    <xf numFmtId="0" fontId="5" fillId="0" borderId="20" xfId="0" applyFont="1" applyBorder="1" applyAlignment="1">
      <alignment horizontal="right"/>
    </xf>
    <xf numFmtId="0" fontId="5" fillId="0" borderId="0" xfId="0" applyFont="1" applyAlignment="1"/>
    <xf numFmtId="0" fontId="5" fillId="0" borderId="7" xfId="0" applyFont="1" applyBorder="1"/>
    <xf numFmtId="49" fontId="5" fillId="0" borderId="3" xfId="0" applyNumberFormat="1" applyFont="1" applyBorder="1"/>
    <xf numFmtId="0" fontId="5" fillId="0" borderId="7" xfId="0" applyFont="1" applyBorder="1" applyAlignment="1" applyProtection="1">
      <alignment horizontal="center"/>
    </xf>
    <xf numFmtId="0" fontId="5" fillId="0" borderId="21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9" fontId="5" fillId="0" borderId="0" xfId="51" applyFont="1" applyFill="1" applyAlignment="1">
      <alignment horizontal="left"/>
    </xf>
    <xf numFmtId="9" fontId="5" fillId="0" borderId="0" xfId="51" applyFont="1" applyFill="1"/>
    <xf numFmtId="3" fontId="5" fillId="0" borderId="8" xfId="0" applyNumberFormat="1" applyFont="1" applyFill="1" applyBorder="1"/>
    <xf numFmtId="3" fontId="5" fillId="0" borderId="22" xfId="51" applyNumberFormat="1" applyFont="1" applyFill="1" applyBorder="1" applyAlignment="1">
      <alignment horizontal="right"/>
    </xf>
    <xf numFmtId="166" fontId="5" fillId="0" borderId="11" xfId="0" applyNumberFormat="1" applyFont="1" applyFill="1" applyBorder="1" applyAlignment="1">
      <alignment horizontal="center"/>
    </xf>
    <xf numFmtId="3" fontId="5" fillId="0" borderId="20" xfId="51" applyNumberFormat="1" applyFont="1" applyBorder="1" applyAlignment="1">
      <alignment horizontal="right"/>
    </xf>
    <xf numFmtId="2" fontId="5" fillId="0" borderId="12" xfId="51" applyNumberFormat="1" applyFont="1" applyFill="1" applyBorder="1" applyAlignment="1">
      <alignment horizontal="center"/>
    </xf>
    <xf numFmtId="9" fontId="12" fillId="0" borderId="0" xfId="51" applyFont="1" applyFill="1" applyAlignment="1">
      <alignment horizontal="left"/>
    </xf>
    <xf numFmtId="0" fontId="12" fillId="0" borderId="0" xfId="0" quotePrefix="1" applyFont="1" applyFill="1"/>
    <xf numFmtId="3" fontId="12" fillId="0" borderId="21" xfId="51" applyNumberFormat="1" applyFont="1" applyBorder="1" applyAlignment="1">
      <alignment horizontal="right"/>
    </xf>
    <xf numFmtId="49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9" fontId="5" fillId="0" borderId="0" xfId="51" applyFont="1" applyBorder="1"/>
    <xf numFmtId="0" fontId="12" fillId="0" borderId="8" xfId="0" applyFont="1" applyBorder="1" applyAlignment="1">
      <alignment horizontal="right"/>
    </xf>
    <xf numFmtId="0" fontId="12" fillId="0" borderId="22" xfId="0" applyFont="1" applyBorder="1" applyAlignment="1">
      <alignment horizontal="right"/>
    </xf>
    <xf numFmtId="0" fontId="12" fillId="0" borderId="11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right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 applyProtection="1">
      <alignment horizontal="right"/>
    </xf>
    <xf numFmtId="0" fontId="5" fillId="0" borderId="24" xfId="0" applyFont="1" applyBorder="1" applyAlignment="1">
      <alignment horizontal="right"/>
    </xf>
    <xf numFmtId="0" fontId="5" fillId="0" borderId="0" xfId="0" applyFont="1" applyAlignment="1" applyProtection="1">
      <alignment horizontal="left"/>
    </xf>
    <xf numFmtId="3" fontId="5" fillId="0" borderId="2" xfId="0" applyNumberFormat="1" applyFont="1" applyBorder="1" applyAlignment="1" applyProtection="1">
      <alignment horizontal="right"/>
    </xf>
    <xf numFmtId="0" fontId="5" fillId="0" borderId="11" xfId="0" applyFont="1" applyFill="1" applyBorder="1"/>
    <xf numFmtId="166" fontId="5" fillId="0" borderId="12" xfId="51" applyNumberFormat="1" applyFont="1" applyFill="1" applyBorder="1" applyAlignment="1">
      <alignment horizontal="center"/>
    </xf>
    <xf numFmtId="0" fontId="5" fillId="0" borderId="12" xfId="0" applyFont="1" applyBorder="1" applyAlignment="1" applyProtection="1">
      <alignment horizontal="left"/>
    </xf>
    <xf numFmtId="3" fontId="12" fillId="0" borderId="20" xfId="51" applyNumberFormat="1" applyFont="1" applyBorder="1" applyAlignment="1">
      <alignment horizontal="right"/>
    </xf>
    <xf numFmtId="0" fontId="5" fillId="0" borderId="13" xfId="0" applyFont="1" applyBorder="1"/>
    <xf numFmtId="0" fontId="5" fillId="0" borderId="14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3" fontId="5" fillId="0" borderId="22" xfId="51" applyNumberFormat="1" applyFont="1" applyBorder="1" applyAlignment="1">
      <alignment horizontal="right"/>
    </xf>
    <xf numFmtId="166" fontId="5" fillId="0" borderId="25" xfId="51" applyNumberFormat="1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left"/>
    </xf>
    <xf numFmtId="0" fontId="5" fillId="0" borderId="20" xfId="0" applyFont="1" applyBorder="1"/>
    <xf numFmtId="0" fontId="12" fillId="0" borderId="0" xfId="0" quotePrefix="1" applyFont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3" xfId="0" applyFont="1" applyBorder="1" applyAlignment="1">
      <alignment horizontal="right"/>
    </xf>
    <xf numFmtId="0" fontId="5" fillId="0" borderId="22" xfId="0" applyFont="1" applyBorder="1" applyProtection="1"/>
    <xf numFmtId="0" fontId="5" fillId="0" borderId="12" xfId="0" applyFont="1" applyBorder="1" applyAlignment="1" applyProtection="1">
      <alignment horizontal="center"/>
    </xf>
    <xf numFmtId="3" fontId="5" fillId="0" borderId="20" xfId="0" applyNumberFormat="1" applyFont="1" applyBorder="1"/>
    <xf numFmtId="3" fontId="12" fillId="0" borderId="21" xfId="0" applyNumberFormat="1" applyFont="1" applyBorder="1"/>
    <xf numFmtId="0" fontId="5" fillId="0" borderId="0" xfId="0" applyFont="1" applyFill="1" applyBorder="1"/>
    <xf numFmtId="0" fontId="12" fillId="0" borderId="26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5" fillId="0" borderId="2" xfId="0" applyFont="1" applyBorder="1" applyProtection="1"/>
    <xf numFmtId="0" fontId="5" fillId="0" borderId="27" xfId="0" applyFont="1" applyBorder="1" applyProtection="1"/>
    <xf numFmtId="0" fontId="5" fillId="0" borderId="2" xfId="0" applyFont="1" applyBorder="1" applyAlignment="1">
      <alignment horizontal="right"/>
    </xf>
    <xf numFmtId="0" fontId="5" fillId="0" borderId="27" xfId="0" applyFont="1" applyBorder="1" applyAlignment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25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5" fillId="0" borderId="26" xfId="0" applyFont="1" applyBorder="1"/>
    <xf numFmtId="3" fontId="5" fillId="0" borderId="2" xfId="0" applyNumberFormat="1" applyFont="1" applyBorder="1" applyProtection="1"/>
    <xf numFmtId="166" fontId="5" fillId="0" borderId="27" xfId="51" applyNumberFormat="1" applyFont="1" applyFill="1" applyBorder="1" applyAlignment="1" applyProtection="1">
      <alignment horizontal="center"/>
    </xf>
    <xf numFmtId="3" fontId="5" fillId="0" borderId="27" xfId="0" applyNumberFormat="1" applyFont="1" applyBorder="1" applyAlignment="1" applyProtection="1">
      <alignment horizontal="right"/>
    </xf>
    <xf numFmtId="3" fontId="5" fillId="0" borderId="0" xfId="0" applyNumberFormat="1" applyFont="1" applyBorder="1" applyProtection="1"/>
    <xf numFmtId="9" fontId="5" fillId="0" borderId="0" xfId="5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</xf>
    <xf numFmtId="3" fontId="12" fillId="0" borderId="7" xfId="0" applyNumberFormat="1" applyFont="1" applyBorder="1" applyProtection="1"/>
    <xf numFmtId="166" fontId="5" fillId="0" borderId="25" xfId="51" applyNumberFormat="1" applyFont="1" applyFill="1" applyBorder="1" applyAlignment="1" applyProtection="1">
      <alignment horizontal="center"/>
    </xf>
    <xf numFmtId="3" fontId="5" fillId="0" borderId="7" xfId="0" applyNumberFormat="1" applyFont="1" applyBorder="1" applyAlignment="1" applyProtection="1">
      <alignment horizontal="right"/>
    </xf>
    <xf numFmtId="3" fontId="5" fillId="0" borderId="25" xfId="0" applyNumberFormat="1" applyFont="1" applyBorder="1" applyAlignment="1" applyProtection="1">
      <alignment horizontal="right"/>
    </xf>
    <xf numFmtId="3" fontId="12" fillId="0" borderId="0" xfId="0" applyNumberFormat="1" applyFont="1" applyBorder="1" applyProtection="1"/>
    <xf numFmtId="3" fontId="5" fillId="0" borderId="27" xfId="0" applyNumberFormat="1" applyFont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18" xfId="0" applyFont="1" applyBorder="1" applyAlignment="1" applyProtection="1">
      <alignment horizontal="left"/>
    </xf>
    <xf numFmtId="3" fontId="5" fillId="0" borderId="13" xfId="0" applyNumberFormat="1" applyFont="1" applyBorder="1" applyAlignment="1" applyProtection="1">
      <alignment horizontal="right"/>
    </xf>
    <xf numFmtId="3" fontId="5" fillId="0" borderId="28" xfId="0" applyNumberFormat="1" applyFont="1" applyBorder="1" applyAlignment="1" applyProtection="1">
      <alignment horizontal="right"/>
    </xf>
    <xf numFmtId="3" fontId="5" fillId="0" borderId="27" xfId="0" applyNumberFormat="1" applyFont="1" applyBorder="1"/>
    <xf numFmtId="3" fontId="12" fillId="0" borderId="7" xfId="0" applyNumberFormat="1" applyFont="1" applyBorder="1" applyAlignment="1" applyProtection="1">
      <alignment horizontal="right"/>
    </xf>
    <xf numFmtId="0" fontId="5" fillId="0" borderId="0" xfId="0" quotePrefix="1" applyFont="1"/>
    <xf numFmtId="0" fontId="12" fillId="0" borderId="0" xfId="0" applyFont="1" applyAlignment="1">
      <alignment horizontal="left" indent="3"/>
    </xf>
    <xf numFmtId="0" fontId="8" fillId="0" borderId="15" xfId="0" applyFont="1" applyBorder="1"/>
    <xf numFmtId="0" fontId="13" fillId="0" borderId="11" xfId="0" applyFont="1" applyBorder="1"/>
    <xf numFmtId="0" fontId="13" fillId="0" borderId="22" xfId="0" applyFont="1" applyBorder="1"/>
    <xf numFmtId="0" fontId="13" fillId="0" borderId="20" xfId="0" applyFont="1" applyBorder="1"/>
    <xf numFmtId="0" fontId="6" fillId="0" borderId="0" xfId="0" applyFont="1" applyFill="1"/>
    <xf numFmtId="0" fontId="5" fillId="0" borderId="11" xfId="0" applyFont="1" applyBorder="1"/>
    <xf numFmtId="3" fontId="12" fillId="0" borderId="12" xfId="0" applyNumberFormat="1" applyFont="1" applyBorder="1"/>
    <xf numFmtId="3" fontId="5" fillId="0" borderId="9" xfId="0" applyNumberFormat="1" applyFont="1" applyBorder="1"/>
    <xf numFmtId="0" fontId="6" fillId="0" borderId="0" xfId="0" applyFont="1" applyFill="1" applyBorder="1"/>
    <xf numFmtId="3" fontId="5" fillId="0" borderId="23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Protection="1">
      <protection locked="0"/>
    </xf>
    <xf numFmtId="3" fontId="12" fillId="0" borderId="3" xfId="0" applyNumberFormat="1" applyFont="1" applyBorder="1"/>
    <xf numFmtId="3" fontId="5" fillId="0" borderId="29" xfId="0" applyNumberFormat="1" applyFont="1" applyBorder="1" applyProtection="1">
      <protection locked="0"/>
    </xf>
    <xf numFmtId="3" fontId="12" fillId="0" borderId="21" xfId="0" applyNumberFormat="1" applyFont="1" applyBorder="1" applyProtection="1"/>
    <xf numFmtId="3" fontId="12" fillId="0" borderId="9" xfId="0" applyNumberFormat="1" applyFont="1" applyBorder="1" applyProtection="1"/>
    <xf numFmtId="3" fontId="12" fillId="0" borderId="25" xfId="0" applyNumberFormat="1" applyFont="1" applyBorder="1" applyProtection="1"/>
    <xf numFmtId="0" fontId="16" fillId="0" borderId="0" xfId="0" applyFont="1" applyAlignment="1">
      <alignment horizontal="right"/>
    </xf>
    <xf numFmtId="0" fontId="16" fillId="0" borderId="0" xfId="0" quotePrefix="1" applyFont="1" applyAlignment="1">
      <alignment horizontal="left"/>
    </xf>
    <xf numFmtId="0" fontId="10" fillId="0" borderId="0" xfId="0" quotePrefix="1" applyFont="1"/>
    <xf numFmtId="0" fontId="26" fillId="0" borderId="0" xfId="4" applyFont="1" applyBorder="1" applyAlignment="1" applyProtection="1">
      <alignment horizontal="left"/>
    </xf>
    <xf numFmtId="0" fontId="27" fillId="0" borderId="0" xfId="0" applyFont="1"/>
    <xf numFmtId="0" fontId="5" fillId="0" borderId="9" xfId="0" applyFont="1" applyBorder="1" applyAlignment="1">
      <alignment horizontal="left" indent="2"/>
    </xf>
    <xf numFmtId="0" fontId="7" fillId="0" borderId="0" xfId="0" applyFont="1"/>
    <xf numFmtId="0" fontId="7" fillId="0" borderId="13" xfId="0" applyFont="1" applyBorder="1"/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9" fontId="5" fillId="0" borderId="27" xfId="51" applyFont="1" applyBorder="1" applyAlignment="1">
      <alignment horizontal="center"/>
    </xf>
    <xf numFmtId="0" fontId="12" fillId="0" borderId="20" xfId="0" applyFont="1" applyBorder="1" applyAlignment="1" applyProtection="1">
      <alignment horizontal="center"/>
    </xf>
    <xf numFmtId="2" fontId="12" fillId="0" borderId="12" xfId="51" applyNumberFormat="1" applyFont="1" applyFill="1" applyBorder="1" applyAlignment="1">
      <alignment horizontal="center"/>
    </xf>
    <xf numFmtId="0" fontId="5" fillId="0" borderId="0" xfId="0" applyFont="1" applyFill="1" applyBorder="1" applyProtection="1"/>
    <xf numFmtId="0" fontId="5" fillId="0" borderId="2" xfId="0" applyFont="1" applyFill="1" applyBorder="1"/>
    <xf numFmtId="3" fontId="5" fillId="0" borderId="2" xfId="0" applyNumberFormat="1" applyFont="1" applyFill="1" applyBorder="1" applyProtection="1"/>
    <xf numFmtId="3" fontId="5" fillId="0" borderId="27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Alignment="1" applyProtection="1">
      <alignment horizontal="right"/>
    </xf>
    <xf numFmtId="3" fontId="5" fillId="0" borderId="27" xfId="0" applyNumberFormat="1" applyFont="1" applyFill="1" applyBorder="1" applyAlignment="1" applyProtection="1">
      <alignment horizontal="right"/>
    </xf>
    <xf numFmtId="0" fontId="5" fillId="0" borderId="7" xfId="0" applyFont="1" applyFill="1" applyBorder="1"/>
    <xf numFmtId="3" fontId="12" fillId="0" borderId="7" xfId="0" applyNumberFormat="1" applyFont="1" applyFill="1" applyBorder="1" applyProtection="1"/>
    <xf numFmtId="3" fontId="5" fillId="0" borderId="7" xfId="0" applyNumberFormat="1" applyFont="1" applyFill="1" applyBorder="1" applyAlignment="1" applyProtection="1">
      <alignment horizontal="right"/>
    </xf>
    <xf numFmtId="3" fontId="5" fillId="0" borderId="25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Protection="1"/>
    <xf numFmtId="0" fontId="5" fillId="0" borderId="3" xfId="0" applyFont="1" applyBorder="1" applyAlignment="1">
      <alignment horizontal="left" vertical="center"/>
    </xf>
    <xf numFmtId="9" fontId="12" fillId="0" borderId="0" xfId="51" applyFont="1" applyFill="1" applyBorder="1" applyAlignment="1" applyProtection="1">
      <alignment horizontal="left" wrapText="1"/>
    </xf>
    <xf numFmtId="0" fontId="12" fillId="0" borderId="2" xfId="0" applyFont="1" applyFill="1" applyBorder="1" applyAlignment="1" applyProtection="1">
      <alignment horizontal="right"/>
    </xf>
    <xf numFmtId="0" fontId="12" fillId="0" borderId="27" xfId="0" applyFont="1" applyFill="1" applyBorder="1" applyAlignment="1" applyProtection="1">
      <alignment horizontal="center"/>
    </xf>
    <xf numFmtId="2" fontId="5" fillId="0" borderId="9" xfId="51" applyNumberFormat="1" applyFont="1" applyFill="1" applyBorder="1" applyAlignment="1">
      <alignment horizontal="center"/>
    </xf>
    <xf numFmtId="2" fontId="5" fillId="0" borderId="11" xfId="51" applyNumberFormat="1" applyFont="1" applyFill="1" applyBorder="1" applyAlignment="1">
      <alignment horizontal="center"/>
    </xf>
    <xf numFmtId="0" fontId="5" fillId="0" borderId="20" xfId="0" applyFont="1" applyBorder="1" applyAlignment="1" applyProtection="1">
      <alignment horizontal="center"/>
    </xf>
    <xf numFmtId="3" fontId="5" fillId="0" borderId="22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12" fillId="0" borderId="16" xfId="0" applyFont="1" applyBorder="1" applyAlignment="1">
      <alignment horizontal="center"/>
    </xf>
    <xf numFmtId="0" fontId="5" fillId="0" borderId="17" xfId="0" applyFont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right"/>
    </xf>
    <xf numFmtId="0" fontId="12" fillId="0" borderId="26" xfId="0" applyFont="1" applyFill="1" applyBorder="1" applyAlignment="1" applyProtection="1">
      <alignment horizontal="center"/>
    </xf>
    <xf numFmtId="3" fontId="5" fillId="0" borderId="20" xfId="0" applyNumberFormat="1" applyFont="1" applyFill="1" applyBorder="1" applyAlignment="1" applyProtection="1">
      <alignment horizontal="right"/>
      <protection locked="0"/>
    </xf>
    <xf numFmtId="3" fontId="5" fillId="0" borderId="16" xfId="0" applyNumberFormat="1" applyFont="1" applyBorder="1" applyAlignment="1" applyProtection="1">
      <alignment horizontal="right"/>
      <protection locked="0"/>
    </xf>
    <xf numFmtId="0" fontId="5" fillId="2" borderId="0" xfId="43" applyFont="1" applyFill="1" applyAlignment="1" applyProtection="1">
      <alignment horizontal="left"/>
    </xf>
    <xf numFmtId="0" fontId="12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 applyAlignment="1" applyProtection="1">
      <alignment horizontal="right"/>
    </xf>
    <xf numFmtId="0" fontId="5" fillId="0" borderId="12" xfId="0" applyFont="1" applyBorder="1" applyProtection="1"/>
    <xf numFmtId="0" fontId="5" fillId="0" borderId="1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20" xfId="0" applyFont="1" applyBorder="1" applyProtection="1"/>
    <xf numFmtId="0" fontId="5" fillId="0" borderId="20" xfId="0" applyFont="1" applyBorder="1" applyAlignment="1" applyProtection="1">
      <alignment horizontal="right"/>
    </xf>
    <xf numFmtId="0" fontId="5" fillId="0" borderId="21" xfId="0" applyFont="1" applyBorder="1" applyAlignment="1" applyProtection="1">
      <alignment horizontal="right"/>
    </xf>
    <xf numFmtId="0" fontId="16" fillId="0" borderId="0" xfId="0" applyFont="1" applyAlignment="1">
      <alignment vertical="top"/>
    </xf>
    <xf numFmtId="0" fontId="16" fillId="0" borderId="2" xfId="0" applyFont="1" applyBorder="1" applyAlignment="1" applyProtection="1">
      <alignment horizontal="left" vertical="top"/>
    </xf>
    <xf numFmtId="0" fontId="16" fillId="0" borderId="0" xfId="0" applyFont="1" applyBorder="1" applyAlignment="1">
      <alignment vertical="top"/>
    </xf>
    <xf numFmtId="0" fontId="16" fillId="0" borderId="16" xfId="0" applyFont="1" applyBorder="1" applyAlignment="1">
      <alignment horizontal="right" vertical="top"/>
    </xf>
    <xf numFmtId="3" fontId="5" fillId="0" borderId="4" xfId="0" applyNumberFormat="1" applyFont="1" applyFill="1" applyBorder="1"/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20" xfId="0" applyNumberFormat="1" applyFont="1" applyFill="1" applyBorder="1"/>
    <xf numFmtId="3" fontId="12" fillId="0" borderId="0" xfId="0" applyNumberFormat="1" applyFont="1" applyBorder="1" applyProtection="1">
      <protection locked="0"/>
    </xf>
    <xf numFmtId="3" fontId="12" fillId="0" borderId="20" xfId="0" applyNumberFormat="1" applyFont="1" applyBorder="1"/>
    <xf numFmtId="166" fontId="12" fillId="0" borderId="12" xfId="51" applyNumberFormat="1" applyFont="1" applyFill="1" applyBorder="1" applyAlignment="1">
      <alignment horizontal="center"/>
    </xf>
    <xf numFmtId="3" fontId="5" fillId="0" borderId="13" xfId="0" applyNumberFormat="1" applyFont="1" applyBorder="1" applyProtection="1"/>
    <xf numFmtId="166" fontId="5" fillId="0" borderId="28" xfId="51" applyNumberFormat="1" applyFont="1" applyFill="1" applyBorder="1" applyAlignment="1" applyProtection="1">
      <alignment horizontal="center"/>
    </xf>
    <xf numFmtId="3" fontId="5" fillId="0" borderId="28" xfId="0" applyNumberFormat="1" applyFont="1" applyBorder="1" applyProtection="1">
      <protection locked="0"/>
    </xf>
    <xf numFmtId="3" fontId="5" fillId="0" borderId="21" xfId="0" applyNumberFormat="1" applyFont="1" applyBorder="1"/>
    <xf numFmtId="3" fontId="5" fillId="0" borderId="11" xfId="0" applyNumberFormat="1" applyFont="1" applyBorder="1"/>
    <xf numFmtId="3" fontId="5" fillId="0" borderId="12" xfId="0" applyNumberFormat="1" applyFont="1" applyFill="1" applyBorder="1" applyProtection="1">
      <protection locked="0"/>
    </xf>
    <xf numFmtId="3" fontId="12" fillId="0" borderId="9" xfId="0" applyNumberFormat="1" applyFont="1" applyBorder="1"/>
    <xf numFmtId="3" fontId="5" fillId="0" borderId="22" xfId="0" applyNumberFormat="1" applyFont="1" applyFill="1" applyBorder="1" applyProtection="1"/>
    <xf numFmtId="3" fontId="5" fillId="0" borderId="11" xfId="0" applyNumberFormat="1" applyFont="1" applyFill="1" applyBorder="1" applyProtection="1"/>
    <xf numFmtId="166" fontId="5" fillId="0" borderId="23" xfId="51" applyNumberFormat="1" applyFont="1" applyFill="1" applyBorder="1" applyAlignment="1" applyProtection="1">
      <alignment horizontal="center"/>
    </xf>
    <xf numFmtId="166" fontId="5" fillId="0" borderId="24" xfId="51" applyNumberFormat="1" applyFont="1" applyFill="1" applyBorder="1" applyAlignment="1" applyProtection="1">
      <alignment horizontal="center"/>
    </xf>
    <xf numFmtId="0" fontId="16" fillId="0" borderId="0" xfId="0" applyFont="1" applyBorder="1" applyAlignment="1">
      <alignment wrapText="1"/>
    </xf>
    <xf numFmtId="3" fontId="5" fillId="0" borderId="20" xfId="0" applyNumberFormat="1" applyFont="1" applyBorder="1" applyAlignment="1" applyProtection="1">
      <alignment horizontal="right"/>
    </xf>
    <xf numFmtId="3" fontId="12" fillId="0" borderId="20" xfId="0" applyNumberFormat="1" applyFont="1" applyBorder="1" applyAlignment="1" applyProtection="1">
      <alignment horizontal="right"/>
    </xf>
    <xf numFmtId="3" fontId="5" fillId="0" borderId="20" xfId="51" applyNumberFormat="1" applyFont="1" applyBorder="1" applyAlignment="1" applyProtection="1">
      <alignment horizontal="right"/>
    </xf>
    <xf numFmtId="166" fontId="5" fillId="0" borderId="12" xfId="51" applyNumberFormat="1" applyFont="1" applyFill="1" applyBorder="1" applyAlignment="1" applyProtection="1">
      <alignment horizontal="center"/>
    </xf>
    <xf numFmtId="3" fontId="12" fillId="0" borderId="20" xfId="51" applyNumberFormat="1" applyFont="1" applyBorder="1" applyAlignment="1" applyProtection="1">
      <alignment horizontal="right"/>
    </xf>
    <xf numFmtId="3" fontId="5" fillId="0" borderId="22" xfId="51" applyNumberFormat="1" applyFont="1" applyBorder="1" applyAlignment="1" applyProtection="1">
      <alignment horizontal="right"/>
    </xf>
    <xf numFmtId="3" fontId="12" fillId="0" borderId="33" xfId="51" applyNumberFormat="1" applyFont="1" applyBorder="1" applyAlignment="1" applyProtection="1">
      <alignment horizontal="right"/>
    </xf>
    <xf numFmtId="3" fontId="12" fillId="0" borderId="20" xfId="0" applyNumberFormat="1" applyFont="1" applyBorder="1" applyProtection="1"/>
    <xf numFmtId="3" fontId="5" fillId="0" borderId="22" xfId="0" applyNumberFormat="1" applyFont="1" applyBorder="1" applyProtection="1"/>
    <xf numFmtId="3" fontId="5" fillId="0" borderId="20" xfId="0" applyNumberFormat="1" applyFont="1" applyBorder="1" applyProtection="1"/>
    <xf numFmtId="3" fontId="5" fillId="0" borderId="29" xfId="0" applyNumberFormat="1" applyFont="1" applyBorder="1" applyProtection="1"/>
    <xf numFmtId="3" fontId="5" fillId="0" borderId="33" xfId="0" applyNumberFormat="1" applyFont="1" applyBorder="1" applyProtection="1"/>
    <xf numFmtId="0" fontId="16" fillId="0" borderId="16" xfId="0" applyFont="1" applyBorder="1" applyAlignment="1" applyProtection="1">
      <alignment horizontal="right" vertical="top" wrapText="1"/>
    </xf>
    <xf numFmtId="3" fontId="8" fillId="0" borderId="34" xfId="0" applyNumberFormat="1" applyFont="1" applyFill="1" applyBorder="1"/>
    <xf numFmtId="0" fontId="5" fillId="2" borderId="11" xfId="43" applyFont="1" applyFill="1" applyBorder="1" applyAlignment="1" applyProtection="1">
      <alignment horizontal="left"/>
    </xf>
    <xf numFmtId="0" fontId="5" fillId="2" borderId="12" xfId="43" applyFont="1" applyFill="1" applyBorder="1" applyAlignment="1" applyProtection="1">
      <alignment horizontal="left"/>
    </xf>
    <xf numFmtId="3" fontId="12" fillId="0" borderId="22" xfId="51" applyNumberFormat="1" applyFont="1" applyBorder="1" applyAlignment="1">
      <alignment horizontal="right"/>
    </xf>
    <xf numFmtId="0" fontId="5" fillId="0" borderId="2" xfId="0" applyFont="1" applyBorder="1" applyAlignment="1">
      <alignment vertical="top"/>
    </xf>
    <xf numFmtId="3" fontId="12" fillId="0" borderId="21" xfId="0" applyNumberFormat="1" applyFont="1" applyBorder="1" applyAlignment="1" applyProtection="1">
      <alignment horizontal="right"/>
    </xf>
    <xf numFmtId="2" fontId="12" fillId="0" borderId="9" xfId="51" applyNumberFormat="1" applyFont="1" applyFill="1" applyBorder="1" applyAlignment="1">
      <alignment horizontal="center"/>
    </xf>
    <xf numFmtId="0" fontId="5" fillId="2" borderId="0" xfId="43" applyFont="1" applyFill="1" applyProtection="1"/>
    <xf numFmtId="0" fontId="5" fillId="2" borderId="0" xfId="42" applyFont="1" applyFill="1" applyAlignment="1" applyProtection="1">
      <alignment horizontal="left"/>
    </xf>
    <xf numFmtId="3" fontId="5" fillId="0" borderId="20" xfId="51" applyNumberFormat="1" applyFont="1" applyFill="1" applyBorder="1" applyAlignment="1">
      <alignment horizontal="right"/>
    </xf>
    <xf numFmtId="3" fontId="12" fillId="0" borderId="20" xfId="51" applyNumberFormat="1" applyFont="1" applyFill="1" applyBorder="1" applyAlignment="1">
      <alignment horizontal="right"/>
    </xf>
    <xf numFmtId="0" fontId="5" fillId="0" borderId="21" xfId="0" applyFont="1" applyBorder="1" applyProtection="1"/>
    <xf numFmtId="0" fontId="5" fillId="0" borderId="21" xfId="0" applyFont="1" applyBorder="1"/>
    <xf numFmtId="0" fontId="5" fillId="0" borderId="9" xfId="0" applyFont="1" applyBorder="1"/>
    <xf numFmtId="0" fontId="16" fillId="0" borderId="16" xfId="0" applyFont="1" applyBorder="1" applyAlignment="1">
      <alignment horizontal="right" vertical="top" wrapText="1"/>
    </xf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right"/>
    </xf>
    <xf numFmtId="49" fontId="27" fillId="0" borderId="0" xfId="0" applyNumberFormat="1" applyFont="1"/>
    <xf numFmtId="0" fontId="2" fillId="0" borderId="0" xfId="0" applyFont="1"/>
    <xf numFmtId="9" fontId="12" fillId="0" borderId="0" xfId="51" applyFont="1" applyFill="1" applyAlignment="1" applyProtection="1">
      <alignment horizontal="left"/>
    </xf>
    <xf numFmtId="0" fontId="5" fillId="0" borderId="0" xfId="0" applyFont="1" applyAlignment="1" applyProtection="1"/>
    <xf numFmtId="0" fontId="12" fillId="0" borderId="0" xfId="0" applyFont="1" applyAlignment="1"/>
    <xf numFmtId="9" fontId="12" fillId="0" borderId="0" xfId="0" quotePrefix="1" applyNumberFormat="1" applyFont="1" applyFill="1"/>
    <xf numFmtId="9" fontId="12" fillId="0" borderId="0" xfId="0" quotePrefix="1" applyNumberFormat="1" applyFont="1" applyAlignment="1" applyProtection="1"/>
    <xf numFmtId="9" fontId="5" fillId="0" borderId="0" xfId="0" applyNumberFormat="1" applyFont="1" applyAlignment="1" applyProtection="1"/>
    <xf numFmtId="3" fontId="12" fillId="0" borderId="20" xfId="0" applyNumberFormat="1" applyFont="1" applyFill="1" applyBorder="1" applyAlignment="1" applyProtection="1">
      <alignment horizontal="right"/>
      <protection locked="0"/>
    </xf>
    <xf numFmtId="3" fontId="12" fillId="0" borderId="33" xfId="0" applyNumberFormat="1" applyFont="1" applyBorder="1" applyAlignment="1" applyProtection="1">
      <alignment horizontal="right"/>
    </xf>
    <xf numFmtId="3" fontId="5" fillId="0" borderId="28" xfId="0" applyNumberFormat="1" applyFont="1" applyBorder="1" applyAlignment="1" applyProtection="1">
      <alignment horizontal="right"/>
      <protection locked="0"/>
    </xf>
    <xf numFmtId="3" fontId="12" fillId="0" borderId="23" xfId="0" applyNumberFormat="1" applyFont="1" applyBorder="1" applyAlignment="1" applyProtection="1">
      <alignment horizontal="right"/>
    </xf>
    <xf numFmtId="3" fontId="5" fillId="0" borderId="22" xfId="0" applyNumberFormat="1" applyFont="1" applyBorder="1" applyAlignment="1" applyProtection="1">
      <alignment horizontal="right"/>
    </xf>
    <xf numFmtId="3" fontId="12" fillId="0" borderId="33" xfId="0" applyNumberFormat="1" applyFont="1" applyBorder="1" applyProtection="1"/>
    <xf numFmtId="3" fontId="12" fillId="0" borderId="29" xfId="0" applyNumberFormat="1" applyFont="1" applyBorder="1" applyProtection="1"/>
    <xf numFmtId="0" fontId="31" fillId="0" borderId="0" xfId="0" applyFont="1"/>
    <xf numFmtId="0" fontId="31" fillId="0" borderId="1" xfId="0" applyFont="1" applyBorder="1"/>
    <xf numFmtId="0" fontId="31" fillId="0" borderId="0" xfId="0" applyFont="1" applyBorder="1"/>
    <xf numFmtId="0" fontId="31" fillId="0" borderId="0" xfId="44" applyFont="1" applyBorder="1" applyAlignment="1">
      <alignment wrapText="1"/>
    </xf>
    <xf numFmtId="9" fontId="12" fillId="0" borderId="0" xfId="51" applyFont="1" applyFill="1" applyBorder="1" applyAlignment="1" applyProtection="1">
      <alignment horizontal="left"/>
    </xf>
    <xf numFmtId="3" fontId="5" fillId="0" borderId="22" xfId="0" applyNumberFormat="1" applyFont="1" applyBorder="1"/>
    <xf numFmtId="166" fontId="5" fillId="0" borderId="11" xfId="51" applyNumberFormat="1" applyFont="1" applyFill="1" applyBorder="1" applyAlignment="1">
      <alignment horizontal="center"/>
    </xf>
    <xf numFmtId="3" fontId="5" fillId="0" borderId="8" xfId="0" applyNumberFormat="1" applyFont="1" applyBorder="1" applyProtection="1"/>
    <xf numFmtId="3" fontId="5" fillId="0" borderId="26" xfId="0" applyNumberFormat="1" applyFont="1" applyBorder="1"/>
    <xf numFmtId="3" fontId="5" fillId="0" borderId="26" xfId="0" applyNumberFormat="1" applyFont="1" applyBorder="1" applyProtection="1"/>
    <xf numFmtId="166" fontId="5" fillId="0" borderId="26" xfId="51" applyNumberFormat="1" applyFont="1" applyFill="1" applyBorder="1" applyAlignment="1" applyProtection="1">
      <alignment horizontal="center"/>
    </xf>
    <xf numFmtId="3" fontId="5" fillId="0" borderId="1" xfId="0" applyNumberFormat="1" applyFont="1" applyBorder="1" applyProtection="1"/>
    <xf numFmtId="3" fontId="12" fillId="0" borderId="2" xfId="0" applyNumberFormat="1" applyFont="1" applyBorder="1" applyProtection="1"/>
    <xf numFmtId="3" fontId="5" fillId="0" borderId="12" xfId="0" applyNumberFormat="1" applyFont="1" applyBorder="1" applyAlignment="1" applyProtection="1">
      <alignment horizontal="right"/>
    </xf>
    <xf numFmtId="3" fontId="12" fillId="0" borderId="1" xfId="0" applyNumberFormat="1" applyFont="1" applyBorder="1" applyProtection="1">
      <protection locked="0"/>
    </xf>
    <xf numFmtId="166" fontId="5" fillId="0" borderId="1" xfId="51" applyNumberFormat="1" applyFont="1" applyFill="1" applyBorder="1" applyAlignment="1" applyProtection="1">
      <alignment horizontal="center"/>
    </xf>
    <xf numFmtId="3" fontId="5" fillId="0" borderId="11" xfId="0" applyNumberFormat="1" applyFont="1" applyBorder="1" applyAlignment="1" applyProtection="1">
      <alignment horizontal="right"/>
    </xf>
    <xf numFmtId="166" fontId="5" fillId="0" borderId="3" xfId="51" applyNumberFormat="1" applyFont="1" applyFill="1" applyBorder="1" applyAlignment="1" applyProtection="1">
      <alignment horizontal="center"/>
    </xf>
    <xf numFmtId="166" fontId="5" fillId="0" borderId="9" xfId="51" applyNumberFormat="1" applyFont="1" applyFill="1" applyBorder="1" applyAlignment="1" applyProtection="1">
      <alignment horizontal="center"/>
    </xf>
    <xf numFmtId="3" fontId="12" fillId="0" borderId="22" xfId="0" applyNumberFormat="1" applyFont="1" applyBorder="1" applyProtection="1"/>
    <xf numFmtId="3" fontId="12" fillId="0" borderId="4" xfId="0" applyNumberFormat="1" applyFont="1" applyBorder="1" applyProtection="1"/>
    <xf numFmtId="3" fontId="12" fillId="0" borderId="17" xfId="0" applyNumberFormat="1" applyFont="1" applyBorder="1" applyProtection="1"/>
    <xf numFmtId="3" fontId="12" fillId="0" borderId="8" xfId="0" applyNumberFormat="1" applyFont="1" applyBorder="1" applyProtection="1"/>
    <xf numFmtId="166" fontId="5" fillId="0" borderId="11" xfId="51" applyNumberFormat="1" applyFont="1" applyFill="1" applyBorder="1" applyAlignment="1" applyProtection="1">
      <alignment horizontal="center"/>
    </xf>
    <xf numFmtId="3" fontId="12" fillId="0" borderId="11" xfId="0" applyNumberFormat="1" applyFont="1" applyBorder="1" applyProtection="1"/>
    <xf numFmtId="3" fontId="12" fillId="0" borderId="15" xfId="0" applyNumberFormat="1" applyFont="1" applyBorder="1" applyProtection="1"/>
    <xf numFmtId="3" fontId="12" fillId="0" borderId="35" xfId="0" applyNumberFormat="1" applyFont="1" applyBorder="1" applyProtection="1">
      <protection locked="0"/>
    </xf>
    <xf numFmtId="166" fontId="12" fillId="0" borderId="25" xfId="51" applyNumberFormat="1" applyFont="1" applyFill="1" applyBorder="1" applyAlignment="1" applyProtection="1">
      <alignment horizontal="center"/>
    </xf>
    <xf numFmtId="3" fontId="12" fillId="0" borderId="35" xfId="0" applyNumberFormat="1" applyFont="1" applyBorder="1" applyProtection="1"/>
    <xf numFmtId="3" fontId="12" fillId="0" borderId="25" xfId="0" applyNumberFormat="1" applyFont="1" applyFill="1" applyBorder="1" applyProtection="1">
      <protection locked="0"/>
    </xf>
    <xf numFmtId="3" fontId="12" fillId="0" borderId="9" xfId="0" applyNumberFormat="1" applyFont="1" applyFill="1" applyBorder="1" applyProtection="1">
      <protection locked="0"/>
    </xf>
    <xf numFmtId="3" fontId="5" fillId="0" borderId="27" xfId="0" applyNumberFormat="1" applyFont="1" applyFill="1" applyBorder="1" applyProtection="1">
      <protection locked="0"/>
    </xf>
    <xf numFmtId="3" fontId="5" fillId="0" borderId="29" xfId="0" applyNumberFormat="1" applyFont="1" applyFill="1" applyBorder="1" applyProtection="1">
      <protection locked="0"/>
    </xf>
    <xf numFmtId="9" fontId="12" fillId="0" borderId="0" xfId="0" applyNumberFormat="1" applyFont="1" applyAlignment="1" applyProtection="1"/>
    <xf numFmtId="9" fontId="12" fillId="0" borderId="0" xfId="0" applyNumberFormat="1" applyFont="1" applyFill="1" applyAlignment="1" applyProtection="1"/>
    <xf numFmtId="0" fontId="6" fillId="2" borderId="0" xfId="0" applyFont="1" applyFill="1" applyProtection="1"/>
    <xf numFmtId="0" fontId="6" fillId="3" borderId="36" xfId="0" applyFont="1" applyFill="1" applyBorder="1" applyAlignment="1" applyProtection="1">
      <alignment horizontal="left"/>
    </xf>
    <xf numFmtId="169" fontId="6" fillId="3" borderId="36" xfId="0" applyNumberFormat="1" applyFont="1" applyFill="1" applyBorder="1" applyAlignment="1" applyProtection="1">
      <alignment horizontal="right" wrapText="1"/>
    </xf>
    <xf numFmtId="0" fontId="6" fillId="3" borderId="36" xfId="0" applyFont="1" applyFill="1" applyBorder="1" applyAlignment="1" applyProtection="1">
      <alignment horizontal="right"/>
    </xf>
    <xf numFmtId="0" fontId="6" fillId="0" borderId="37" xfId="0" applyFont="1" applyFill="1" applyBorder="1" applyAlignment="1" applyProtection="1">
      <alignment horizontal="left" vertical="top" indent="1"/>
    </xf>
    <xf numFmtId="0" fontId="6" fillId="3" borderId="37" xfId="0" applyFont="1" applyFill="1" applyBorder="1" applyAlignment="1" applyProtection="1">
      <alignment horizontal="left"/>
    </xf>
    <xf numFmtId="0" fontId="6" fillId="3" borderId="37" xfId="0" applyFont="1" applyFill="1" applyBorder="1" applyAlignment="1" applyProtection="1"/>
    <xf numFmtId="0" fontId="6" fillId="3" borderId="38" xfId="0" applyFont="1" applyFill="1" applyBorder="1" applyAlignment="1" applyProtection="1"/>
    <xf numFmtId="0" fontId="6" fillId="0" borderId="36" xfId="0" applyFont="1" applyFill="1" applyBorder="1" applyProtection="1"/>
    <xf numFmtId="0" fontId="6" fillId="3" borderId="38" xfId="0" applyFont="1" applyFill="1" applyBorder="1" applyProtection="1"/>
    <xf numFmtId="0" fontId="6" fillId="3" borderId="37" xfId="0" applyFont="1" applyFill="1" applyBorder="1" applyProtection="1"/>
    <xf numFmtId="0" fontId="6" fillId="3" borderId="38" xfId="0" applyFont="1" applyFill="1" applyBorder="1" applyAlignment="1" applyProtection="1">
      <alignment horizontal="left"/>
    </xf>
    <xf numFmtId="0" fontId="6" fillId="0" borderId="37" xfId="0" applyFont="1" applyFill="1" applyBorder="1" applyAlignment="1" applyProtection="1">
      <alignment horizontal="left" indent="1"/>
    </xf>
    <xf numFmtId="0" fontId="6" fillId="0" borderId="36" xfId="0" applyFont="1" applyFill="1" applyBorder="1" applyAlignment="1" applyProtection="1">
      <alignment horizontal="right"/>
    </xf>
    <xf numFmtId="0" fontId="6" fillId="3" borderId="39" xfId="0" applyFont="1" applyFill="1" applyBorder="1" applyAlignment="1" applyProtection="1">
      <alignment horizontal="left"/>
    </xf>
    <xf numFmtId="0" fontId="6" fillId="0" borderId="37" xfId="0" applyFont="1" applyFill="1" applyBorder="1" applyAlignment="1" applyProtection="1"/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8" fillId="0" borderId="23" xfId="0" applyFont="1" applyFill="1" applyBorder="1" applyProtection="1"/>
    <xf numFmtId="0" fontId="8" fillId="0" borderId="29" xfId="0" applyFont="1" applyFill="1" applyBorder="1" applyProtection="1"/>
    <xf numFmtId="0" fontId="8" fillId="0" borderId="40" xfId="0" applyFont="1" applyFill="1" applyBorder="1" applyProtection="1"/>
    <xf numFmtId="0" fontId="8" fillId="0" borderId="41" xfId="0" applyFont="1" applyFill="1" applyBorder="1" applyProtection="1"/>
    <xf numFmtId="0" fontId="6" fillId="0" borderId="36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wrapText="1"/>
    </xf>
    <xf numFmtId="0" fontId="6" fillId="0" borderId="0" xfId="0" applyFont="1" applyFill="1" applyBorder="1" applyProtection="1"/>
    <xf numFmtId="0" fontId="6" fillId="0" borderId="36" xfId="0" applyFont="1" applyFill="1" applyBorder="1" applyAlignment="1" applyProtection="1">
      <alignment horizontal="left" indent="1"/>
    </xf>
    <xf numFmtId="169" fontId="6" fillId="0" borderId="36" xfId="0" applyNumberFormat="1" applyFont="1" applyFill="1" applyBorder="1" applyAlignment="1" applyProtection="1">
      <alignment horizontal="right" wrapText="1"/>
    </xf>
    <xf numFmtId="0" fontId="6" fillId="0" borderId="37" xfId="0" applyFont="1" applyFill="1" applyBorder="1" applyAlignment="1" applyProtection="1">
      <alignment horizontal="left"/>
    </xf>
    <xf numFmtId="0" fontId="6" fillId="0" borderId="38" xfId="0" applyFont="1" applyFill="1" applyBorder="1" applyProtection="1"/>
    <xf numFmtId="0" fontId="6" fillId="0" borderId="39" xfId="0" applyFont="1" applyFill="1" applyBorder="1" applyProtection="1"/>
    <xf numFmtId="0" fontId="6" fillId="0" borderId="37" xfId="0" applyFont="1" applyFill="1" applyBorder="1" applyAlignment="1" applyProtection="1">
      <alignment vertical="top"/>
    </xf>
    <xf numFmtId="0" fontId="6" fillId="0" borderId="38" xfId="0" applyFont="1" applyFill="1" applyBorder="1" applyAlignment="1" applyProtection="1">
      <alignment vertical="top"/>
    </xf>
    <xf numFmtId="0" fontId="6" fillId="0" borderId="36" xfId="0" applyFont="1" applyFill="1" applyBorder="1" applyAlignment="1" applyProtection="1">
      <alignment horizontal="center" vertical="top" wrapText="1"/>
    </xf>
    <xf numFmtId="0" fontId="6" fillId="0" borderId="37" xfId="0" applyFont="1" applyFill="1" applyBorder="1" applyAlignment="1" applyProtection="1">
      <alignment vertical="top" wrapText="1"/>
    </xf>
    <xf numFmtId="0" fontId="6" fillId="0" borderId="38" xfId="0" applyFont="1" applyFill="1" applyBorder="1" applyAlignment="1" applyProtection="1"/>
    <xf numFmtId="0" fontId="6" fillId="0" borderId="37" xfId="0" applyFont="1" applyFill="1" applyBorder="1" applyProtection="1"/>
    <xf numFmtId="0" fontId="6" fillId="0" borderId="38" xfId="0" applyFont="1" applyFill="1" applyBorder="1" applyAlignment="1" applyProtection="1">
      <alignment vertical="top" wrapText="1"/>
    </xf>
    <xf numFmtId="0" fontId="6" fillId="0" borderId="42" xfId="0" applyFont="1" applyFill="1" applyBorder="1" applyAlignment="1" applyProtection="1">
      <alignment horizontal="right"/>
    </xf>
    <xf numFmtId="0" fontId="6" fillId="0" borderId="43" xfId="0" applyFont="1" applyFill="1" applyBorder="1" applyAlignment="1" applyProtection="1">
      <alignment horizontal="right"/>
    </xf>
    <xf numFmtId="0" fontId="6" fillId="0" borderId="39" xfId="0" applyFont="1" applyFill="1" applyBorder="1" applyAlignment="1" applyProtection="1"/>
    <xf numFmtId="0" fontId="8" fillId="0" borderId="36" xfId="0" applyFont="1" applyFill="1" applyBorder="1" applyAlignment="1" applyProtection="1">
      <alignment horizontal="right"/>
    </xf>
    <xf numFmtId="0" fontId="8" fillId="0" borderId="38" xfId="0" applyFont="1" applyFill="1" applyBorder="1" applyAlignment="1" applyProtection="1"/>
    <xf numFmtId="0" fontId="27" fillId="0" borderId="0" xfId="0" applyFont="1" applyFill="1"/>
    <xf numFmtId="3" fontId="8" fillId="0" borderId="38" xfId="0" applyNumberFormat="1" applyFont="1" applyFill="1" applyBorder="1" applyAlignment="1" applyProtection="1"/>
    <xf numFmtId="3" fontId="8" fillId="0" borderId="39" xfId="0" applyNumberFormat="1" applyFont="1" applyFill="1" applyBorder="1" applyAlignment="1" applyProtection="1"/>
    <xf numFmtId="0" fontId="8" fillId="0" borderId="44" xfId="0" applyFont="1" applyFill="1" applyBorder="1" applyAlignment="1" applyProtection="1">
      <alignment horizontal="left"/>
    </xf>
    <xf numFmtId="0" fontId="8" fillId="0" borderId="45" xfId="0" applyFont="1" applyFill="1" applyBorder="1" applyProtection="1"/>
    <xf numFmtId="0" fontId="8" fillId="0" borderId="23" xfId="0" applyFont="1" applyFill="1" applyBorder="1" applyAlignment="1" applyProtection="1">
      <alignment horizontal="left"/>
    </xf>
    <xf numFmtId="0" fontId="8" fillId="0" borderId="42" xfId="0" applyFont="1" applyFill="1" applyBorder="1" applyAlignment="1" applyProtection="1">
      <alignment horizontal="center"/>
    </xf>
    <xf numFmtId="0" fontId="8" fillId="0" borderId="42" xfId="0" applyFont="1" applyFill="1" applyBorder="1" applyProtection="1"/>
    <xf numFmtId="0" fontId="8" fillId="0" borderId="46" xfId="0" applyFont="1" applyFill="1" applyBorder="1" applyAlignment="1" applyProtection="1">
      <alignment horizontal="right" wrapText="1"/>
    </xf>
    <xf numFmtId="0" fontId="8" fillId="0" borderId="43" xfId="0" applyFont="1" applyFill="1" applyBorder="1" applyProtection="1"/>
    <xf numFmtId="0" fontId="8" fillId="0" borderId="43" xfId="0" applyFont="1" applyFill="1" applyBorder="1" applyAlignment="1" applyProtection="1">
      <alignment horizontal="left" wrapText="1"/>
    </xf>
    <xf numFmtId="0" fontId="8" fillId="0" borderId="43" xfId="0" applyFont="1" applyFill="1" applyBorder="1" applyAlignment="1" applyProtection="1">
      <alignment horizontal="left"/>
    </xf>
    <xf numFmtId="0" fontId="8" fillId="0" borderId="43" xfId="0" applyFont="1" applyFill="1" applyBorder="1" applyAlignment="1" applyProtection="1">
      <alignment horizontal="right"/>
    </xf>
    <xf numFmtId="0" fontId="8" fillId="0" borderId="43" xfId="0" applyFont="1" applyFill="1" applyBorder="1" applyAlignment="1" applyProtection="1">
      <alignment horizontal="right" wrapText="1"/>
    </xf>
    <xf numFmtId="0" fontId="8" fillId="0" borderId="19" xfId="0" applyFont="1" applyFill="1" applyBorder="1" applyAlignment="1" applyProtection="1"/>
    <xf numFmtId="0" fontId="8" fillId="0" borderId="19" xfId="0" applyFont="1" applyFill="1" applyBorder="1" applyAlignment="1" applyProtection="1">
      <alignment wrapText="1"/>
    </xf>
    <xf numFmtId="3" fontId="8" fillId="0" borderId="42" xfId="0" applyNumberFormat="1" applyFont="1" applyFill="1" applyBorder="1" applyAlignment="1" applyProtection="1">
      <alignment horizontal="center" wrapText="1"/>
    </xf>
    <xf numFmtId="0" fontId="8" fillId="0" borderId="23" xfId="0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wrapText="1"/>
    </xf>
    <xf numFmtId="0" fontId="8" fillId="0" borderId="46" xfId="0" applyFont="1" applyFill="1" applyBorder="1" applyProtection="1"/>
    <xf numFmtId="0" fontId="8" fillId="0" borderId="40" xfId="0" applyFont="1" applyFill="1" applyBorder="1" applyAlignment="1" applyProtection="1"/>
    <xf numFmtId="0" fontId="8" fillId="0" borderId="10" xfId="0" applyFont="1" applyFill="1" applyBorder="1" applyAlignment="1" applyProtection="1">
      <alignment wrapText="1"/>
    </xf>
    <xf numFmtId="0" fontId="8" fillId="0" borderId="10" xfId="0" applyFont="1" applyFill="1" applyBorder="1" applyProtection="1"/>
    <xf numFmtId="0" fontId="8" fillId="0" borderId="10" xfId="0" applyFont="1" applyFill="1" applyBorder="1" applyAlignment="1" applyProtection="1">
      <alignment horizontal="left" wrapText="1"/>
    </xf>
    <xf numFmtId="0" fontId="8" fillId="0" borderId="10" xfId="0" applyFont="1" applyFill="1" applyBorder="1" applyAlignment="1" applyProtection="1"/>
    <xf numFmtId="0" fontId="8" fillId="0" borderId="44" xfId="0" applyFont="1" applyFill="1" applyBorder="1" applyAlignment="1" applyProtection="1">
      <alignment vertical="top"/>
    </xf>
    <xf numFmtId="0" fontId="8" fillId="0" borderId="45" xfId="0" applyFont="1" applyFill="1" applyBorder="1" applyAlignment="1" applyProtection="1"/>
    <xf numFmtId="0" fontId="8" fillId="0" borderId="42" xfId="0" applyFont="1" applyFill="1" applyBorder="1" applyAlignment="1" applyProtection="1">
      <alignment horizontal="right" wrapText="1"/>
    </xf>
    <xf numFmtId="0" fontId="8" fillId="0" borderId="41" xfId="0" applyFont="1" applyFill="1" applyBorder="1" applyAlignment="1" applyProtection="1"/>
    <xf numFmtId="0" fontId="8" fillId="0" borderId="44" xfId="0" applyFont="1" applyFill="1" applyBorder="1" applyProtection="1"/>
    <xf numFmtId="0" fontId="32" fillId="0" borderId="19" xfId="4" applyFont="1" applyFill="1" applyBorder="1" applyAlignment="1" applyProtection="1"/>
    <xf numFmtId="0" fontId="32" fillId="0" borderId="45" xfId="4" applyFont="1" applyFill="1" applyBorder="1" applyAlignment="1" applyProtection="1"/>
    <xf numFmtId="0" fontId="17" fillId="0" borderId="0" xfId="0" applyFont="1" applyFill="1" applyBorder="1" applyProtection="1"/>
    <xf numFmtId="0" fontId="8" fillId="0" borderId="44" xfId="0" applyFont="1" applyFill="1" applyBorder="1" applyAlignment="1" applyProtection="1"/>
    <xf numFmtId="0" fontId="9" fillId="0" borderId="0" xfId="0" applyFont="1" applyBorder="1"/>
    <xf numFmtId="3" fontId="34" fillId="0" borderId="0" xfId="47" applyNumberFormat="1" applyFont="1" applyBorder="1" applyAlignment="1" applyProtection="1">
      <alignment horizontal="right" wrapText="1"/>
      <protection locked="0"/>
    </xf>
    <xf numFmtId="1" fontId="6" fillId="0" borderId="0" xfId="49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42" xfId="0" applyFont="1" applyBorder="1" applyAlignment="1">
      <alignment horizontal="right"/>
    </xf>
    <xf numFmtId="0" fontId="25" fillId="0" borderId="42" xfId="0" applyFont="1" applyBorder="1" applyAlignment="1">
      <alignment horizontal="right"/>
    </xf>
    <xf numFmtId="3" fontId="34" fillId="0" borderId="0" xfId="47" applyNumberFormat="1" applyFont="1" applyFill="1" applyBorder="1" applyAlignment="1" applyProtection="1">
      <alignment horizontal="right" wrapText="1"/>
      <protection locked="0"/>
    </xf>
    <xf numFmtId="3" fontId="8" fillId="0" borderId="0" xfId="47" applyNumberFormat="1" applyFont="1" applyFill="1" applyBorder="1" applyAlignment="1" applyProtection="1">
      <alignment horizontal="right" wrapText="1"/>
    </xf>
    <xf numFmtId="0" fontId="6" fillId="2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8" fillId="2" borderId="36" xfId="0" applyFont="1" applyFill="1" applyBorder="1" applyAlignment="1" applyProtection="1">
      <alignment horizontal="right"/>
    </xf>
    <xf numFmtId="0" fontId="8" fillId="2" borderId="36" xfId="0" applyFont="1" applyFill="1" applyBorder="1" applyAlignment="1" applyProtection="1">
      <alignment horizontal="center"/>
    </xf>
    <xf numFmtId="1" fontId="6" fillId="0" borderId="36" xfId="49" applyNumberFormat="1" applyFont="1" applyBorder="1" applyAlignment="1">
      <alignment horizontal="right"/>
    </xf>
    <xf numFmtId="0" fontId="6" fillId="0" borderId="0" xfId="47" applyFont="1" applyFill="1" applyBorder="1" applyProtection="1"/>
    <xf numFmtId="0" fontId="6" fillId="0" borderId="0" xfId="47" applyFont="1" applyFill="1" applyBorder="1" applyAlignment="1" applyProtection="1">
      <alignment horizontal="right"/>
    </xf>
    <xf numFmtId="3" fontId="34" fillId="0" borderId="0" xfId="47" applyNumberFormat="1" applyFont="1" applyFill="1" applyBorder="1" applyAlignment="1" applyProtection="1">
      <alignment horizontal="right" wrapText="1"/>
    </xf>
    <xf numFmtId="3" fontId="6" fillId="0" borderId="0" xfId="0" applyNumberFormat="1" applyFont="1" applyFill="1" applyBorder="1" applyAlignment="1" applyProtection="1">
      <alignment horizontal="right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6" fillId="0" borderId="0" xfId="0" applyFont="1" applyFill="1" applyBorder="1"/>
    <xf numFmtId="3" fontId="5" fillId="0" borderId="20" xfId="0" applyNumberFormat="1" applyFont="1" applyFill="1" applyBorder="1" applyAlignment="1" applyProtection="1">
      <alignment horizontal="right"/>
    </xf>
    <xf numFmtId="3" fontId="12" fillId="0" borderId="20" xfId="0" applyNumberFormat="1" applyFont="1" applyFill="1" applyBorder="1" applyAlignment="1" applyProtection="1">
      <alignment horizontal="right"/>
    </xf>
    <xf numFmtId="3" fontId="5" fillId="0" borderId="16" xfId="0" applyNumberFormat="1" applyFont="1" applyFill="1" applyBorder="1" applyAlignment="1" applyProtection="1">
      <alignment horizontal="right"/>
      <protection locked="0"/>
    </xf>
    <xf numFmtId="9" fontId="13" fillId="0" borderId="0" xfId="51" applyFont="1" applyFill="1" applyAlignment="1">
      <alignment horizontal="left"/>
    </xf>
    <xf numFmtId="3" fontId="12" fillId="0" borderId="21" xfId="0" applyNumberFormat="1" applyFont="1" applyFill="1" applyBorder="1" applyAlignment="1" applyProtection="1">
      <alignment horizontal="righ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2"/>
    </xf>
    <xf numFmtId="0" fontId="5" fillId="0" borderId="3" xfId="0" applyFont="1" applyBorder="1" applyAlignment="1">
      <alignment horizontal="left" indent="1"/>
    </xf>
    <xf numFmtId="3" fontId="12" fillId="0" borderId="0" xfId="0" applyNumberFormat="1" applyFont="1" applyBorder="1" applyAlignment="1" applyProtection="1">
      <alignment horizontal="right"/>
      <protection locked="0"/>
    </xf>
    <xf numFmtId="3" fontId="12" fillId="0" borderId="0" xfId="51" applyNumberFormat="1" applyFont="1" applyBorder="1" applyAlignment="1" applyProtection="1">
      <alignment horizontal="right"/>
    </xf>
    <xf numFmtId="166" fontId="5" fillId="0" borderId="0" xfId="51" applyNumberFormat="1" applyFont="1" applyFill="1" applyBorder="1" applyAlignment="1" applyProtection="1">
      <alignment horizontal="center"/>
    </xf>
    <xf numFmtId="0" fontId="5" fillId="0" borderId="2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2" xfId="0" applyFont="1" applyBorder="1"/>
    <xf numFmtId="0" fontId="5" fillId="0" borderId="3" xfId="0" applyFont="1" applyFill="1" applyBorder="1"/>
    <xf numFmtId="3" fontId="5" fillId="0" borderId="7" xfId="0" applyNumberFormat="1" applyFont="1" applyBorder="1" applyProtection="1"/>
    <xf numFmtId="0" fontId="12" fillId="0" borderId="1" xfId="0" applyFont="1" applyFill="1" applyBorder="1"/>
    <xf numFmtId="0" fontId="12" fillId="0" borderId="8" xfId="0" applyFont="1" applyFill="1" applyBorder="1"/>
    <xf numFmtId="3" fontId="12" fillId="0" borderId="8" xfId="0" applyNumberFormat="1" applyFont="1" applyFill="1" applyBorder="1" applyAlignment="1">
      <alignment horizontal="left"/>
    </xf>
    <xf numFmtId="0" fontId="2" fillId="0" borderId="0" xfId="0" applyFont="1" applyFill="1"/>
    <xf numFmtId="0" fontId="30" fillId="0" borderId="0" xfId="0" applyFont="1"/>
    <xf numFmtId="49" fontId="5" fillId="0" borderId="0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2" borderId="12" xfId="42" applyFont="1" applyFill="1" applyBorder="1" applyAlignment="1" applyProtection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2" borderId="0" xfId="43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" fontId="12" fillId="0" borderId="2" xfId="0" applyNumberFormat="1" applyFont="1" applyFill="1" applyBorder="1" applyAlignment="1" applyProtection="1">
      <alignment horizontal="right"/>
    </xf>
    <xf numFmtId="0" fontId="5" fillId="0" borderId="14" xfId="0" applyFont="1" applyBorder="1" applyAlignment="1">
      <alignment horizontal="center"/>
    </xf>
    <xf numFmtId="3" fontId="5" fillId="0" borderId="33" xfId="0" applyNumberFormat="1" applyFont="1" applyFill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>
      <alignment horizontal="right"/>
    </xf>
    <xf numFmtId="49" fontId="5" fillId="0" borderId="1" xfId="0" applyNumberFormat="1" applyFont="1" applyBorder="1"/>
    <xf numFmtId="0" fontId="5" fillId="0" borderId="20" xfId="0" applyFont="1" applyBorder="1" applyAlignment="1"/>
    <xf numFmtId="0" fontId="5" fillId="0" borderId="22" xfId="0" applyFont="1" applyBorder="1" applyAlignment="1"/>
    <xf numFmtId="3" fontId="5" fillId="0" borderId="22" xfId="0" applyNumberFormat="1" applyFont="1" applyFill="1" applyBorder="1" applyAlignment="1" applyProtection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9" xfId="43" applyFont="1" applyFill="1" applyBorder="1" applyAlignment="1" applyProtection="1">
      <alignment horizontal="left"/>
    </xf>
    <xf numFmtId="3" fontId="5" fillId="0" borderId="27" xfId="0" applyNumberFormat="1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36" fillId="0" borderId="0" xfId="0" applyFont="1"/>
    <xf numFmtId="0" fontId="16" fillId="0" borderId="3" xfId="0" applyFont="1" applyFill="1" applyBorder="1" applyAlignment="1">
      <alignment horizontal="right"/>
    </xf>
    <xf numFmtId="0" fontId="16" fillId="0" borderId="16" xfId="0" applyFont="1" applyFill="1" applyBorder="1" applyAlignment="1">
      <alignment horizontal="right"/>
    </xf>
    <xf numFmtId="3" fontId="16" fillId="0" borderId="17" xfId="0" applyNumberFormat="1" applyFont="1" applyFill="1" applyBorder="1"/>
    <xf numFmtId="0" fontId="16" fillId="0" borderId="12" xfId="0" applyFont="1" applyFill="1" applyBorder="1" applyAlignment="1">
      <alignment horizontal="right"/>
    </xf>
    <xf numFmtId="3" fontId="16" fillId="0" borderId="12" xfId="0" applyNumberFormat="1" applyFont="1" applyBorder="1"/>
    <xf numFmtId="2" fontId="12" fillId="0" borderId="11" xfId="51" applyNumberFormat="1" applyFont="1" applyFill="1" applyBorder="1" applyAlignment="1">
      <alignment horizontal="center"/>
    </xf>
    <xf numFmtId="3" fontId="5" fillId="0" borderId="0" xfId="0" applyNumberFormat="1" applyFont="1" applyFill="1" applyBorder="1" applyProtection="1">
      <protection locked="0"/>
    </xf>
    <xf numFmtId="3" fontId="5" fillId="0" borderId="21" xfId="0" applyNumberFormat="1" applyFont="1" applyFill="1" applyBorder="1"/>
    <xf numFmtId="3" fontId="5" fillId="0" borderId="33" xfId="0" applyNumberFormat="1" applyFont="1" applyFill="1" applyBorder="1" applyProtection="1"/>
    <xf numFmtId="3" fontId="5" fillId="0" borderId="18" xfId="0" applyNumberFormat="1" applyFont="1" applyFill="1" applyBorder="1" applyProtection="1">
      <protection locked="0"/>
    </xf>
    <xf numFmtId="3" fontId="5" fillId="0" borderId="13" xfId="0" applyNumberFormat="1" applyFont="1" applyFill="1" applyBorder="1" applyProtection="1"/>
    <xf numFmtId="49" fontId="12" fillId="0" borderId="1" xfId="0" applyNumberFormat="1" applyFont="1" applyFill="1" applyBorder="1"/>
    <xf numFmtId="164" fontId="10" fillId="0" borderId="0" xfId="0" applyNumberFormat="1" applyFont="1" applyBorder="1" applyAlignment="1">
      <alignment horizontal="center"/>
    </xf>
    <xf numFmtId="0" fontId="8" fillId="0" borderId="36" xfId="0" applyFont="1" applyFill="1" applyBorder="1" applyAlignment="1" applyProtection="1"/>
    <xf numFmtId="0" fontId="37" fillId="0" borderId="0" xfId="0" applyFont="1"/>
    <xf numFmtId="49" fontId="6" fillId="0" borderId="0" xfId="0" applyNumberFormat="1" applyFont="1" applyBorder="1"/>
    <xf numFmtId="0" fontId="12" fillId="0" borderId="0" xfId="0" applyFont="1" applyBorder="1" applyAlignment="1">
      <alignment horizontal="left"/>
    </xf>
    <xf numFmtId="168" fontId="13" fillId="0" borderId="0" xfId="0" applyNumberFormat="1" applyFont="1" applyBorder="1" applyAlignment="1">
      <alignment horizontal="left"/>
    </xf>
    <xf numFmtId="3" fontId="12" fillId="0" borderId="7" xfId="0" applyNumberFormat="1" applyFont="1" applyFill="1" applyBorder="1" applyAlignment="1" applyProtection="1">
      <alignment horizontal="right"/>
    </xf>
    <xf numFmtId="0" fontId="5" fillId="0" borderId="1" xfId="0" applyFont="1" applyBorder="1" applyAlignment="1" applyProtection="1">
      <alignment horizontal="left" wrapText="1"/>
    </xf>
    <xf numFmtId="3" fontId="5" fillId="0" borderId="20" xfId="0" applyNumberFormat="1" applyFont="1" applyBorder="1" applyAlignment="1"/>
    <xf numFmtId="3" fontId="12" fillId="0" borderId="0" xfId="0" applyNumberFormat="1" applyFont="1" applyBorder="1" applyAlignment="1" applyProtection="1">
      <alignment horizontal="right"/>
    </xf>
    <xf numFmtId="3" fontId="12" fillId="0" borderId="0" xfId="0" applyNumberFormat="1" applyFont="1" applyBorder="1"/>
    <xf numFmtId="166" fontId="5" fillId="0" borderId="0" xfId="51" applyNumberFormat="1" applyFont="1" applyFill="1" applyBorder="1" applyAlignment="1">
      <alignment horizontal="center"/>
    </xf>
    <xf numFmtId="0" fontId="12" fillId="4" borderId="8" xfId="0" applyFont="1" applyFill="1" applyBorder="1" applyAlignment="1" applyProtection="1">
      <alignment horizontal="right"/>
    </xf>
    <xf numFmtId="0" fontId="12" fillId="4" borderId="26" xfId="0" applyFont="1" applyFill="1" applyBorder="1" applyAlignment="1" applyProtection="1">
      <alignment horizontal="center"/>
    </xf>
    <xf numFmtId="0" fontId="5" fillId="4" borderId="2" xfId="0" applyFont="1" applyFill="1" applyBorder="1" applyAlignment="1">
      <alignment horizontal="right"/>
    </xf>
    <xf numFmtId="9" fontId="5" fillId="4" borderId="27" xfId="51" applyFont="1" applyFill="1" applyBorder="1" applyAlignment="1">
      <alignment horizontal="center"/>
    </xf>
    <xf numFmtId="0" fontId="12" fillId="4" borderId="12" xfId="0" applyFont="1" applyFill="1" applyBorder="1" applyAlignment="1" applyProtection="1">
      <alignment horizontal="center"/>
    </xf>
    <xf numFmtId="0" fontId="5" fillId="4" borderId="7" xfId="0" applyFont="1" applyFill="1" applyBorder="1" applyAlignment="1">
      <alignment horizontal="right"/>
    </xf>
    <xf numFmtId="0" fontId="5" fillId="4" borderId="25" xfId="0" applyFont="1" applyFill="1" applyBorder="1" applyAlignment="1">
      <alignment horizontal="center"/>
    </xf>
    <xf numFmtId="3" fontId="5" fillId="4" borderId="11" xfId="0" applyNumberFormat="1" applyFont="1" applyFill="1" applyBorder="1"/>
    <xf numFmtId="3" fontId="5" fillId="4" borderId="1" xfId="51" applyNumberFormat="1" applyFont="1" applyFill="1" applyBorder="1" applyAlignment="1">
      <alignment horizontal="right"/>
    </xf>
    <xf numFmtId="166" fontId="5" fillId="4" borderId="26" xfId="0" applyNumberFormat="1" applyFont="1" applyFill="1" applyBorder="1" applyAlignment="1">
      <alignment horizontal="center"/>
    </xf>
    <xf numFmtId="3" fontId="5" fillId="4" borderId="0" xfId="51" applyNumberFormat="1" applyFont="1" applyFill="1" applyBorder="1" applyAlignment="1">
      <alignment horizontal="right"/>
    </xf>
    <xf numFmtId="2" fontId="5" fillId="4" borderId="27" xfId="51" applyNumberFormat="1" applyFont="1" applyFill="1" applyBorder="1" applyAlignment="1">
      <alignment horizontal="center"/>
    </xf>
    <xf numFmtId="3" fontId="12" fillId="4" borderId="0" xfId="51" applyNumberFormat="1" applyFont="1" applyFill="1" applyBorder="1" applyAlignment="1">
      <alignment horizontal="right"/>
    </xf>
    <xf numFmtId="2" fontId="12" fillId="4" borderId="27" xfId="51" applyNumberFormat="1" applyFont="1" applyFill="1" applyBorder="1" applyAlignment="1">
      <alignment horizontal="center"/>
    </xf>
    <xf numFmtId="3" fontId="12" fillId="4" borderId="3" xfId="51" applyNumberFormat="1" applyFont="1" applyFill="1" applyBorder="1" applyAlignment="1">
      <alignment horizontal="right"/>
    </xf>
    <xf numFmtId="2" fontId="5" fillId="4" borderId="25" xfId="51" applyNumberFormat="1" applyFont="1" applyFill="1" applyBorder="1" applyAlignment="1">
      <alignment horizontal="center"/>
    </xf>
    <xf numFmtId="2" fontId="5" fillId="4" borderId="26" xfId="51" applyNumberFormat="1" applyFont="1" applyFill="1" applyBorder="1" applyAlignment="1">
      <alignment horizontal="center"/>
    </xf>
    <xf numFmtId="3" fontId="12" fillId="4" borderId="22" xfId="51" applyNumberFormat="1" applyFont="1" applyFill="1" applyBorder="1" applyAlignment="1">
      <alignment horizontal="right"/>
    </xf>
    <xf numFmtId="2" fontId="12" fillId="4" borderId="11" xfId="51" applyNumberFormat="1" applyFont="1" applyFill="1" applyBorder="1" applyAlignment="1">
      <alignment horizontal="center"/>
    </xf>
    <xf numFmtId="3" fontId="5" fillId="4" borderId="20" xfId="51" applyNumberFormat="1" applyFont="1" applyFill="1" applyBorder="1" applyAlignment="1">
      <alignment horizontal="right"/>
    </xf>
    <xf numFmtId="2" fontId="5" fillId="4" borderId="12" xfId="51" applyNumberFormat="1" applyFont="1" applyFill="1" applyBorder="1" applyAlignment="1">
      <alignment horizontal="center"/>
    </xf>
    <xf numFmtId="3" fontId="12" fillId="4" borderId="20" xfId="51" applyNumberFormat="1" applyFont="1" applyFill="1" applyBorder="1" applyAlignment="1">
      <alignment horizontal="right"/>
    </xf>
    <xf numFmtId="2" fontId="5" fillId="4" borderId="11" xfId="51" applyNumberFormat="1" applyFont="1" applyFill="1" applyBorder="1" applyAlignment="1">
      <alignment horizontal="center"/>
    </xf>
    <xf numFmtId="2" fontId="12" fillId="4" borderId="12" xfId="51" applyNumberFormat="1" applyFont="1" applyFill="1" applyBorder="1" applyAlignment="1">
      <alignment horizontal="center"/>
    </xf>
    <xf numFmtId="3" fontId="12" fillId="4" borderId="21" xfId="51" applyNumberFormat="1" applyFont="1" applyFill="1" applyBorder="1" applyAlignment="1">
      <alignment horizontal="right"/>
    </xf>
    <xf numFmtId="2" fontId="12" fillId="4" borderId="9" xfId="51" applyNumberFormat="1" applyFont="1" applyFill="1" applyBorder="1" applyAlignment="1">
      <alignment horizontal="center"/>
    </xf>
    <xf numFmtId="9" fontId="12" fillId="0" borderId="2" xfId="51" applyFont="1" applyFill="1" applyBorder="1" applyAlignment="1" applyProtection="1">
      <alignment horizontal="left"/>
    </xf>
    <xf numFmtId="9" fontId="5" fillId="0" borderId="0" xfId="5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5" fillId="0" borderId="17" xfId="0" applyFont="1" applyBorder="1" applyAlignment="1">
      <alignment horizontal="right"/>
    </xf>
    <xf numFmtId="9" fontId="5" fillId="0" borderId="4" xfId="51" applyFont="1" applyFill="1" applyBorder="1" applyAlignment="1"/>
    <xf numFmtId="3" fontId="5" fillId="0" borderId="16" xfId="0" applyNumberFormat="1" applyFont="1" applyBorder="1"/>
    <xf numFmtId="0" fontId="5" fillId="0" borderId="17" xfId="0" applyFont="1" applyBorder="1"/>
    <xf numFmtId="2" fontId="5" fillId="0" borderId="0" xfId="51" applyNumberFormat="1" applyFont="1" applyFill="1" applyBorder="1" applyAlignment="1">
      <alignment horizontal="center"/>
    </xf>
    <xf numFmtId="2" fontId="12" fillId="0" borderId="0" xfId="51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12" fillId="4" borderId="22" xfId="0" applyFont="1" applyFill="1" applyBorder="1" applyAlignment="1" applyProtection="1">
      <alignment horizontal="right"/>
    </xf>
    <xf numFmtId="0" fontId="12" fillId="4" borderId="11" xfId="0" applyFont="1" applyFill="1" applyBorder="1" applyAlignment="1" applyProtection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20" xfId="0" applyFont="1" applyFill="1" applyBorder="1" applyAlignment="1" applyProtection="1">
      <alignment horizontal="right"/>
    </xf>
    <xf numFmtId="0" fontId="5" fillId="4" borderId="20" xfId="0" applyFont="1" applyFill="1" applyBorder="1" applyAlignment="1">
      <alignment horizontal="right"/>
    </xf>
    <xf numFmtId="9" fontId="5" fillId="4" borderId="12" xfId="5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5" fillId="4" borderId="22" xfId="51" applyNumberFormat="1" applyFont="1" applyFill="1" applyBorder="1" applyAlignment="1">
      <alignment horizontal="right"/>
    </xf>
    <xf numFmtId="166" fontId="5" fillId="4" borderId="11" xfId="0" applyNumberFormat="1" applyFont="1" applyFill="1" applyBorder="1" applyAlignment="1">
      <alignment horizontal="center"/>
    </xf>
    <xf numFmtId="3" fontId="5" fillId="4" borderId="20" xfId="51" applyNumberFormat="1" applyFont="1" applyFill="1" applyBorder="1" applyAlignment="1" applyProtection="1">
      <alignment horizontal="right"/>
    </xf>
    <xf numFmtId="2" fontId="5" fillId="4" borderId="12" xfId="51" applyNumberFormat="1" applyFont="1" applyFill="1" applyBorder="1" applyAlignment="1" applyProtection="1">
      <alignment horizontal="center"/>
    </xf>
    <xf numFmtId="3" fontId="12" fillId="4" borderId="20" xfId="51" applyNumberFormat="1" applyFont="1" applyFill="1" applyBorder="1" applyAlignment="1" applyProtection="1">
      <alignment horizontal="right"/>
    </xf>
    <xf numFmtId="2" fontId="12" fillId="4" borderId="12" xfId="51" applyNumberFormat="1" applyFont="1" applyFill="1" applyBorder="1" applyAlignment="1" applyProtection="1">
      <alignment horizontal="center"/>
    </xf>
    <xf numFmtId="3" fontId="5" fillId="4" borderId="9" xfId="0" applyNumberFormat="1" applyFont="1" applyFill="1" applyBorder="1" applyAlignment="1" applyProtection="1">
      <alignment horizontal="right"/>
    </xf>
    <xf numFmtId="0" fontId="5" fillId="4" borderId="21" xfId="0" applyFont="1" applyFill="1" applyBorder="1" applyProtection="1"/>
    <xf numFmtId="0" fontId="5" fillId="4" borderId="9" xfId="0" applyFont="1" applyFill="1" applyBorder="1" applyProtection="1"/>
    <xf numFmtId="0" fontId="8" fillId="0" borderId="3" xfId="0" applyFont="1" applyBorder="1" applyAlignment="1">
      <alignment horizontal="right"/>
    </xf>
    <xf numFmtId="6" fontId="8" fillId="0" borderId="3" xfId="0" quotePrefix="1" applyNumberFormat="1" applyFont="1" applyBorder="1" applyAlignment="1">
      <alignment horizontal="right"/>
    </xf>
    <xf numFmtId="0" fontId="8" fillId="0" borderId="23" xfId="0" applyFont="1" applyBorder="1" applyAlignment="1">
      <alignment horizontal="right" wrapText="1"/>
    </xf>
    <xf numFmtId="0" fontId="8" fillId="0" borderId="24" xfId="0" applyFont="1" applyBorder="1" applyAlignment="1">
      <alignment horizontal="right"/>
    </xf>
    <xf numFmtId="9" fontId="8" fillId="0" borderId="0" xfId="51" applyFont="1" applyFill="1" applyBorder="1" applyAlignment="1" applyProtection="1">
      <alignment horizontal="left"/>
    </xf>
    <xf numFmtId="3" fontId="5" fillId="0" borderId="0" xfId="0" applyNumberFormat="1" applyFont="1" applyFill="1" applyBorder="1"/>
    <xf numFmtId="3" fontId="13" fillId="0" borderId="0" xfId="0" applyNumberFormat="1" applyFont="1" applyBorder="1" applyAlignment="1">
      <alignment horizontal="center"/>
    </xf>
    <xf numFmtId="3" fontId="40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8" fillId="0" borderId="0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37" xfId="0" applyFont="1" applyFill="1" applyBorder="1" applyProtection="1"/>
    <xf numFmtId="3" fontId="6" fillId="2" borderId="0" xfId="0" applyNumberFormat="1" applyFont="1" applyFill="1" applyProtection="1"/>
    <xf numFmtId="0" fontId="41" fillId="0" borderId="0" xfId="0" applyFont="1" applyFill="1"/>
    <xf numFmtId="0" fontId="42" fillId="0" borderId="0" xfId="0" applyFont="1"/>
    <xf numFmtId="0" fontId="39" fillId="0" borderId="39" xfId="0" applyFont="1" applyFill="1" applyBorder="1" applyProtection="1"/>
    <xf numFmtId="0" fontId="39" fillId="5" borderId="0" xfId="0" applyFont="1" applyFill="1" applyBorder="1" applyAlignment="1" applyProtection="1">
      <alignment horizontal="left"/>
    </xf>
    <xf numFmtId="0" fontId="39" fillId="5" borderId="0" xfId="0" applyFont="1" applyFill="1" applyBorder="1" applyAlignment="1" applyProtection="1">
      <alignment horizontal="left" indent="1"/>
    </xf>
    <xf numFmtId="169" fontId="39" fillId="5" borderId="0" xfId="0" applyNumberFormat="1" applyFont="1" applyFill="1" applyBorder="1" applyAlignment="1" applyProtection="1">
      <alignment horizontal="right" wrapText="1"/>
      <protection locked="0"/>
    </xf>
    <xf numFmtId="3" fontId="13" fillId="0" borderId="3" xfId="0" applyNumberFormat="1" applyFont="1" applyBorder="1"/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Border="1" applyAlignment="1" applyProtection="1">
      <alignment horizontal="left" indent="1"/>
    </xf>
    <xf numFmtId="169" fontId="39" fillId="0" borderId="0" xfId="0" applyNumberFormat="1" applyFont="1" applyFill="1" applyBorder="1" applyAlignment="1" applyProtection="1">
      <alignment horizontal="right" wrapText="1"/>
      <protection locked="0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2" borderId="0" xfId="43" applyFont="1" applyFill="1" applyBorder="1" applyAlignment="1" applyProtection="1">
      <alignment horizontal="center"/>
    </xf>
    <xf numFmtId="0" fontId="5" fillId="2" borderId="12" xfId="43" applyFont="1" applyFill="1" applyBorder="1" applyAlignment="1" applyProtection="1">
      <alignment horizontal="left" vertical="top" wrapText="1"/>
    </xf>
    <xf numFmtId="0" fontId="5" fillId="2" borderId="3" xfId="43" applyFont="1" applyFill="1" applyBorder="1" applyAlignment="1" applyProtection="1">
      <alignment horizontal="center"/>
    </xf>
    <xf numFmtId="0" fontId="5" fillId="2" borderId="0" xfId="43" applyFont="1" applyFill="1" applyBorder="1" applyAlignment="1" applyProtection="1">
      <alignment horizontal="center" vertical="top"/>
    </xf>
    <xf numFmtId="3" fontId="5" fillId="0" borderId="13" xfId="0" applyNumberFormat="1" applyFont="1" applyFill="1" applyBorder="1" applyAlignment="1" applyProtection="1">
      <alignment horizontal="right"/>
    </xf>
    <xf numFmtId="3" fontId="12" fillId="0" borderId="3" xfId="0" applyNumberFormat="1" applyFont="1" applyBorder="1" applyProtection="1"/>
    <xf numFmtId="3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wrapText="1"/>
    </xf>
    <xf numFmtId="0" fontId="6" fillId="0" borderId="0" xfId="0" applyFont="1" applyFill="1" applyBorder="1" applyAlignment="1" applyProtection="1"/>
    <xf numFmtId="0" fontId="5" fillId="0" borderId="7" xfId="0" applyFont="1" applyBorder="1" applyAlignment="1">
      <alignment horizontal="right"/>
    </xf>
    <xf numFmtId="9" fontId="5" fillId="0" borderId="8" xfId="51" applyFont="1" applyFill="1" applyBorder="1" applyAlignment="1"/>
    <xf numFmtId="0" fontId="5" fillId="0" borderId="2" xfId="0" applyFont="1" applyBorder="1" applyAlignment="1"/>
    <xf numFmtId="0" fontId="12" fillId="0" borderId="1" xfId="0" applyFont="1" applyBorder="1"/>
    <xf numFmtId="0" fontId="5" fillId="0" borderId="0" xfId="0" applyFont="1" applyBorder="1" applyAlignment="1">
      <alignment wrapText="1"/>
    </xf>
    <xf numFmtId="0" fontId="12" fillId="0" borderId="0" xfId="0" applyFont="1" applyFill="1" applyBorder="1" applyAlignment="1" applyProtection="1">
      <alignment horizontal="left"/>
    </xf>
    <xf numFmtId="0" fontId="12" fillId="2" borderId="0" xfId="43" applyFont="1" applyFill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2" fillId="0" borderId="11" xfId="0" applyFont="1" applyBorder="1"/>
    <xf numFmtId="0" fontId="5" fillId="0" borderId="3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49" fontId="6" fillId="0" borderId="0" xfId="0" applyNumberFormat="1" applyFont="1" applyFill="1" applyBorder="1"/>
    <xf numFmtId="0" fontId="12" fillId="0" borderId="4" xfId="0" applyFont="1" applyBorder="1" applyAlignment="1">
      <alignment horizontal="right"/>
    </xf>
    <xf numFmtId="0" fontId="20" fillId="0" borderId="8" xfId="48" applyFont="1" applyBorder="1" applyAlignment="1">
      <alignment horizontal="left"/>
    </xf>
    <xf numFmtId="164" fontId="20" fillId="0" borderId="1" xfId="48" applyNumberFormat="1" applyFont="1" applyBorder="1" applyAlignment="1">
      <alignment horizontal="right"/>
    </xf>
    <xf numFmtId="0" fontId="20" fillId="0" borderId="2" xfId="48" applyFont="1" applyBorder="1" applyAlignment="1">
      <alignment horizontal="left"/>
    </xf>
    <xf numFmtId="0" fontId="20" fillId="0" borderId="7" xfId="48" applyFont="1" applyBorder="1" applyAlignment="1">
      <alignment horizontal="left"/>
    </xf>
    <xf numFmtId="171" fontId="20" fillId="0" borderId="0" xfId="48" applyNumberFormat="1" applyFont="1" applyBorder="1" applyAlignment="1">
      <alignment horizontal="right"/>
    </xf>
    <xf numFmtId="1" fontId="20" fillId="0" borderId="0" xfId="48" applyNumberFormat="1" applyFont="1" applyBorder="1" applyAlignment="1">
      <alignment horizontal="left"/>
    </xf>
    <xf numFmtId="171" fontId="20" fillId="0" borderId="3" xfId="48" applyNumberFormat="1" applyFont="1" applyBorder="1" applyAlignment="1">
      <alignment horizontal="right"/>
    </xf>
    <xf numFmtId="0" fontId="6" fillId="0" borderId="0" xfId="48" applyFont="1"/>
    <xf numFmtId="0" fontId="13" fillId="2" borderId="1" xfId="48" applyFont="1" applyFill="1" applyBorder="1"/>
    <xf numFmtId="0" fontId="13" fillId="2" borderId="11" xfId="48" applyFont="1" applyFill="1" applyBorder="1"/>
    <xf numFmtId="0" fontId="6" fillId="2" borderId="2" xfId="48" applyFont="1" applyFill="1" applyBorder="1"/>
    <xf numFmtId="0" fontId="6" fillId="2" borderId="0" xfId="48" applyFont="1" applyFill="1" applyBorder="1"/>
    <xf numFmtId="0" fontId="13" fillId="2" borderId="0" xfId="48" applyFont="1" applyFill="1" applyBorder="1"/>
    <xf numFmtId="0" fontId="13" fillId="2" borderId="12" xfId="48" applyFont="1" applyFill="1" applyBorder="1"/>
    <xf numFmtId="0" fontId="6" fillId="2" borderId="7" xfId="48" applyFont="1" applyFill="1" applyBorder="1"/>
    <xf numFmtId="0" fontId="6" fillId="2" borderId="3" xfId="48" applyFont="1" applyFill="1" applyBorder="1"/>
    <xf numFmtId="0" fontId="13" fillId="2" borderId="3" xfId="48" applyFont="1" applyFill="1" applyBorder="1"/>
    <xf numFmtId="0" fontId="13" fillId="2" borderId="9" xfId="48" applyFont="1" applyFill="1" applyBorder="1"/>
    <xf numFmtId="0" fontId="13" fillId="2" borderId="7" xfId="48" applyFont="1" applyFill="1" applyBorder="1"/>
    <xf numFmtId="0" fontId="13" fillId="0" borderId="0" xfId="0" applyFont="1" applyAlignment="1">
      <alignment horizontal="right"/>
    </xf>
    <xf numFmtId="1" fontId="12" fillId="0" borderId="0" xfId="0" applyNumberFormat="1" applyFont="1"/>
    <xf numFmtId="0" fontId="46" fillId="0" borderId="0" xfId="0" applyFont="1"/>
    <xf numFmtId="0" fontId="44" fillId="0" borderId="0" xfId="0" applyFont="1" applyBorder="1"/>
    <xf numFmtId="49" fontId="38" fillId="0" borderId="0" xfId="0" applyNumberFormat="1" applyFont="1" applyBorder="1"/>
    <xf numFmtId="0" fontId="13" fillId="0" borderId="0" xfId="0" applyFont="1" applyAlignment="1">
      <alignment horizontal="left"/>
    </xf>
    <xf numFmtId="49" fontId="38" fillId="0" borderId="0" xfId="0" applyNumberFormat="1" applyFont="1"/>
    <xf numFmtId="3" fontId="31" fillId="0" borderId="0" xfId="0" applyNumberFormat="1" applyFont="1" applyFill="1" applyBorder="1"/>
    <xf numFmtId="0" fontId="40" fillId="0" borderId="0" xfId="0" applyFont="1"/>
    <xf numFmtId="0" fontId="40" fillId="0" borderId="0" xfId="0" applyFont="1" applyBorder="1"/>
    <xf numFmtId="3" fontId="40" fillId="0" borderId="0" xfId="0" applyNumberFormat="1" applyFont="1" applyBorder="1"/>
    <xf numFmtId="49" fontId="38" fillId="0" borderId="3" xfId="0" applyNumberFormat="1" applyFont="1" applyBorder="1"/>
    <xf numFmtId="3" fontId="31" fillId="0" borderId="3" xfId="0" applyNumberFormat="1" applyFont="1" applyFill="1" applyBorder="1"/>
    <xf numFmtId="0" fontId="13" fillId="0" borderId="3" xfId="0" applyFont="1" applyBorder="1" applyAlignment="1">
      <alignment horizontal="left"/>
    </xf>
    <xf numFmtId="49" fontId="47" fillId="0" borderId="1" xfId="0" applyNumberFormat="1" applyFont="1" applyBorder="1"/>
    <xf numFmtId="0" fontId="31" fillId="0" borderId="1" xfId="0" applyFont="1" applyBorder="1" applyAlignment="1">
      <alignment horizontal="left"/>
    </xf>
    <xf numFmtId="49" fontId="20" fillId="0" borderId="0" xfId="0" applyNumberFormat="1" applyFont="1"/>
    <xf numFmtId="49" fontId="47" fillId="0" borderId="0" xfId="0" applyNumberFormat="1" applyFont="1" applyBorder="1"/>
    <xf numFmtId="0" fontId="31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0" fillId="0" borderId="10" xfId="0" applyFont="1" applyBorder="1"/>
    <xf numFmtId="0" fontId="13" fillId="0" borderId="10" xfId="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9" fontId="13" fillId="0" borderId="0" xfId="0" applyNumberFormat="1" applyFont="1" applyFill="1" applyBorder="1" applyAlignment="1">
      <alignment horizontal="left"/>
    </xf>
    <xf numFmtId="0" fontId="13" fillId="0" borderId="0" xfId="50" applyFont="1" applyBorder="1" applyAlignment="1">
      <alignment horizontal="left" indent="2"/>
    </xf>
    <xf numFmtId="0" fontId="13" fillId="0" borderId="0" xfId="50" applyFont="1" applyBorder="1" applyAlignment="1">
      <alignment horizontal="left" indent="1"/>
    </xf>
    <xf numFmtId="0" fontId="44" fillId="0" borderId="0" xfId="50" applyFont="1" applyBorder="1" applyAlignment="1">
      <alignment horizontal="left" indent="1"/>
    </xf>
    <xf numFmtId="0" fontId="13" fillId="0" borderId="0" xfId="0" applyFont="1" applyFill="1"/>
    <xf numFmtId="0" fontId="13" fillId="0" borderId="0" xfId="0" applyFont="1" applyBorder="1" applyAlignment="1" applyProtection="1">
      <alignment horizontal="left"/>
    </xf>
    <xf numFmtId="1" fontId="13" fillId="0" borderId="0" xfId="45" quotePrefix="1" applyNumberFormat="1" applyFont="1" applyBorder="1" applyAlignment="1">
      <alignment horizontal="right" wrapText="1"/>
    </xf>
    <xf numFmtId="1" fontId="43" fillId="0" borderId="0" xfId="0" applyNumberFormat="1" applyFont="1"/>
    <xf numFmtId="1" fontId="10" fillId="0" borderId="0" xfId="0" applyNumberFormat="1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3" fontId="5" fillId="0" borderId="12" xfId="0" applyNumberFormat="1" applyFont="1" applyBorder="1"/>
    <xf numFmtId="0" fontId="24" fillId="0" borderId="0" xfId="0" applyFont="1" applyBorder="1"/>
    <xf numFmtId="0" fontId="5" fillId="0" borderId="3" xfId="0" applyFont="1" applyBorder="1" applyAlignment="1">
      <alignment horizontal="left"/>
    </xf>
    <xf numFmtId="170" fontId="5" fillId="0" borderId="0" xfId="0" applyNumberFormat="1" applyFont="1" applyBorder="1" applyAlignment="1">
      <alignment horizontal="right"/>
    </xf>
    <xf numFmtId="164" fontId="5" fillId="0" borderId="0" xfId="48" applyNumberFormat="1" applyFont="1" applyBorder="1" applyAlignment="1">
      <alignment horizontal="right"/>
    </xf>
    <xf numFmtId="171" fontId="5" fillId="0" borderId="3" xfId="48" applyNumberFormat="1" applyFont="1" applyBorder="1" applyAlignment="1">
      <alignment horizontal="center"/>
    </xf>
    <xf numFmtId="0" fontId="4" fillId="0" borderId="0" xfId="0" quotePrefix="1" applyFont="1"/>
    <xf numFmtId="1" fontId="13" fillId="0" borderId="3" xfId="45" quotePrefix="1" applyNumberFormat="1" applyFont="1" applyBorder="1" applyAlignment="1">
      <alignment horizontal="right" wrapText="1"/>
    </xf>
    <xf numFmtId="3" fontId="5" fillId="0" borderId="47" xfId="0" applyNumberFormat="1" applyFont="1" applyBorder="1" applyAlignment="1">
      <alignment horizontal="center"/>
    </xf>
    <xf numFmtId="3" fontId="5" fillId="0" borderId="48" xfId="0" applyNumberFormat="1" applyFont="1" applyBorder="1" applyAlignment="1">
      <alignment horizontal="center"/>
    </xf>
    <xf numFmtId="3" fontId="5" fillId="0" borderId="37" xfId="0" applyNumberFormat="1" applyFont="1" applyBorder="1" applyAlignment="1">
      <alignment horizontal="center"/>
    </xf>
    <xf numFmtId="0" fontId="5" fillId="0" borderId="49" xfId="0" applyFont="1" applyBorder="1"/>
    <xf numFmtId="3" fontId="5" fillId="0" borderId="36" xfId="0" applyNumberFormat="1" applyFont="1" applyBorder="1" applyAlignment="1">
      <alignment horizontal="center"/>
    </xf>
    <xf numFmtId="0" fontId="5" fillId="0" borderId="50" xfId="0" applyFont="1" applyBorder="1"/>
    <xf numFmtId="3" fontId="5" fillId="0" borderId="51" xfId="0" applyNumberFormat="1" applyFont="1" applyBorder="1" applyAlignment="1">
      <alignment horizontal="center"/>
    </xf>
    <xf numFmtId="0" fontId="5" fillId="0" borderId="25" xfId="0" applyFont="1" applyBorder="1"/>
    <xf numFmtId="3" fontId="5" fillId="0" borderId="52" xfId="0" applyNumberFormat="1" applyFont="1" applyBorder="1" applyAlignment="1">
      <alignment horizontal="center"/>
    </xf>
    <xf numFmtId="0" fontId="4" fillId="2" borderId="2" xfId="48" applyFont="1" applyFill="1" applyBorder="1" applyAlignment="1">
      <alignment horizontal="right" wrapText="1"/>
    </xf>
    <xf numFmtId="0" fontId="6" fillId="2" borderId="1" xfId="48" applyFont="1" applyFill="1" applyBorder="1" applyAlignment="1"/>
    <xf numFmtId="3" fontId="5" fillId="5" borderId="37" xfId="0" applyNumberFormat="1" applyFont="1" applyFill="1" applyBorder="1" applyAlignment="1">
      <alignment horizontal="center"/>
    </xf>
    <xf numFmtId="0" fontId="5" fillId="5" borderId="49" xfId="0" applyFont="1" applyFill="1" applyBorder="1"/>
    <xf numFmtId="3" fontId="5" fillId="5" borderId="36" xfId="0" applyNumberFormat="1" applyFont="1" applyFill="1" applyBorder="1" applyAlignment="1">
      <alignment horizontal="center"/>
    </xf>
    <xf numFmtId="0" fontId="5" fillId="5" borderId="50" xfId="0" applyFont="1" applyFill="1" applyBorder="1"/>
    <xf numFmtId="49" fontId="27" fillId="0" borderId="0" xfId="0" applyNumberFormat="1" applyFont="1" applyBorder="1"/>
    <xf numFmtId="9" fontId="46" fillId="0" borderId="0" xfId="0" quotePrefix="1" applyNumberFormat="1" applyFont="1" applyBorder="1"/>
    <xf numFmtId="1" fontId="43" fillId="0" borderId="0" xfId="0" applyNumberFormat="1" applyFont="1" applyBorder="1"/>
    <xf numFmtId="0" fontId="5" fillId="0" borderId="0" xfId="16" applyFont="1" applyBorder="1"/>
    <xf numFmtId="0" fontId="37" fillId="0" borderId="0" xfId="16" applyFont="1" applyBorder="1"/>
    <xf numFmtId="3" fontId="3" fillId="0" borderId="36" xfId="0" applyNumberFormat="1" applyFont="1" applyFill="1" applyBorder="1" applyAlignment="1" applyProtection="1">
      <alignment horizontal="right" wrapText="1"/>
    </xf>
    <xf numFmtId="0" fontId="3" fillId="0" borderId="36" xfId="0" applyFont="1" applyFill="1" applyBorder="1" applyAlignment="1" applyProtection="1">
      <alignment horizontal="left" indent="1"/>
    </xf>
    <xf numFmtId="1" fontId="3" fillId="0" borderId="36" xfId="49" applyNumberFormat="1" applyFont="1" applyBorder="1" applyAlignment="1">
      <alignment horizontal="right"/>
    </xf>
    <xf numFmtId="0" fontId="3" fillId="0" borderId="37" xfId="0" applyFont="1" applyFill="1" applyBorder="1" applyAlignment="1" applyProtection="1">
      <alignment horizontal="left" indent="1"/>
    </xf>
    <xf numFmtId="0" fontId="3" fillId="0" borderId="38" xfId="0" applyFont="1" applyFill="1" applyBorder="1" applyProtection="1"/>
    <xf numFmtId="0" fontId="3" fillId="0" borderId="37" xfId="46" applyFont="1" applyBorder="1" applyAlignment="1" applyProtection="1">
      <alignment horizontal="left" indent="1"/>
    </xf>
    <xf numFmtId="0" fontId="3" fillId="0" borderId="0" xfId="0" applyFont="1" applyFill="1"/>
    <xf numFmtId="3" fontId="3" fillId="0" borderId="8" xfId="0" applyNumberFormat="1" applyFont="1" applyBorder="1"/>
    <xf numFmtId="3" fontId="3" fillId="0" borderId="1" xfId="0" applyNumberFormat="1" applyFont="1" applyBorder="1"/>
    <xf numFmtId="0" fontId="3" fillId="0" borderId="1" xfId="0" applyFont="1" applyBorder="1"/>
    <xf numFmtId="0" fontId="3" fillId="0" borderId="7" xfId="0" applyFont="1" applyBorder="1"/>
    <xf numFmtId="3" fontId="3" fillId="0" borderId="3" xfId="0" applyNumberFormat="1" applyFont="1" applyBorder="1"/>
    <xf numFmtId="0" fontId="3" fillId="0" borderId="3" xfId="0" applyFont="1" applyBorder="1"/>
    <xf numFmtId="3" fontId="3" fillId="0" borderId="17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3" fillId="0" borderId="34" xfId="0" applyFont="1" applyFill="1" applyBorder="1"/>
    <xf numFmtId="3" fontId="3" fillId="0" borderId="34" xfId="0" applyNumberFormat="1" applyFont="1" applyBorder="1"/>
    <xf numFmtId="3" fontId="3" fillId="0" borderId="53" xfId="0" applyNumberFormat="1" applyFont="1" applyFill="1" applyBorder="1"/>
    <xf numFmtId="3" fontId="3" fillId="0" borderId="4" xfId="0" applyNumberFormat="1" applyFont="1" applyFill="1" applyBorder="1"/>
    <xf numFmtId="3" fontId="3" fillId="0" borderId="53" xfId="0" applyNumberFormat="1" applyFont="1" applyBorder="1"/>
    <xf numFmtId="0" fontId="3" fillId="0" borderId="10" xfId="0" applyFont="1" applyFill="1" applyBorder="1"/>
    <xf numFmtId="3" fontId="3" fillId="0" borderId="10" xfId="0" applyNumberFormat="1" applyFont="1" applyBorder="1"/>
    <xf numFmtId="3" fontId="3" fillId="0" borderId="54" xfId="0" applyNumberFormat="1" applyFont="1" applyFill="1" applyBorder="1"/>
    <xf numFmtId="3" fontId="3" fillId="0" borderId="55" xfId="0" applyNumberFormat="1" applyFont="1" applyBorder="1"/>
    <xf numFmtId="3" fontId="3" fillId="0" borderId="10" xfId="0" applyNumberFormat="1" applyFont="1" applyFill="1" applyBorder="1"/>
    <xf numFmtId="3" fontId="3" fillId="0" borderId="56" xfId="0" applyNumberFormat="1" applyFont="1" applyFill="1" applyBorder="1"/>
    <xf numFmtId="3" fontId="3" fillId="0" borderId="57" xfId="0" applyNumberFormat="1" applyFont="1" applyFill="1" applyBorder="1"/>
    <xf numFmtId="3" fontId="3" fillId="0" borderId="3" xfId="0" applyNumberFormat="1" applyFont="1" applyFill="1" applyBorder="1"/>
    <xf numFmtId="3" fontId="3" fillId="0" borderId="58" xfId="0" applyNumberFormat="1" applyFont="1" applyFill="1" applyBorder="1"/>
    <xf numFmtId="3" fontId="3" fillId="0" borderId="9" xfId="0" applyNumberFormat="1" applyFont="1" applyFill="1" applyBorder="1"/>
    <xf numFmtId="3" fontId="3" fillId="0" borderId="17" xfId="0" applyNumberFormat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Border="1"/>
    <xf numFmtId="9" fontId="3" fillId="0" borderId="0" xfId="51" applyFont="1" applyFill="1" applyAlignment="1">
      <alignment horizontal="left"/>
    </xf>
    <xf numFmtId="9" fontId="3" fillId="0" borderId="0" xfId="51" applyFont="1" applyFill="1"/>
    <xf numFmtId="0" fontId="3" fillId="0" borderId="14" xfId="0" applyFont="1" applyBorder="1"/>
    <xf numFmtId="0" fontId="2" fillId="0" borderId="0" xfId="0" applyFont="1" applyBorder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26" xfId="0" applyFont="1" applyFill="1" applyBorder="1" applyAlignment="1" applyProtection="1">
      <alignment horizontal="right"/>
    </xf>
    <xf numFmtId="0" fontId="5" fillId="0" borderId="27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0" fillId="0" borderId="0" xfId="0" applyFont="1"/>
    <xf numFmtId="0" fontId="48" fillId="0" borderId="0" xfId="0" applyFont="1"/>
    <xf numFmtId="9" fontId="5" fillId="0" borderId="26" xfId="51" applyFont="1" applyFill="1" applyBorder="1" applyAlignment="1"/>
    <xf numFmtId="0" fontId="50" fillId="0" borderId="0" xfId="0" applyFont="1" applyFill="1"/>
    <xf numFmtId="3" fontId="5" fillId="4" borderId="12" xfId="0" applyNumberFormat="1" applyFont="1" applyFill="1" applyBorder="1" applyAlignment="1" applyProtection="1">
      <alignment horizontal="right"/>
    </xf>
    <xf numFmtId="4" fontId="5" fillId="0" borderId="27" xfId="0" applyNumberFormat="1" applyFont="1" applyBorder="1" applyAlignment="1">
      <alignment horizontal="center"/>
    </xf>
    <xf numFmtId="0" fontId="2" fillId="0" borderId="0" xfId="0" applyFont="1" applyAlignment="1"/>
    <xf numFmtId="3" fontId="12" fillId="4" borderId="12" xfId="0" applyNumberFormat="1" applyFont="1" applyFill="1" applyBorder="1" applyAlignment="1" applyProtection="1">
      <alignment horizontal="right"/>
    </xf>
    <xf numFmtId="3" fontId="12" fillId="4" borderId="9" xfId="0" applyNumberFormat="1" applyFont="1" applyFill="1" applyBorder="1" applyAlignment="1" applyProtection="1">
      <alignment horizontal="right"/>
    </xf>
    <xf numFmtId="4" fontId="5" fillId="0" borderId="25" xfId="0" applyNumberFormat="1" applyFont="1" applyBorder="1" applyAlignment="1">
      <alignment horizontal="center"/>
    </xf>
    <xf numFmtId="3" fontId="12" fillId="4" borderId="11" xfId="0" applyNumberFormat="1" applyFont="1" applyFill="1" applyBorder="1" applyAlignment="1" applyProtection="1">
      <alignment horizontal="right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12" fillId="0" borderId="17" xfId="0" applyNumberFormat="1" applyFont="1" applyFill="1" applyBorder="1" applyAlignment="1" applyProtection="1">
      <alignment horizontal="right"/>
      <protection locked="0"/>
    </xf>
    <xf numFmtId="3" fontId="12" fillId="4" borderId="4" xfId="0" applyNumberFormat="1" applyFont="1" applyFill="1" applyBorder="1" applyAlignment="1" applyProtection="1">
      <alignment horizontal="right"/>
    </xf>
    <xf numFmtId="4" fontId="5" fillId="0" borderId="26" xfId="0" applyNumberFormat="1" applyFont="1" applyBorder="1" applyAlignment="1">
      <alignment horizontal="center"/>
    </xf>
    <xf numFmtId="3" fontId="5" fillId="4" borderId="16" xfId="0" applyNumberFormat="1" applyFont="1" applyFill="1" applyBorder="1" applyAlignment="1" applyProtection="1">
      <alignment horizontal="right"/>
    </xf>
    <xf numFmtId="3" fontId="12" fillId="4" borderId="17" xfId="0" applyNumberFormat="1" applyFont="1" applyFill="1" applyBorder="1" applyAlignment="1" applyProtection="1">
      <alignment horizontal="right"/>
    </xf>
    <xf numFmtId="3" fontId="12" fillId="4" borderId="16" xfId="0" applyNumberFormat="1" applyFont="1" applyFill="1" applyBorder="1" applyAlignment="1" applyProtection="1">
      <alignment horizontal="right"/>
    </xf>
    <xf numFmtId="3" fontId="12" fillId="0" borderId="16" xfId="0" applyNumberFormat="1" applyFont="1" applyFill="1" applyBorder="1" applyAlignment="1" applyProtection="1">
      <alignment horizontal="right"/>
      <protection locked="0"/>
    </xf>
    <xf numFmtId="0" fontId="12" fillId="0" borderId="4" xfId="0" applyFont="1" applyFill="1" applyBorder="1" applyAlignment="1" applyProtection="1">
      <alignment horizontal="right"/>
    </xf>
    <xf numFmtId="0" fontId="5" fillId="0" borderId="16" xfId="0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3" fontId="5" fillId="0" borderId="26" xfId="0" applyNumberFormat="1" applyFont="1" applyFill="1" applyBorder="1" applyAlignment="1" applyProtection="1">
      <alignment horizontal="right"/>
      <protection locked="0"/>
    </xf>
    <xf numFmtId="3" fontId="12" fillId="0" borderId="1" xfId="51" applyNumberFormat="1" applyFont="1" applyFill="1" applyBorder="1" applyAlignment="1" applyProtection="1">
      <alignment horizontal="right"/>
    </xf>
    <xf numFmtId="3" fontId="12" fillId="0" borderId="24" xfId="0" applyNumberFormat="1" applyFont="1" applyFill="1" applyBorder="1" applyAlignment="1" applyProtection="1">
      <alignment horizontal="right"/>
    </xf>
    <xf numFmtId="3" fontId="12" fillId="0" borderId="25" xfId="0" applyNumberFormat="1" applyFont="1" applyFill="1" applyBorder="1" applyAlignment="1" applyProtection="1">
      <alignment horizontal="right"/>
    </xf>
    <xf numFmtId="3" fontId="12" fillId="0" borderId="3" xfId="0" applyNumberFormat="1" applyFont="1" applyFill="1" applyBorder="1" applyAlignment="1" applyProtection="1">
      <alignment horizontal="right"/>
    </xf>
    <xf numFmtId="9" fontId="5" fillId="0" borderId="0" xfId="51" applyFont="1" applyFill="1" applyAlignment="1">
      <alignment horizontal="left" vertical="center"/>
    </xf>
    <xf numFmtId="3" fontId="5" fillId="0" borderId="25" xfId="0" applyNumberFormat="1" applyFont="1" applyFill="1" applyBorder="1" applyAlignment="1" applyProtection="1">
      <alignment horizontal="right"/>
      <protection locked="0"/>
    </xf>
    <xf numFmtId="3" fontId="12" fillId="0" borderId="3" xfId="51" applyNumberFormat="1" applyFont="1" applyFill="1" applyBorder="1" applyAlignment="1" applyProtection="1">
      <alignment horizontal="right"/>
    </xf>
    <xf numFmtId="0" fontId="12" fillId="0" borderId="11" xfId="0" applyFont="1" applyBorder="1" applyAlignment="1">
      <alignment horizontal="right"/>
    </xf>
    <xf numFmtId="0" fontId="3" fillId="0" borderId="1" xfId="0" applyFont="1" applyFill="1" applyBorder="1"/>
    <xf numFmtId="0" fontId="3" fillId="0" borderId="11" xfId="0" applyFont="1" applyBorder="1"/>
    <xf numFmtId="0" fontId="3" fillId="0" borderId="2" xfId="0" applyFont="1" applyBorder="1"/>
    <xf numFmtId="1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0" borderId="9" xfId="0" applyFont="1" applyBorder="1"/>
    <xf numFmtId="0" fontId="3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centerContinuous"/>
    </xf>
    <xf numFmtId="0" fontId="3" fillId="0" borderId="20" xfId="0" applyFont="1" applyBorder="1" applyAlignment="1">
      <alignment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65" fontId="3" fillId="0" borderId="59" xfId="0" applyNumberFormat="1" applyFont="1" applyBorder="1" applyAlignment="1">
      <alignment horizontal="left" vertical="top"/>
    </xf>
    <xf numFmtId="167" fontId="3" fillId="0" borderId="5" xfId="0" applyNumberFormat="1" applyFont="1" applyBorder="1"/>
    <xf numFmtId="167" fontId="3" fillId="0" borderId="34" xfId="0" applyNumberFormat="1" applyFont="1" applyBorder="1"/>
    <xf numFmtId="167" fontId="3" fillId="0" borderId="38" xfId="0" applyNumberFormat="1" applyFont="1" applyBorder="1"/>
    <xf numFmtId="167" fontId="3" fillId="0" borderId="6" xfId="0" applyNumberFormat="1" applyFont="1" applyBorder="1"/>
    <xf numFmtId="167" fontId="3" fillId="0" borderId="10" xfId="0" applyNumberFormat="1" applyFont="1" applyBorder="1"/>
    <xf numFmtId="167" fontId="3" fillId="0" borderId="40" xfId="0" applyNumberFormat="1" applyFont="1" applyBorder="1"/>
    <xf numFmtId="167" fontId="3" fillId="0" borderId="57" xfId="0" applyNumberFormat="1" applyFont="1" applyBorder="1"/>
    <xf numFmtId="3" fontId="8" fillId="0" borderId="0" xfId="0" applyNumberFormat="1" applyFont="1" applyAlignment="1">
      <alignment horizontal="left"/>
    </xf>
    <xf numFmtId="3" fontId="3" fillId="0" borderId="54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0" fontId="3" fillId="0" borderId="50" xfId="0" applyFont="1" applyBorder="1" applyAlignment="1">
      <alignment horizontal="left" vertical="top" wrapText="1"/>
    </xf>
    <xf numFmtId="167" fontId="3" fillId="5" borderId="6" xfId="0" applyNumberFormat="1" applyFont="1" applyFill="1" applyBorder="1"/>
    <xf numFmtId="167" fontId="3" fillId="5" borderId="10" xfId="0" applyNumberFormat="1" applyFont="1" applyFill="1" applyBorder="1"/>
    <xf numFmtId="3" fontId="3" fillId="5" borderId="57" xfId="0" applyNumberFormat="1" applyFont="1" applyFill="1" applyBorder="1"/>
    <xf numFmtId="1" fontId="3" fillId="0" borderId="0" xfId="0" applyNumberFormat="1" applyFont="1"/>
    <xf numFmtId="0" fontId="3" fillId="0" borderId="0" xfId="0" applyFont="1" applyAlignment="1">
      <alignment horizontal="center"/>
    </xf>
    <xf numFmtId="3" fontId="3" fillId="5" borderId="10" xfId="0" applyNumberFormat="1" applyFont="1" applyFill="1" applyBorder="1"/>
    <xf numFmtId="167" fontId="3" fillId="5" borderId="40" xfId="0" applyNumberFormat="1" applyFont="1" applyFill="1" applyBorder="1"/>
    <xf numFmtId="167" fontId="3" fillId="5" borderId="57" xfId="0" applyNumberFormat="1" applyFont="1" applyFill="1" applyBorder="1"/>
    <xf numFmtId="165" fontId="3" fillId="0" borderId="60" xfId="0" applyNumberFormat="1" applyFont="1" applyBorder="1" applyAlignment="1">
      <alignment horizontal="left" vertical="top"/>
    </xf>
    <xf numFmtId="0" fontId="3" fillId="0" borderId="57" xfId="0" applyFont="1" applyBorder="1" applyAlignment="1">
      <alignment horizontal="left" vertical="top" wrapText="1"/>
    </xf>
    <xf numFmtId="3" fontId="3" fillId="5" borderId="0" xfId="0" applyNumberFormat="1" applyFont="1" applyFill="1" applyBorder="1"/>
    <xf numFmtId="167" fontId="3" fillId="5" borderId="0" xfId="0" applyNumberFormat="1" applyFont="1" applyFill="1" applyBorder="1"/>
    <xf numFmtId="167" fontId="3" fillId="5" borderId="23" xfId="0" applyNumberFormat="1" applyFont="1" applyFill="1" applyBorder="1"/>
    <xf numFmtId="167" fontId="3" fillId="5" borderId="12" xfId="0" applyNumberFormat="1" applyFont="1" applyFill="1" applyBorder="1"/>
    <xf numFmtId="3" fontId="3" fillId="5" borderId="6" xfId="0" applyNumberFormat="1" applyFont="1" applyFill="1" applyBorder="1"/>
    <xf numFmtId="167" fontId="3" fillId="0" borderId="13" xfId="0" applyNumberFormat="1" applyFont="1" applyBorder="1"/>
    <xf numFmtId="167" fontId="3" fillId="0" borderId="14" xfId="0" applyNumberFormat="1" applyFont="1" applyBorder="1"/>
    <xf numFmtId="166" fontId="3" fillId="0" borderId="14" xfId="0" applyNumberFormat="1" applyFont="1" applyBorder="1"/>
    <xf numFmtId="167" fontId="3" fillId="0" borderId="61" xfId="0" applyNumberFormat="1" applyFont="1" applyBorder="1"/>
    <xf numFmtId="167" fontId="3" fillId="0" borderId="18" xfId="0" applyNumberFormat="1" applyFont="1" applyBorder="1"/>
    <xf numFmtId="3" fontId="3" fillId="0" borderId="14" xfId="0" applyNumberFormat="1" applyFont="1" applyBorder="1"/>
    <xf numFmtId="3" fontId="3" fillId="0" borderId="18" xfId="0" applyNumberFormat="1" applyFont="1" applyBorder="1"/>
    <xf numFmtId="0" fontId="3" fillId="0" borderId="0" xfId="0" applyFont="1" applyBorder="1" applyAlignment="1">
      <alignment horizontal="left"/>
    </xf>
    <xf numFmtId="3" fontId="3" fillId="0" borderId="11" xfId="0" applyNumberFormat="1" applyFont="1" applyBorder="1"/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3" fontId="3" fillId="0" borderId="12" xfId="0" applyNumberFormat="1" applyFont="1" applyBorder="1"/>
    <xf numFmtId="3" fontId="3" fillId="0" borderId="0" xfId="0" applyNumberFormat="1" applyFont="1" applyAlignment="1">
      <alignment horizontal="center"/>
    </xf>
    <xf numFmtId="167" fontId="3" fillId="0" borderId="0" xfId="0" quotePrefix="1" applyNumberFormat="1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left"/>
    </xf>
    <xf numFmtId="0" fontId="3" fillId="0" borderId="34" xfId="0" applyFont="1" applyBorder="1"/>
    <xf numFmtId="3" fontId="3" fillId="0" borderId="53" xfId="0" applyNumberFormat="1" applyFont="1" applyFill="1" applyBorder="1" applyAlignment="1">
      <alignment horizontal="right"/>
    </xf>
    <xf numFmtId="3" fontId="3" fillId="0" borderId="0" xfId="51" applyNumberFormat="1" applyFont="1" applyFill="1" applyAlignment="1">
      <alignment horizontal="left"/>
    </xf>
    <xf numFmtId="0" fontId="3" fillId="0" borderId="38" xfId="0" applyFont="1" applyBorder="1"/>
    <xf numFmtId="2" fontId="3" fillId="0" borderId="54" xfId="0" applyNumberFormat="1" applyFont="1" applyBorder="1" applyAlignment="1">
      <alignment horizontal="right"/>
    </xf>
    <xf numFmtId="2" fontId="3" fillId="0" borderId="0" xfId="51" applyNumberFormat="1" applyFont="1" applyFill="1" applyAlignment="1">
      <alignment horizontal="left"/>
    </xf>
    <xf numFmtId="0" fontId="3" fillId="0" borderId="38" xfId="0" applyFont="1" applyFill="1" applyBorder="1"/>
    <xf numFmtId="0" fontId="3" fillId="0" borderId="19" xfId="0" applyFont="1" applyBorder="1"/>
    <xf numFmtId="2" fontId="3" fillId="0" borderId="55" xfId="0" applyNumberFormat="1" applyFont="1" applyBorder="1" applyAlignment="1">
      <alignment horizontal="right"/>
    </xf>
    <xf numFmtId="0" fontId="3" fillId="0" borderId="10" xfId="0" applyFont="1" applyBorder="1"/>
    <xf numFmtId="2" fontId="3" fillId="0" borderId="16" xfId="0" applyNumberFormat="1" applyFont="1" applyBorder="1" applyAlignment="1">
      <alignment horizontal="right"/>
    </xf>
    <xf numFmtId="2" fontId="3" fillId="0" borderId="56" xfId="0" applyNumberFormat="1" applyFont="1" applyBorder="1" applyAlignment="1">
      <alignment horizontal="right"/>
    </xf>
    <xf numFmtId="2" fontId="3" fillId="0" borderId="58" xfId="0" applyNumberFormat="1" applyFont="1" applyBorder="1" applyAlignment="1">
      <alignment horizontal="right"/>
    </xf>
    <xf numFmtId="0" fontId="3" fillId="2" borderId="0" xfId="0" applyFont="1" applyFill="1" applyProtection="1"/>
    <xf numFmtId="1" fontId="3" fillId="0" borderId="0" xfId="0" applyNumberFormat="1" applyFont="1" applyProtection="1"/>
    <xf numFmtId="1" fontId="30" fillId="0" borderId="0" xfId="0" applyNumberFormat="1" applyFont="1" applyProtection="1"/>
    <xf numFmtId="1" fontId="3" fillId="2" borderId="0" xfId="0" applyNumberFormat="1" applyFont="1" applyFill="1" applyProtection="1"/>
    <xf numFmtId="1" fontId="2" fillId="0" borderId="0" xfId="0" applyNumberFormat="1" applyFont="1"/>
    <xf numFmtId="0" fontId="13" fillId="0" borderId="14" xfId="0" applyFont="1" applyBorder="1"/>
    <xf numFmtId="0" fontId="13" fillId="0" borderId="14" xfId="0" applyFont="1" applyBorder="1" applyAlignment="1">
      <alignment horizontal="left"/>
    </xf>
    <xf numFmtId="168" fontId="13" fillId="0" borderId="14" xfId="0" applyNumberFormat="1" applyFont="1" applyBorder="1" applyAlignment="1">
      <alignment horizontal="left"/>
    </xf>
    <xf numFmtId="0" fontId="13" fillId="0" borderId="14" xfId="0" applyFont="1" applyBorder="1" applyAlignment="1">
      <alignment horizontal="right"/>
    </xf>
    <xf numFmtId="0" fontId="45" fillId="0" borderId="0" xfId="0" applyFont="1" applyBorder="1" applyAlignment="1">
      <alignment horizontal="left"/>
    </xf>
    <xf numFmtId="3" fontId="5" fillId="0" borderId="0" xfId="0" applyNumberFormat="1" applyFont="1"/>
    <xf numFmtId="3" fontId="5" fillId="0" borderId="4" xfId="0" applyNumberFormat="1" applyFont="1" applyBorder="1" applyAlignment="1">
      <alignment wrapText="1"/>
    </xf>
    <xf numFmtId="0" fontId="31" fillId="0" borderId="17" xfId="0" applyFont="1" applyBorder="1" applyAlignment="1">
      <alignment wrapText="1"/>
    </xf>
    <xf numFmtId="0" fontId="57" fillId="0" borderId="0" xfId="0" applyFont="1" applyBorder="1" applyAlignment="1">
      <alignment horizontal="left"/>
    </xf>
    <xf numFmtId="0" fontId="58" fillId="0" borderId="0" xfId="0" applyFont="1" applyBorder="1"/>
    <xf numFmtId="0" fontId="57" fillId="0" borderId="13" xfId="0" applyFont="1" applyBorder="1" applyAlignment="1">
      <alignment horizontal="left"/>
    </xf>
    <xf numFmtId="0" fontId="58" fillId="0" borderId="17" xfId="0" applyFont="1" applyBorder="1" applyAlignment="1">
      <alignment wrapText="1"/>
    </xf>
    <xf numFmtId="0" fontId="5" fillId="0" borderId="8" xfId="0" applyFont="1" applyFill="1" applyBorder="1" applyAlignment="1">
      <alignment horizontal="right" vertical="top"/>
    </xf>
    <xf numFmtId="0" fontId="5" fillId="0" borderId="32" xfId="0" applyFont="1" applyFill="1" applyBorder="1" applyAlignment="1">
      <alignment horizontal="center" vertical="top" wrapText="1"/>
    </xf>
    <xf numFmtId="3" fontId="5" fillId="0" borderId="22" xfId="0" applyNumberFormat="1" applyFont="1" applyFill="1" applyBorder="1" applyAlignment="1">
      <alignment horizontal="right" vertical="top" wrapText="1"/>
    </xf>
    <xf numFmtId="0" fontId="5" fillId="0" borderId="62" xfId="0" applyFont="1" applyFill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right"/>
    </xf>
    <xf numFmtId="3" fontId="12" fillId="0" borderId="24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right"/>
    </xf>
    <xf numFmtId="0" fontId="48" fillId="0" borderId="0" xfId="44" applyFont="1" applyBorder="1" applyAlignment="1">
      <alignment wrapText="1"/>
    </xf>
    <xf numFmtId="9" fontId="51" fillId="0" borderId="0" xfId="0" applyNumberFormat="1" applyFont="1" applyBorder="1"/>
    <xf numFmtId="49" fontId="24" fillId="0" borderId="0" xfId="0" applyNumberFormat="1" applyFont="1" applyBorder="1"/>
    <xf numFmtId="9" fontId="12" fillId="0" borderId="0" xfId="0" applyNumberFormat="1" applyFont="1" applyBorder="1"/>
    <xf numFmtId="3" fontId="52" fillId="0" borderId="0" xfId="0" applyNumberFormat="1" applyFont="1"/>
    <xf numFmtId="3" fontId="13" fillId="0" borderId="0" xfId="0" applyNumberFormat="1" applyFont="1" applyBorder="1" applyAlignment="1">
      <alignment horizontal="left"/>
    </xf>
    <xf numFmtId="49" fontId="24" fillId="0" borderId="0" xfId="0" applyNumberFormat="1" applyFont="1"/>
    <xf numFmtId="3" fontId="51" fillId="0" borderId="0" xfId="0" applyNumberFormat="1" applyFont="1" applyFill="1" applyBorder="1"/>
    <xf numFmtId="49" fontId="24" fillId="0" borderId="3" xfId="0" applyNumberFormat="1" applyFont="1" applyBorder="1"/>
    <xf numFmtId="0" fontId="51" fillId="0" borderId="3" xfId="0" applyFont="1" applyBorder="1"/>
    <xf numFmtId="49" fontId="24" fillId="0" borderId="1" xfId="0" applyNumberFormat="1" applyFont="1" applyBorder="1"/>
    <xf numFmtId="0" fontId="51" fillId="0" borderId="1" xfId="0" applyFont="1" applyBorder="1"/>
    <xf numFmtId="0" fontId="51" fillId="0" borderId="0" xfId="0" applyFont="1" applyBorder="1"/>
    <xf numFmtId="0" fontId="53" fillId="0" borderId="0" xfId="0" applyFont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9" fontId="12" fillId="0" borderId="19" xfId="0" applyNumberFormat="1" applyFont="1" applyBorder="1"/>
    <xf numFmtId="0" fontId="5" fillId="0" borderId="10" xfId="0" applyFont="1" applyBorder="1" applyAlignment="1" applyProtection="1">
      <alignment horizontal="left"/>
    </xf>
    <xf numFmtId="0" fontId="51" fillId="0" borderId="0" xfId="44" applyFont="1" applyBorder="1" applyAlignment="1">
      <alignment wrapText="1"/>
    </xf>
    <xf numFmtId="49" fontId="54" fillId="0" borderId="0" xfId="0" applyNumberFormat="1" applyFont="1"/>
    <xf numFmtId="0" fontId="13" fillId="0" borderId="19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 applyProtection="1">
      <alignment horizontal="left"/>
    </xf>
    <xf numFmtId="0" fontId="5" fillId="2" borderId="1" xfId="48" applyFont="1" applyFill="1" applyBorder="1"/>
    <xf numFmtId="0" fontId="5" fillId="2" borderId="0" xfId="48" applyFont="1" applyFill="1" applyBorder="1"/>
    <xf numFmtId="0" fontId="9" fillId="0" borderId="0" xfId="48" applyFont="1"/>
    <xf numFmtId="0" fontId="9" fillId="0" borderId="0" xfId="48" applyFont="1" applyFill="1" applyBorder="1"/>
    <xf numFmtId="3" fontId="11" fillId="0" borderId="53" xfId="0" applyNumberFormat="1" applyFont="1" applyFill="1" applyBorder="1"/>
    <xf numFmtId="3" fontId="11" fillId="5" borderId="54" xfId="0" applyNumberFormat="1" applyFont="1" applyFill="1" applyBorder="1"/>
    <xf numFmtId="3" fontId="11" fillId="0" borderId="54" xfId="0" applyNumberFormat="1" applyFont="1" applyFill="1" applyBorder="1"/>
    <xf numFmtId="3" fontId="11" fillId="0" borderId="58" xfId="0" applyNumberFormat="1" applyFont="1" applyFill="1" applyBorder="1"/>
    <xf numFmtId="9" fontId="20" fillId="0" borderId="0" xfId="0" applyNumberFormat="1" applyFont="1"/>
    <xf numFmtId="3" fontId="5" fillId="0" borderId="5" xfId="0" applyNumberFormat="1" applyFont="1" applyBorder="1"/>
    <xf numFmtId="3" fontId="5" fillId="5" borderId="6" xfId="0" applyNumberFormat="1" applyFont="1" applyFill="1" applyBorder="1"/>
    <xf numFmtId="3" fontId="5" fillId="0" borderId="6" xfId="0" applyNumberFormat="1" applyFont="1" applyBorder="1"/>
    <xf numFmtId="3" fontId="5" fillId="0" borderId="63" xfId="0" applyNumberFormat="1" applyFont="1" applyBorder="1"/>
    <xf numFmtId="3" fontId="5" fillId="0" borderId="64" xfId="0" applyNumberFormat="1" applyFont="1" applyBorder="1"/>
    <xf numFmtId="3" fontId="5" fillId="5" borderId="65" xfId="0" applyNumberFormat="1" applyFont="1" applyFill="1" applyBorder="1"/>
    <xf numFmtId="3" fontId="5" fillId="0" borderId="65" xfId="0" applyNumberFormat="1" applyFont="1" applyBorder="1"/>
    <xf numFmtId="3" fontId="5" fillId="0" borderId="60" xfId="0" applyNumberFormat="1" applyFont="1" applyBorder="1"/>
    <xf numFmtId="3" fontId="5" fillId="0" borderId="7" xfId="0" applyNumberFormat="1" applyFont="1" applyBorder="1"/>
    <xf numFmtId="0" fontId="55" fillId="2" borderId="2" xfId="48" applyFont="1" applyFill="1" applyBorder="1" applyAlignment="1">
      <alignment vertical="center"/>
    </xf>
    <xf numFmtId="0" fontId="55" fillId="2" borderId="0" xfId="48" applyFont="1" applyFill="1" applyBorder="1" applyAlignment="1">
      <alignment vertical="center"/>
    </xf>
    <xf numFmtId="0" fontId="55" fillId="2" borderId="0" xfId="48" applyFont="1" applyFill="1" applyBorder="1"/>
    <xf numFmtId="0" fontId="55" fillId="5" borderId="2" xfId="48" applyFont="1" applyFill="1" applyBorder="1" applyAlignment="1">
      <alignment vertical="center"/>
    </xf>
    <xf numFmtId="0" fontId="55" fillId="5" borderId="0" xfId="48" applyFont="1" applyFill="1" applyBorder="1" applyAlignment="1">
      <alignment vertical="center"/>
    </xf>
    <xf numFmtId="0" fontId="55" fillId="5" borderId="0" xfId="48" applyFont="1" applyFill="1" applyBorder="1"/>
    <xf numFmtId="0" fontId="55" fillId="2" borderId="0" xfId="48" applyFont="1" applyFill="1" applyBorder="1" applyAlignment="1">
      <alignment horizontal="left"/>
    </xf>
    <xf numFmtId="0" fontId="55" fillId="2" borderId="0" xfId="48" quotePrefix="1" applyFont="1" applyFill="1" applyBorder="1" applyAlignment="1">
      <alignment horizontal="left" indent="5"/>
    </xf>
    <xf numFmtId="0" fontId="14" fillId="2" borderId="8" xfId="48" applyFont="1" applyFill="1" applyBorder="1"/>
    <xf numFmtId="0" fontId="11" fillId="0" borderId="0" xfId="0" applyFont="1" applyAlignment="1">
      <alignment horizontal="center"/>
    </xf>
    <xf numFmtId="0" fontId="56" fillId="0" borderId="0" xfId="48" applyFont="1" applyFill="1" applyBorder="1"/>
    <xf numFmtId="1" fontId="12" fillId="6" borderId="0" xfId="0" applyNumberFormat="1" applyFont="1" applyFill="1"/>
    <xf numFmtId="0" fontId="46" fillId="6" borderId="0" xfId="0" applyFont="1" applyFill="1"/>
    <xf numFmtId="49" fontId="6" fillId="6" borderId="0" xfId="0" applyNumberFormat="1" applyFont="1" applyFill="1" applyBorder="1"/>
    <xf numFmtId="49" fontId="6" fillId="7" borderId="0" xfId="0" applyNumberFormat="1" applyFont="1" applyFill="1" applyBorder="1"/>
    <xf numFmtId="1" fontId="12" fillId="7" borderId="0" xfId="0" applyNumberFormat="1" applyFont="1" applyFill="1"/>
    <xf numFmtId="0" fontId="46" fillId="7" borderId="0" xfId="0" applyFont="1" applyFill="1"/>
    <xf numFmtId="49" fontId="6" fillId="8" borderId="0" xfId="0" applyNumberFormat="1" applyFont="1" applyFill="1" applyBorder="1"/>
    <xf numFmtId="49" fontId="6" fillId="9" borderId="0" xfId="0" applyNumberFormat="1" applyFont="1" applyFill="1" applyBorder="1"/>
    <xf numFmtId="1" fontId="12" fillId="8" borderId="0" xfId="0" applyNumberFormat="1" applyFont="1" applyFill="1"/>
    <xf numFmtId="9" fontId="46" fillId="8" borderId="0" xfId="0" quotePrefix="1" applyNumberFormat="1" applyFont="1" applyFill="1"/>
    <xf numFmtId="1" fontId="12" fillId="9" borderId="0" xfId="0" applyNumberFormat="1" applyFont="1" applyFill="1"/>
    <xf numFmtId="0" fontId="46" fillId="9" borderId="0" xfId="0" quotePrefix="1" applyFont="1" applyFill="1"/>
    <xf numFmtId="49" fontId="6" fillId="10" borderId="0" xfId="0" applyNumberFormat="1" applyFont="1" applyFill="1" applyBorder="1"/>
    <xf numFmtId="1" fontId="12" fillId="10" borderId="0" xfId="0" applyNumberFormat="1" applyFont="1" applyFill="1"/>
    <xf numFmtId="0" fontId="46" fillId="10" borderId="0" xfId="0" quotePrefix="1" applyFont="1" applyFill="1" applyAlignment="1">
      <alignment horizontal="left"/>
    </xf>
    <xf numFmtId="1" fontId="5" fillId="0" borderId="0" xfId="0" applyNumberFormat="1" applyFont="1" applyBorder="1" applyAlignment="1">
      <alignment horizontal="right"/>
    </xf>
    <xf numFmtId="164" fontId="3" fillId="0" borderId="0" xfId="48" applyNumberFormat="1" applyFont="1" applyBorder="1" applyAlignment="1">
      <alignment horizontal="left"/>
    </xf>
    <xf numFmtId="0" fontId="3" fillId="0" borderId="36" xfId="0" applyFont="1" applyFill="1" applyBorder="1" applyAlignment="1" applyProtection="1">
      <alignment horizontal="right"/>
    </xf>
    <xf numFmtId="0" fontId="3" fillId="0" borderId="37" xfId="0" applyFont="1" applyFill="1" applyBorder="1" applyProtection="1"/>
    <xf numFmtId="0" fontId="68" fillId="0" borderId="0" xfId="0" applyFont="1"/>
    <xf numFmtId="9" fontId="12" fillId="15" borderId="2" xfId="51" applyFont="1" applyFill="1" applyBorder="1" applyAlignment="1" applyProtection="1">
      <alignment horizontal="left"/>
    </xf>
    <xf numFmtId="0" fontId="12" fillId="15" borderId="0" xfId="0" applyFont="1" applyFill="1" applyAlignment="1">
      <alignment horizontal="left"/>
    </xf>
    <xf numFmtId="9" fontId="12" fillId="15" borderId="0" xfId="51" applyFont="1" applyFill="1" applyAlignment="1">
      <alignment horizontal="left"/>
    </xf>
    <xf numFmtId="9" fontId="12" fillId="15" borderId="0" xfId="0" quotePrefix="1" applyNumberFormat="1" applyFont="1" applyFill="1"/>
    <xf numFmtId="9" fontId="12" fillId="15" borderId="0" xfId="0" quotePrefix="1" applyNumberFormat="1" applyFont="1" applyFill="1" applyAlignment="1" applyProtection="1"/>
    <xf numFmtId="9" fontId="12" fillId="15" borderId="0" xfId="0" applyNumberFormat="1" applyFont="1" applyFill="1" applyAlignment="1" applyProtection="1"/>
    <xf numFmtId="0" fontId="69" fillId="0" borderId="0" xfId="0" applyFont="1"/>
    <xf numFmtId="9" fontId="13" fillId="0" borderId="0" xfId="0" applyNumberFormat="1" applyFont="1" applyFill="1" applyBorder="1" applyAlignment="1">
      <alignment horizontal="left" wrapText="1"/>
    </xf>
    <xf numFmtId="3" fontId="70" fillId="0" borderId="0" xfId="0" applyNumberFormat="1" applyFont="1" applyBorder="1"/>
    <xf numFmtId="0" fontId="48" fillId="0" borderId="0" xfId="0" applyFont="1" applyFill="1"/>
    <xf numFmtId="0" fontId="70" fillId="0" borderId="0" xfId="0" applyFont="1"/>
    <xf numFmtId="9" fontId="71" fillId="0" borderId="0" xfId="0" applyNumberFormat="1" applyFont="1" applyBorder="1"/>
    <xf numFmtId="0" fontId="0" fillId="0" borderId="0" xfId="0" applyBorder="1" applyAlignment="1">
      <alignment wrapText="1"/>
    </xf>
    <xf numFmtId="0" fontId="6" fillId="16" borderId="0" xfId="0" applyFont="1" applyFill="1"/>
    <xf numFmtId="0" fontId="8" fillId="16" borderId="0" xfId="0" applyFont="1" applyFill="1"/>
    <xf numFmtId="1" fontId="6" fillId="16" borderId="0" xfId="49" applyNumberFormat="1" applyFont="1" applyFill="1" applyBorder="1" applyAlignment="1">
      <alignment horizontal="right"/>
    </xf>
    <xf numFmtId="0" fontId="6" fillId="16" borderId="0" xfId="0" applyFont="1" applyFill="1" applyProtection="1"/>
    <xf numFmtId="0" fontId="11" fillId="2" borderId="1" xfId="48" applyFont="1" applyFill="1" applyBorder="1"/>
    <xf numFmtId="0" fontId="11" fillId="2" borderId="8" xfId="48" applyFont="1" applyFill="1" applyBorder="1" applyAlignment="1">
      <alignment horizontal="right"/>
    </xf>
    <xf numFmtId="0" fontId="11" fillId="2" borderId="2" xfId="48" applyFont="1" applyFill="1" applyBorder="1" applyAlignment="1">
      <alignment horizontal="right"/>
    </xf>
    <xf numFmtId="0" fontId="60" fillId="2" borderId="0" xfId="4" applyFont="1" applyFill="1" applyBorder="1" applyAlignment="1" applyProtection="1">
      <alignment horizontal="center"/>
    </xf>
    <xf numFmtId="0" fontId="11" fillId="2" borderId="0" xfId="48" applyFont="1" applyFill="1" applyBorder="1"/>
    <xf numFmtId="0" fontId="27" fillId="0" borderId="0" xfId="0" applyFont="1" applyBorder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3" fillId="0" borderId="36" xfId="0" applyFont="1" applyFill="1" applyBorder="1" applyAlignment="1" applyProtection="1">
      <alignment horizontal="right" wrapText="1"/>
    </xf>
    <xf numFmtId="0" fontId="12" fillId="0" borderId="8" xfId="0" applyFont="1" applyBorder="1" applyAlignment="1">
      <alignment horizontal="center"/>
    </xf>
    <xf numFmtId="0" fontId="61" fillId="2" borderId="0" xfId="4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wrapText="1"/>
    </xf>
    <xf numFmtId="0" fontId="3" fillId="0" borderId="36" xfId="0" applyFont="1" applyFill="1" applyBorder="1" applyProtection="1"/>
    <xf numFmtId="169" fontId="3" fillId="0" borderId="36" xfId="0" applyNumberFormat="1" applyFont="1" applyFill="1" applyBorder="1" applyAlignment="1" applyProtection="1">
      <alignment horizontal="right" wrapText="1"/>
    </xf>
    <xf numFmtId="169" fontId="3" fillId="0" borderId="36" xfId="0" applyNumberFormat="1" applyFont="1" applyFill="1" applyBorder="1" applyAlignment="1" applyProtection="1">
      <alignment horizontal="right" wrapText="1"/>
      <protection locked="0"/>
    </xf>
    <xf numFmtId="169" fontId="3" fillId="0" borderId="0" xfId="0" applyNumberFormat="1" applyFont="1" applyFill="1" applyProtection="1"/>
    <xf numFmtId="169" fontId="3" fillId="3" borderId="36" xfId="0" applyNumberFormat="1" applyFont="1" applyFill="1" applyBorder="1" applyAlignment="1" applyProtection="1">
      <alignment horizontal="right" wrapText="1"/>
    </xf>
    <xf numFmtId="0" fontId="3" fillId="0" borderId="39" xfId="0" applyFont="1" applyFill="1" applyBorder="1" applyProtection="1"/>
    <xf numFmtId="3" fontId="3" fillId="0" borderId="36" xfId="0" applyNumberFormat="1" applyFont="1" applyFill="1" applyBorder="1" applyAlignment="1" applyProtection="1">
      <alignment horizontal="center" wrapText="1"/>
    </xf>
    <xf numFmtId="0" fontId="3" fillId="0" borderId="36" xfId="0" applyNumberFormat="1" applyFont="1" applyFill="1" applyBorder="1" applyAlignment="1" applyProtection="1">
      <alignment horizontal="right"/>
    </xf>
    <xf numFmtId="169" fontId="3" fillId="2" borderId="0" xfId="0" applyNumberFormat="1" applyFont="1" applyFill="1" applyProtection="1"/>
    <xf numFmtId="0" fontId="3" fillId="0" borderId="38" xfId="0" applyFont="1" applyFill="1" applyBorder="1" applyAlignment="1" applyProtection="1">
      <alignment vertical="top"/>
    </xf>
    <xf numFmtId="0" fontId="3" fillId="3" borderId="38" xfId="0" applyFont="1" applyFill="1" applyBorder="1" applyAlignment="1" applyProtection="1">
      <alignment wrapText="1"/>
    </xf>
    <xf numFmtId="0" fontId="3" fillId="3" borderId="39" xfId="0" applyFont="1" applyFill="1" applyBorder="1" applyAlignment="1" applyProtection="1">
      <alignment wrapText="1"/>
    </xf>
    <xf numFmtId="169" fontId="3" fillId="0" borderId="0" xfId="0" applyNumberFormat="1" applyFont="1" applyFill="1" applyBorder="1" applyProtection="1"/>
    <xf numFmtId="3" fontId="3" fillId="0" borderId="36" xfId="0" applyNumberFormat="1" applyFont="1" applyFill="1" applyBorder="1" applyAlignment="1" applyProtection="1">
      <alignment horizontal="right"/>
    </xf>
    <xf numFmtId="0" fontId="3" fillId="0" borderId="36" xfId="0" applyFont="1" applyFill="1" applyBorder="1" applyAlignment="1" applyProtection="1"/>
    <xf numFmtId="0" fontId="3" fillId="0" borderId="36" xfId="0" applyFont="1" applyFill="1" applyBorder="1" applyAlignment="1" applyProtection="1">
      <alignment horizontal="center"/>
    </xf>
    <xf numFmtId="3" fontId="3" fillId="0" borderId="38" xfId="0" applyNumberFormat="1" applyFont="1" applyFill="1" applyBorder="1" applyAlignment="1" applyProtection="1">
      <alignment horizontal="right" wrapText="1"/>
    </xf>
    <xf numFmtId="3" fontId="3" fillId="0" borderId="39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46" applyFont="1" applyBorder="1" applyAlignment="1" applyProtection="1">
      <alignment horizontal="left" indent="1"/>
    </xf>
    <xf numFmtId="0" fontId="2" fillId="0" borderId="0" xfId="0" applyFont="1" applyBorder="1"/>
    <xf numFmtId="0" fontId="2" fillId="0" borderId="3" xfId="0" applyFont="1" applyBorder="1"/>
    <xf numFmtId="0" fontId="9" fillId="0" borderId="8" xfId="0" applyFont="1" applyBorder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8" xfId="0" applyFont="1" applyBorder="1"/>
    <xf numFmtId="0" fontId="10" fillId="0" borderId="27" xfId="0" applyFont="1" applyBorder="1"/>
    <xf numFmtId="0" fontId="10" fillId="0" borderId="33" xfId="0" applyFont="1" applyBorder="1"/>
    <xf numFmtId="0" fontId="10" fillId="0" borderId="8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5" fillId="0" borderId="0" xfId="0" applyFont="1" applyAlignment="1">
      <alignment horizontal="left" indent="3"/>
    </xf>
    <xf numFmtId="0" fontId="5" fillId="0" borderId="7" xfId="0" applyFont="1" applyBorder="1" applyAlignment="1" applyProtection="1">
      <alignment horizontal="right" wrapText="1"/>
    </xf>
    <xf numFmtId="0" fontId="5" fillId="0" borderId="66" xfId="0" applyFont="1" applyBorder="1" applyAlignment="1">
      <alignment horizontal="right"/>
    </xf>
    <xf numFmtId="3" fontId="5" fillId="0" borderId="8" xfId="0" applyNumberFormat="1" applyFont="1" applyBorder="1" applyAlignment="1" applyProtection="1">
      <alignment horizontal="right"/>
    </xf>
    <xf numFmtId="3" fontId="5" fillId="0" borderId="62" xfId="0" applyNumberFormat="1" applyFont="1" applyBorder="1" applyAlignment="1">
      <alignment horizontal="right"/>
    </xf>
    <xf numFmtId="0" fontId="3" fillId="0" borderId="62" xfId="0" applyFont="1" applyBorder="1"/>
    <xf numFmtId="3" fontId="12" fillId="0" borderId="24" xfId="0" applyNumberFormat="1" applyFont="1" applyBorder="1" applyAlignment="1" applyProtection="1">
      <alignment horizontal="right"/>
    </xf>
    <xf numFmtId="3" fontId="12" fillId="0" borderId="13" xfId="0" applyNumberFormat="1" applyFont="1" applyFill="1" applyBorder="1" applyAlignment="1" applyProtection="1">
      <alignment horizontal="right"/>
    </xf>
    <xf numFmtId="0" fontId="3" fillId="0" borderId="26" xfId="0" applyFont="1" applyBorder="1"/>
    <xf numFmtId="3" fontId="12" fillId="0" borderId="25" xfId="0" applyNumberFormat="1" applyFont="1" applyBorder="1" applyAlignment="1" applyProtection="1">
      <alignment horizontal="right"/>
    </xf>
    <xf numFmtId="3" fontId="12" fillId="0" borderId="27" xfId="0" applyNumberFormat="1" applyFont="1" applyBorder="1" applyAlignment="1" applyProtection="1">
      <alignment horizontal="right"/>
    </xf>
    <xf numFmtId="0" fontId="10" fillId="0" borderId="3" xfId="0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left"/>
    </xf>
    <xf numFmtId="0" fontId="9" fillId="0" borderId="5" xfId="0" applyFont="1" applyBorder="1" applyAlignment="1">
      <alignment horizontal="right"/>
    </xf>
    <xf numFmtId="0" fontId="9" fillId="0" borderId="6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26" xfId="0" applyFont="1" applyBorder="1" applyAlignment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right"/>
    </xf>
    <xf numFmtId="0" fontId="10" fillId="0" borderId="27" xfId="0" applyFont="1" applyBorder="1" applyAlignment="1" applyProtection="1">
      <alignment horizontal="right"/>
    </xf>
    <xf numFmtId="0" fontId="10" fillId="0" borderId="7" xfId="0" applyFont="1" applyBorder="1" applyAlignment="1">
      <alignment horizontal="right"/>
    </xf>
    <xf numFmtId="0" fontId="10" fillId="0" borderId="25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left"/>
    </xf>
    <xf numFmtId="0" fontId="10" fillId="0" borderId="26" xfId="0" applyFont="1" applyBorder="1"/>
    <xf numFmtId="0" fontId="10" fillId="0" borderId="0" xfId="0" applyFont="1" applyBorder="1" applyAlignment="1">
      <alignment horizontal="left" indent="1"/>
    </xf>
    <xf numFmtId="3" fontId="10" fillId="0" borderId="20" xfId="0" applyNumberFormat="1" applyFont="1" applyBorder="1" applyProtection="1"/>
    <xf numFmtId="3" fontId="10" fillId="0" borderId="12" xfId="0" applyNumberFormat="1" applyFont="1" applyBorder="1" applyProtection="1">
      <protection locked="0"/>
    </xf>
    <xf numFmtId="3" fontId="10" fillId="0" borderId="2" xfId="0" applyNumberFormat="1" applyFont="1" applyBorder="1" applyProtection="1"/>
    <xf numFmtId="166" fontId="10" fillId="0" borderId="27" xfId="51" applyNumberFormat="1" applyFont="1" applyFill="1" applyBorder="1" applyAlignment="1" applyProtection="1">
      <alignment horizontal="center"/>
    </xf>
    <xf numFmtId="0" fontId="3" fillId="15" borderId="0" xfId="0" applyFont="1" applyFill="1"/>
    <xf numFmtId="0" fontId="10" fillId="0" borderId="14" xfId="0" applyFont="1" applyBorder="1" applyAlignment="1" applyProtection="1">
      <alignment horizontal="left"/>
    </xf>
    <xf numFmtId="0" fontId="3" fillId="0" borderId="18" xfId="0" applyFont="1" applyBorder="1"/>
    <xf numFmtId="3" fontId="10" fillId="0" borderId="33" xfId="0" applyNumberFormat="1" applyFont="1" applyBorder="1" applyProtection="1"/>
    <xf numFmtId="3" fontId="10" fillId="0" borderId="13" xfId="0" applyNumberFormat="1" applyFont="1" applyBorder="1" applyProtection="1"/>
    <xf numFmtId="166" fontId="10" fillId="0" borderId="28" xfId="51" applyNumberFormat="1" applyFont="1" applyFill="1" applyBorder="1" applyAlignment="1" applyProtection="1">
      <alignment horizontal="center"/>
    </xf>
    <xf numFmtId="0" fontId="3" fillId="16" borderId="0" xfId="0" applyFont="1" applyFill="1"/>
    <xf numFmtId="0" fontId="10" fillId="0" borderId="0" xfId="0" applyFont="1" applyAlignment="1" applyProtection="1">
      <alignment horizontal="left"/>
    </xf>
    <xf numFmtId="3" fontId="10" fillId="0" borderId="0" xfId="0" applyNumberFormat="1" applyFont="1" applyBorder="1" applyProtection="1"/>
    <xf numFmtId="3" fontId="10" fillId="0" borderId="0" xfId="0" applyNumberFormat="1" applyFont="1" applyBorder="1" applyProtection="1">
      <protection locked="0"/>
    </xf>
    <xf numFmtId="166" fontId="10" fillId="0" borderId="0" xfId="51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Protection="1"/>
    <xf numFmtId="3" fontId="10" fillId="0" borderId="0" xfId="0" applyNumberFormat="1" applyFont="1" applyFill="1" applyBorder="1" applyProtection="1">
      <protection locked="0"/>
    </xf>
    <xf numFmtId="3" fontId="10" fillId="0" borderId="12" xfId="0" applyNumberFormat="1" applyFont="1" applyBorder="1" applyProtection="1"/>
    <xf numFmtId="3" fontId="10" fillId="0" borderId="18" xfId="0" applyNumberFormat="1" applyFont="1" applyBorder="1" applyProtection="1"/>
    <xf numFmtId="3" fontId="5" fillId="0" borderId="23" xfId="0" applyNumberFormat="1" applyFont="1" applyBorder="1" applyAlignment="1" applyProtection="1">
      <alignment horizontal="right"/>
    </xf>
    <xf numFmtId="3" fontId="12" fillId="0" borderId="68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2" fillId="16" borderId="0" xfId="0" applyFont="1" applyFill="1" applyAlignment="1">
      <alignment horizontal="left"/>
    </xf>
    <xf numFmtId="3" fontId="5" fillId="0" borderId="0" xfId="0" applyNumberFormat="1" applyFont="1" applyFill="1" applyBorder="1" applyAlignment="1" applyProtection="1">
      <alignment horizontal="right"/>
    </xf>
    <xf numFmtId="3" fontId="5" fillId="0" borderId="23" xfId="0" applyNumberFormat="1" applyFont="1" applyFill="1" applyBorder="1" applyAlignment="1" applyProtection="1">
      <alignment horizontal="right"/>
      <protection locked="0"/>
    </xf>
    <xf numFmtId="3" fontId="5" fillId="0" borderId="32" xfId="0" applyNumberFormat="1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3" fontId="12" fillId="0" borderId="21" xfId="51" applyNumberFormat="1" applyFont="1" applyBorder="1" applyAlignment="1" applyProtection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27" xfId="0" applyNumberFormat="1" applyFont="1" applyBorder="1" applyAlignment="1" applyProtection="1">
      <alignment horizontal="right"/>
      <protection locked="0"/>
    </xf>
    <xf numFmtId="3" fontId="5" fillId="0" borderId="27" xfId="0" applyNumberFormat="1" applyFont="1" applyFill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right"/>
    </xf>
    <xf numFmtId="3" fontId="5" fillId="16" borderId="20" xfId="0" applyNumberFormat="1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left"/>
    </xf>
    <xf numFmtId="0" fontId="5" fillId="2" borderId="12" xfId="13" applyFont="1" applyFill="1" applyBorder="1" applyAlignment="1" applyProtection="1">
      <alignment horizontal="left" indent="2"/>
    </xf>
    <xf numFmtId="0" fontId="5" fillId="0" borderId="12" xfId="0" applyFont="1" applyFill="1" applyBorder="1" applyAlignment="1" applyProtection="1">
      <alignment horizontal="left"/>
    </xf>
    <xf numFmtId="0" fontId="12" fillId="0" borderId="11" xfId="0" applyFont="1" applyFill="1" applyBorder="1" applyAlignment="1" applyProtection="1">
      <alignment horizontal="left"/>
    </xf>
    <xf numFmtId="0" fontId="5" fillId="0" borderId="8" xfId="0" applyFont="1" applyFill="1" applyBorder="1"/>
    <xf numFmtId="3" fontId="5" fillId="0" borderId="69" xfId="0" applyNumberFormat="1" applyFont="1" applyFill="1" applyBorder="1" applyProtection="1"/>
    <xf numFmtId="9" fontId="12" fillId="15" borderId="0" xfId="51" applyFont="1" applyFill="1" applyBorder="1" applyAlignment="1" applyProtection="1">
      <alignment horizontal="left"/>
    </xf>
    <xf numFmtId="3" fontId="5" fillId="0" borderId="21" xfId="51" applyNumberFormat="1" applyFont="1" applyBorder="1" applyAlignment="1" applyProtection="1">
      <alignment horizontal="right"/>
    </xf>
    <xf numFmtId="0" fontId="13" fillId="0" borderId="0" xfId="0" applyNumberFormat="1" applyFont="1" applyBorder="1"/>
    <xf numFmtId="0" fontId="13" fillId="0" borderId="0" xfId="0" applyNumberFormat="1" applyFont="1"/>
    <xf numFmtId="10" fontId="12" fillId="0" borderId="0" xfId="0" applyNumberFormat="1" applyFont="1" applyBorder="1"/>
    <xf numFmtId="0" fontId="12" fillId="18" borderId="0" xfId="51" applyNumberFormat="1" applyFont="1" applyFill="1" applyBorder="1" applyAlignment="1" applyProtection="1">
      <alignment horizontal="left"/>
    </xf>
    <xf numFmtId="0" fontId="72" fillId="0" borderId="0" xfId="0" applyFont="1"/>
    <xf numFmtId="0" fontId="73" fillId="0" borderId="0" xfId="0" applyFont="1"/>
    <xf numFmtId="0" fontId="63" fillId="0" borderId="0" xfId="0" applyFont="1"/>
    <xf numFmtId="0" fontId="63" fillId="0" borderId="0" xfId="0" applyFont="1" applyFill="1"/>
    <xf numFmtId="0" fontId="64" fillId="0" borderId="0" xfId="0" applyFont="1"/>
    <xf numFmtId="0" fontId="74" fillId="0" borderId="0" xfId="16" applyFont="1"/>
    <xf numFmtId="9" fontId="74" fillId="0" borderId="0" xfId="16" applyNumberFormat="1" applyFont="1" applyFill="1" applyBorder="1" applyAlignment="1">
      <alignment horizontal="left"/>
    </xf>
    <xf numFmtId="0" fontId="8" fillId="0" borderId="13" xfId="0" applyFont="1" applyBorder="1"/>
    <xf numFmtId="3" fontId="3" fillId="0" borderId="55" xfId="0" applyNumberFormat="1" applyFont="1" applyBorder="1" applyAlignment="1">
      <alignment horizontal="center"/>
    </xf>
    <xf numFmtId="0" fontId="8" fillId="0" borderId="21" xfId="0" applyFont="1" applyBorder="1"/>
    <xf numFmtId="0" fontId="8" fillId="0" borderId="9" xfId="0" applyFont="1" applyBorder="1"/>
    <xf numFmtId="6" fontId="8" fillId="0" borderId="17" xfId="0" quotePrefix="1" applyNumberFormat="1" applyFont="1" applyBorder="1" applyAlignment="1">
      <alignment horizontal="right"/>
    </xf>
    <xf numFmtId="0" fontId="3" fillId="20" borderId="10" xfId="0" applyFont="1" applyFill="1" applyBorder="1" applyAlignment="1">
      <alignment horizontal="left" vertical="top" wrapText="1"/>
    </xf>
    <xf numFmtId="167" fontId="3" fillId="20" borderId="10" xfId="0" applyNumberFormat="1" applyFont="1" applyFill="1" applyBorder="1"/>
    <xf numFmtId="167" fontId="3" fillId="20" borderId="40" xfId="0" applyNumberFormat="1" applyFont="1" applyFill="1" applyBorder="1"/>
    <xf numFmtId="167" fontId="3" fillId="20" borderId="57" xfId="0" applyNumberFormat="1" applyFont="1" applyFill="1" applyBorder="1"/>
    <xf numFmtId="166" fontId="3" fillId="0" borderId="70" xfId="0" applyNumberFormat="1" applyFont="1" applyBorder="1"/>
    <xf numFmtId="166" fontId="3" fillId="0" borderId="57" xfId="0" applyNumberFormat="1" applyFont="1" applyBorder="1"/>
    <xf numFmtId="166" fontId="3" fillId="5" borderId="57" xfId="0" applyNumberFormat="1" applyFont="1" applyFill="1" applyBorder="1"/>
    <xf numFmtId="167" fontId="3" fillId="0" borderId="7" xfId="0" applyNumberFormat="1" applyFont="1" applyBorder="1"/>
    <xf numFmtId="167" fontId="3" fillId="0" borderId="3" xfId="0" applyNumberFormat="1" applyFont="1" applyBorder="1"/>
    <xf numFmtId="166" fontId="3" fillId="0" borderId="9" xfId="0" applyNumberFormat="1" applyFont="1" applyBorder="1"/>
    <xf numFmtId="169" fontId="6" fillId="16" borderId="0" xfId="0" applyNumberFormat="1" applyFont="1" applyFill="1" applyBorder="1" applyAlignment="1" applyProtection="1">
      <alignment horizontal="right" wrapText="1"/>
    </xf>
    <xf numFmtId="0" fontId="6" fillId="16" borderId="0" xfId="0" applyFont="1" applyFill="1" applyBorder="1" applyProtection="1"/>
    <xf numFmtId="0" fontId="8" fillId="16" borderId="0" xfId="0" applyFont="1" applyFill="1" applyBorder="1" applyAlignment="1" applyProtection="1">
      <alignment horizontal="right" wrapText="1"/>
    </xf>
    <xf numFmtId="3" fontId="75" fillId="16" borderId="0" xfId="0" applyNumberFormat="1" applyFont="1" applyFill="1" applyBorder="1" applyAlignment="1" applyProtection="1">
      <alignment horizontal="right" wrapText="1"/>
    </xf>
    <xf numFmtId="0" fontId="69" fillId="0" borderId="0" xfId="0" applyFont="1" applyBorder="1" applyAlignment="1">
      <alignment horizontal="right"/>
    </xf>
    <xf numFmtId="0" fontId="3" fillId="0" borderId="29" xfId="0" applyFont="1" applyFill="1" applyBorder="1" applyProtection="1"/>
    <xf numFmtId="0" fontId="8" fillId="0" borderId="0" xfId="0" applyFont="1" applyFill="1" applyBorder="1" applyAlignment="1" applyProtection="1"/>
    <xf numFmtId="0" fontId="27" fillId="16" borderId="0" xfId="0" applyFont="1" applyFill="1"/>
    <xf numFmtId="169" fontId="3" fillId="16" borderId="0" xfId="0" applyNumberFormat="1" applyFont="1" applyFill="1" applyBorder="1" applyAlignment="1" applyProtection="1">
      <alignment horizontal="right" wrapText="1"/>
    </xf>
    <xf numFmtId="0" fontId="3" fillId="16" borderId="0" xfId="0" applyFont="1" applyFill="1" applyBorder="1" applyAlignment="1" applyProtection="1">
      <alignment horizontal="right" wrapText="1"/>
    </xf>
    <xf numFmtId="0" fontId="3" fillId="16" borderId="0" xfId="0" applyNumberFormat="1" applyFont="1" applyFill="1" applyBorder="1" applyAlignment="1" applyProtection="1">
      <alignment horizontal="right" wrapText="1"/>
    </xf>
    <xf numFmtId="0" fontId="3" fillId="16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 wrapText="1"/>
    </xf>
    <xf numFmtId="0" fontId="75" fillId="0" borderId="0" xfId="0" applyFont="1" applyFill="1" applyBorder="1" applyAlignment="1" applyProtection="1">
      <alignment horizontal="right"/>
    </xf>
    <xf numFmtId="0" fontId="2" fillId="16" borderId="0" xfId="0" applyFont="1" applyFill="1"/>
    <xf numFmtId="0" fontId="6" fillId="16" borderId="0" xfId="0" applyFont="1" applyFill="1" applyBorder="1" applyAlignment="1" applyProtection="1">
      <alignment horizontal="right" wrapText="1"/>
    </xf>
    <xf numFmtId="0" fontId="6" fillId="16" borderId="0" xfId="0" applyFont="1" applyFill="1" applyBorder="1" applyAlignment="1" applyProtection="1">
      <alignment horizontal="left" wrapText="1"/>
    </xf>
    <xf numFmtId="0" fontId="6" fillId="16" borderId="0" xfId="0" applyFont="1" applyFill="1" applyBorder="1" applyAlignment="1" applyProtection="1">
      <alignment horizontal="right"/>
    </xf>
    <xf numFmtId="0" fontId="69" fillId="0" borderId="0" xfId="0" applyFont="1" applyFill="1"/>
    <xf numFmtId="0" fontId="69" fillId="0" borderId="0" xfId="19" applyFont="1" applyAlignment="1">
      <alignment horizontal="right"/>
    </xf>
    <xf numFmtId="0" fontId="8" fillId="16" borderId="0" xfId="0" applyFont="1" applyFill="1" applyBorder="1" applyAlignment="1" applyProtection="1">
      <alignment horizontal="right"/>
    </xf>
    <xf numFmtId="3" fontId="6" fillId="16" borderId="0" xfId="0" applyNumberFormat="1" applyFont="1" applyFill="1" applyBorder="1" applyProtection="1"/>
    <xf numFmtId="3" fontId="5" fillId="0" borderId="27" xfId="0" applyNumberFormat="1" applyFont="1" applyFill="1" applyBorder="1" applyAlignment="1" applyProtection="1"/>
    <xf numFmtId="3" fontId="5" fillId="0" borderId="2" xfId="0" applyNumberFormat="1" applyFont="1" applyFill="1" applyBorder="1" applyAlignment="1" applyProtection="1"/>
    <xf numFmtId="9" fontId="13" fillId="0" borderId="0" xfId="16" applyNumberFormat="1" applyFont="1" applyFill="1" applyBorder="1" applyAlignment="1">
      <alignment horizontal="left"/>
    </xf>
    <xf numFmtId="0" fontId="13" fillId="0" borderId="0" xfId="16" applyFont="1" applyFill="1" applyBorder="1"/>
    <xf numFmtId="0" fontId="13" fillId="0" borderId="0" xfId="16" applyFont="1"/>
    <xf numFmtId="0" fontId="8" fillId="0" borderId="42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 indent="1"/>
    </xf>
    <xf numFmtId="169" fontId="3" fillId="0" borderId="0" xfId="0" applyNumberFormat="1" applyFont="1" applyFill="1" applyBorder="1" applyAlignment="1" applyProtection="1">
      <alignment horizontal="right" wrapText="1"/>
    </xf>
    <xf numFmtId="0" fontId="8" fillId="0" borderId="4" xfId="0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3" fontId="16" fillId="0" borderId="17" xfId="0" applyNumberFormat="1" applyFont="1" applyFill="1" applyBorder="1" applyAlignment="1">
      <alignment horizontal="right"/>
    </xf>
    <xf numFmtId="3" fontId="16" fillId="0" borderId="17" xfId="0" applyNumberFormat="1" applyFont="1" applyBorder="1"/>
    <xf numFmtId="0" fontId="12" fillId="0" borderId="22" xfId="0" applyFont="1" applyBorder="1" applyAlignment="1" applyProtection="1">
      <alignment horizontal="center"/>
    </xf>
    <xf numFmtId="0" fontId="12" fillId="4" borderId="11" xfId="0" applyFont="1" applyFill="1" applyBorder="1" applyAlignment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12" fillId="0" borderId="4" xfId="0" applyFont="1" applyBorder="1" applyAlignment="1">
      <alignment horizontal="center"/>
    </xf>
    <xf numFmtId="15" fontId="5" fillId="0" borderId="20" xfId="0" applyNumberFormat="1" applyFont="1" applyBorder="1" applyAlignment="1" applyProtection="1">
      <alignment horizontal="center"/>
    </xf>
    <xf numFmtId="15" fontId="5" fillId="4" borderId="12" xfId="0" applyNumberFormat="1" applyFont="1" applyFill="1" applyBorder="1" applyAlignment="1" applyProtection="1">
      <alignment horizontal="center"/>
    </xf>
    <xf numFmtId="15" fontId="5" fillId="0" borderId="16" xfId="0" applyNumberFormat="1" applyFont="1" applyBorder="1" applyAlignment="1" applyProtection="1">
      <alignment horizontal="center"/>
    </xf>
    <xf numFmtId="0" fontId="12" fillId="0" borderId="32" xfId="0" applyFont="1" applyBorder="1" applyAlignment="1">
      <alignment horizontal="right"/>
    </xf>
    <xf numFmtId="9" fontId="76" fillId="0" borderId="0" xfId="51" applyFont="1" applyFill="1" applyBorder="1" applyAlignment="1" applyProtection="1">
      <alignment horizontal="left"/>
    </xf>
    <xf numFmtId="0" fontId="70" fillId="0" borderId="0" xfId="0" applyFont="1" applyFill="1"/>
    <xf numFmtId="3" fontId="5" fillId="0" borderId="68" xfId="0" applyNumberFormat="1" applyFont="1" applyFill="1" applyBorder="1" applyAlignment="1" applyProtection="1">
      <alignment horizontal="right"/>
    </xf>
    <xf numFmtId="49" fontId="36" fillId="0" borderId="0" xfId="0" applyNumberFormat="1" applyFont="1" applyFill="1"/>
    <xf numFmtId="49" fontId="36" fillId="0" borderId="0" xfId="51" applyNumberFormat="1" applyFont="1" applyFill="1" applyAlignment="1">
      <alignment horizontal="left"/>
    </xf>
    <xf numFmtId="0" fontId="12" fillId="0" borderId="0" xfId="0" applyFont="1" applyBorder="1" applyAlignment="1"/>
    <xf numFmtId="0" fontId="12" fillId="0" borderId="26" xfId="0" applyFont="1" applyBorder="1" applyAlignment="1">
      <alignment horizontal="right"/>
    </xf>
    <xf numFmtId="3" fontId="5" fillId="0" borderId="29" xfId="0" applyNumberFormat="1" applyFont="1" applyFill="1" applyBorder="1" applyProtection="1"/>
    <xf numFmtId="3" fontId="5" fillId="0" borderId="16" xfId="0" applyNumberFormat="1" applyFont="1" applyBorder="1" applyProtection="1"/>
    <xf numFmtId="165" fontId="3" fillId="0" borderId="65" xfId="0" applyNumberFormat="1" applyFont="1" applyBorder="1" applyAlignment="1">
      <alignment horizontal="left" vertical="top"/>
    </xf>
    <xf numFmtId="0" fontId="3" fillId="0" borderId="57" xfId="0" applyFont="1" applyBorder="1" applyAlignment="1" applyProtection="1">
      <alignment horizontal="left"/>
    </xf>
    <xf numFmtId="0" fontId="3" fillId="0" borderId="50" xfId="0" applyFont="1" applyBorder="1" applyAlignment="1" applyProtection="1">
      <alignment horizontal="left"/>
    </xf>
    <xf numFmtId="0" fontId="3" fillId="0" borderId="50" xfId="0" applyFont="1" applyBorder="1" applyAlignment="1" applyProtection="1">
      <alignment horizontal="left" wrapText="1"/>
    </xf>
    <xf numFmtId="3" fontId="3" fillId="0" borderId="6" xfId="0" applyNumberFormat="1" applyFont="1" applyBorder="1"/>
    <xf numFmtId="3" fontId="3" fillId="0" borderId="57" xfId="0" applyNumberFormat="1" applyFont="1" applyBorder="1"/>
    <xf numFmtId="0" fontId="5" fillId="2" borderId="0" xfId="48" applyFont="1" applyFill="1" applyBorder="1" applyAlignment="1">
      <alignment wrapText="1"/>
    </xf>
    <xf numFmtId="0" fontId="5" fillId="0" borderId="12" xfId="0" applyFont="1" applyBorder="1" applyAlignment="1"/>
    <xf numFmtId="0" fontId="5" fillId="2" borderId="2" xfId="48" applyFont="1" applyFill="1" applyBorder="1" applyAlignment="1">
      <alignment wrapText="1"/>
    </xf>
    <xf numFmtId="9" fontId="12" fillId="0" borderId="0" xfId="0" quotePrefix="1" applyNumberFormat="1" applyFont="1" applyFill="1" applyAlignment="1" applyProtection="1"/>
    <xf numFmtId="0" fontId="13" fillId="0" borderId="0" xfId="0" applyFont="1" applyFill="1" applyBorder="1" applyAlignment="1">
      <alignment horizontal="left" vertical="center"/>
    </xf>
    <xf numFmtId="9" fontId="13" fillId="0" borderId="0" xfId="0" applyNumberFormat="1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9" fontId="13" fillId="0" borderId="0" xfId="16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10" fontId="12" fillId="0" borderId="0" xfId="0" applyNumberFormat="1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 wrapText="1"/>
    </xf>
    <xf numFmtId="9" fontId="20" fillId="15" borderId="0" xfId="51" applyFont="1" applyFill="1" applyAlignment="1">
      <alignment horizontal="left"/>
    </xf>
    <xf numFmtId="9" fontId="20" fillId="0" borderId="0" xfId="0" applyNumberFormat="1" applyFont="1" applyAlignment="1">
      <alignment horizontal="left" wrapText="1"/>
    </xf>
    <xf numFmtId="9" fontId="20" fillId="0" borderId="0" xfId="0" applyNumberFormat="1" applyFont="1" applyFill="1" applyAlignment="1">
      <alignment horizontal="left" wrapText="1"/>
    </xf>
    <xf numFmtId="9" fontId="12" fillId="0" borderId="0" xfId="51" applyFont="1" applyFill="1" applyBorder="1" applyAlignment="1" applyProtection="1">
      <alignment horizontal="center" vertical="center"/>
    </xf>
    <xf numFmtId="0" fontId="12" fillId="0" borderId="0" xfId="16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wrapText="1"/>
    </xf>
    <xf numFmtId="0" fontId="77" fillId="0" borderId="0" xfId="0" applyFont="1"/>
    <xf numFmtId="0" fontId="12" fillId="0" borderId="0" xfId="0" applyNumberFormat="1" applyFont="1" applyBorder="1" applyAlignment="1">
      <alignment wrapText="1"/>
    </xf>
    <xf numFmtId="0" fontId="12" fillId="0" borderId="0" xfId="51" applyNumberFormat="1" applyFont="1" applyFill="1" applyBorder="1" applyAlignment="1" applyProtection="1">
      <alignment horizontal="left"/>
    </xf>
    <xf numFmtId="3" fontId="12" fillId="0" borderId="0" xfId="51" applyNumberFormat="1" applyFont="1" applyFill="1" applyBorder="1" applyAlignment="1" applyProtection="1">
      <alignment horizontal="right"/>
    </xf>
    <xf numFmtId="3" fontId="12" fillId="0" borderId="33" xfId="0" applyNumberFormat="1" applyFont="1" applyFill="1" applyBorder="1" applyAlignment="1" applyProtection="1">
      <alignment horizontal="right"/>
    </xf>
    <xf numFmtId="3" fontId="12" fillId="0" borderId="28" xfId="0" applyNumberFormat="1" applyFont="1" applyBorder="1" applyAlignment="1" applyProtection="1">
      <alignment horizontal="right"/>
    </xf>
    <xf numFmtId="3" fontId="78" fillId="19" borderId="2" xfId="0" applyNumberFormat="1" applyFont="1" applyFill="1" applyBorder="1" applyAlignment="1" applyProtection="1">
      <alignment horizontal="right"/>
    </xf>
    <xf numFmtId="3" fontId="12" fillId="19" borderId="2" xfId="0" applyNumberFormat="1" applyFont="1" applyFill="1" applyBorder="1" applyAlignment="1" applyProtection="1">
      <alignment horizontal="right"/>
    </xf>
    <xf numFmtId="3" fontId="5" fillId="19" borderId="27" xfId="16" applyNumberFormat="1" applyFont="1" applyFill="1" applyBorder="1" applyAlignment="1" applyProtection="1">
      <alignment horizontal="right"/>
      <protection locked="0"/>
    </xf>
    <xf numFmtId="3" fontId="5" fillId="19" borderId="27" xfId="16" applyNumberFormat="1" applyFont="1" applyFill="1" applyBorder="1" applyAlignment="1" applyProtection="1">
      <alignment horizontal="right"/>
      <protection locked="0"/>
    </xf>
    <xf numFmtId="3" fontId="5" fillId="19" borderId="27" xfId="16" applyNumberFormat="1" applyFont="1" applyFill="1" applyBorder="1" applyAlignment="1" applyProtection="1">
      <alignment horizontal="right"/>
      <protection locked="0"/>
    </xf>
    <xf numFmtId="3" fontId="5" fillId="19" borderId="27" xfId="16" applyNumberFormat="1" applyFont="1" applyFill="1" applyBorder="1" applyAlignment="1" applyProtection="1">
      <alignment horizontal="right"/>
      <protection locked="0"/>
    </xf>
    <xf numFmtId="166" fontId="5" fillId="0" borderId="27" xfId="51" applyNumberFormat="1" applyFont="1" applyFill="1" applyBorder="1" applyAlignment="1" applyProtection="1">
      <alignment horizontal="center"/>
    </xf>
    <xf numFmtId="9" fontId="5" fillId="0" borderId="0" xfId="51" applyFont="1" applyFill="1" applyBorder="1" applyAlignment="1" applyProtection="1">
      <alignment horizontal="center"/>
      <protection locked="0"/>
    </xf>
    <xf numFmtId="0" fontId="5" fillId="2" borderId="11" xfId="43" applyFont="1" applyFill="1" applyBorder="1" applyAlignment="1" applyProtection="1">
      <alignment horizontal="left"/>
    </xf>
    <xf numFmtId="3" fontId="5" fillId="19" borderId="27" xfId="16" applyNumberFormat="1" applyFont="1" applyFill="1" applyBorder="1" applyAlignment="1" applyProtection="1">
      <alignment horizontal="right"/>
      <protection locked="0"/>
    </xf>
    <xf numFmtId="0" fontId="12" fillId="0" borderId="0" xfId="0" quotePrefix="1" applyNumberFormat="1" applyFont="1" applyFill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9" fontId="12" fillId="0" borderId="0" xfId="0" quotePrefix="1" applyNumberFormat="1" applyFont="1" applyFill="1" applyAlignment="1" applyProtection="1">
      <alignment horizontal="center" vertical="center" wrapText="1"/>
    </xf>
    <xf numFmtId="3" fontId="5" fillId="0" borderId="29" xfId="0" applyNumberFormat="1" applyFont="1" applyBorder="1" applyAlignment="1" applyProtection="1">
      <alignment horizontal="right"/>
      <protection locked="0"/>
    </xf>
    <xf numFmtId="0" fontId="3" fillId="0" borderId="5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wrapText="1"/>
    </xf>
    <xf numFmtId="9" fontId="13" fillId="0" borderId="0" xfId="0" applyNumberFormat="1" applyFont="1" applyFill="1" applyBorder="1" applyAlignment="1">
      <alignment horizontal="left" wrapText="1"/>
    </xf>
    <xf numFmtId="0" fontId="69" fillId="0" borderId="38" xfId="0" applyFont="1" applyFill="1" applyBorder="1" applyProtection="1"/>
    <xf numFmtId="0" fontId="30" fillId="0" borderId="39" xfId="0" applyFont="1" applyFill="1" applyBorder="1" applyAlignment="1" applyProtection="1">
      <alignment horizontal="left"/>
    </xf>
    <xf numFmtId="0" fontId="12" fillId="0" borderId="0" xfId="0" applyFont="1" applyFill="1" applyAlignment="1">
      <alignment horizontal="left"/>
    </xf>
    <xf numFmtId="9" fontId="5" fillId="0" borderId="0" xfId="51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5" fillId="0" borderId="2" xfId="48" applyFont="1" applyFill="1" applyBorder="1" applyAlignment="1">
      <alignment horizontal="left"/>
    </xf>
    <xf numFmtId="0" fontId="3" fillId="0" borderId="37" xfId="0" applyFont="1" applyFill="1" applyBorder="1" applyAlignment="1" applyProtection="1"/>
    <xf numFmtId="3" fontId="3" fillId="0" borderId="36" xfId="0" applyNumberFormat="1" applyFont="1" applyFill="1" applyBorder="1" applyProtection="1"/>
    <xf numFmtId="0" fontId="3" fillId="0" borderId="37" xfId="0" applyFont="1" applyFill="1" applyBorder="1" applyAlignment="1" applyProtection="1">
      <alignment horizontal="left" indent="2"/>
    </xf>
    <xf numFmtId="0" fontId="3" fillId="3" borderId="37" xfId="0" applyFont="1" applyFill="1" applyBorder="1" applyAlignment="1" applyProtection="1">
      <alignment horizontal="left" indent="1"/>
    </xf>
    <xf numFmtId="0" fontId="3" fillId="3" borderId="38" xfId="0" applyFont="1" applyFill="1" applyBorder="1" applyAlignment="1" applyProtection="1"/>
    <xf numFmtId="0" fontId="3" fillId="3" borderId="39" xfId="0" applyFont="1" applyFill="1" applyBorder="1" applyAlignment="1" applyProtection="1"/>
    <xf numFmtId="3" fontId="3" fillId="17" borderId="36" xfId="0" applyNumberFormat="1" applyFont="1" applyFill="1" applyBorder="1" applyProtection="1"/>
    <xf numFmtId="0" fontId="3" fillId="0" borderId="38" xfId="0" applyFont="1" applyFill="1" applyBorder="1" applyAlignment="1" applyProtection="1"/>
    <xf numFmtId="0" fontId="3" fillId="0" borderId="39" xfId="0" applyFont="1" applyFill="1" applyBorder="1" applyAlignment="1" applyProtection="1"/>
    <xf numFmtId="0" fontId="3" fillId="3" borderId="37" xfId="0" applyFont="1" applyFill="1" applyBorder="1" applyAlignment="1" applyProtection="1">
      <alignment horizontal="left"/>
    </xf>
    <xf numFmtId="0" fontId="3" fillId="3" borderId="38" xfId="0" applyFont="1" applyFill="1" applyBorder="1" applyAlignment="1" applyProtection="1">
      <alignment horizontal="left"/>
    </xf>
    <xf numFmtId="0" fontId="3" fillId="3" borderId="39" xfId="0" applyFont="1" applyFill="1" applyBorder="1" applyAlignment="1" applyProtection="1">
      <alignment horizontal="left"/>
    </xf>
    <xf numFmtId="0" fontId="30" fillId="0" borderId="38" xfId="0" applyFont="1" applyFill="1" applyBorder="1" applyAlignment="1" applyProtection="1">
      <alignment horizontal="left"/>
    </xf>
    <xf numFmtId="0" fontId="8" fillId="0" borderId="36" xfId="0" applyFont="1" applyFill="1" applyBorder="1" applyAlignment="1" applyProtection="1">
      <alignment horizontal="center"/>
    </xf>
    <xf numFmtId="0" fontId="2" fillId="0" borderId="37" xfId="0" applyFont="1" applyBorder="1"/>
    <xf numFmtId="0" fontId="2" fillId="0" borderId="38" xfId="0" applyFont="1" applyBorder="1" applyAlignment="1">
      <alignment wrapText="1"/>
    </xf>
    <xf numFmtId="0" fontId="3" fillId="2" borderId="0" xfId="0" applyFont="1" applyFill="1" applyBorder="1" applyProtection="1"/>
    <xf numFmtId="1" fontId="3" fillId="0" borderId="0" xfId="49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37" xfId="0" applyFont="1" applyFill="1" applyBorder="1" applyAlignment="1" applyProtection="1">
      <alignment vertical="top"/>
    </xf>
    <xf numFmtId="0" fontId="3" fillId="0" borderId="38" xfId="0" applyFont="1" applyFill="1" applyBorder="1" applyAlignment="1" applyProtection="1">
      <alignment horizontal="right" vertical="top" wrapText="1"/>
    </xf>
    <xf numFmtId="0" fontId="3" fillId="0" borderId="39" xfId="0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 wrapText="1"/>
    </xf>
    <xf numFmtId="169" fontId="3" fillId="0" borderId="0" xfId="0" applyNumberFormat="1" applyFont="1" applyFill="1" applyBorder="1" applyAlignment="1" applyProtection="1">
      <alignment horizontal="right" wrapText="1"/>
      <protection locked="0"/>
    </xf>
    <xf numFmtId="1" fontId="3" fillId="0" borderId="0" xfId="49" applyNumberFormat="1" applyFont="1" applyFill="1" applyBorder="1" applyAlignment="1">
      <alignment horizontal="right"/>
    </xf>
    <xf numFmtId="3" fontId="3" fillId="0" borderId="0" xfId="0" applyNumberFormat="1" applyFont="1" applyFill="1" applyBorder="1" applyProtection="1"/>
    <xf numFmtId="3" fontId="3" fillId="0" borderId="0" xfId="0" applyNumberFormat="1" applyFont="1" applyFill="1" applyBorder="1" applyAlignment="1" applyProtection="1">
      <alignment horizontal="right" wrapText="1"/>
    </xf>
    <xf numFmtId="169" fontId="8" fillId="0" borderId="0" xfId="0" applyNumberFormat="1" applyFont="1" applyFill="1" applyBorder="1" applyAlignment="1" applyProtection="1">
      <alignment horizontal="left" wrapText="1"/>
      <protection locked="0"/>
    </xf>
    <xf numFmtId="3" fontId="3" fillId="0" borderId="0" xfId="47" applyNumberFormat="1" applyFont="1" applyBorder="1" applyAlignment="1" applyProtection="1">
      <alignment horizontal="right" wrapText="1"/>
      <protection locked="0"/>
    </xf>
    <xf numFmtId="0" fontId="8" fillId="2" borderId="0" xfId="0" applyFont="1" applyFill="1" applyBorder="1" applyProtection="1"/>
    <xf numFmtId="0" fontId="1" fillId="0" borderId="0" xfId="0" applyFont="1" applyFill="1"/>
    <xf numFmtId="0" fontId="3" fillId="0" borderId="36" xfId="0" applyFont="1" applyFill="1" applyBorder="1" applyAlignment="1" applyProtection="1">
      <alignment horizontal="left"/>
    </xf>
    <xf numFmtId="1" fontId="3" fillId="0" borderId="36" xfId="49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8" fillId="2" borderId="0" xfId="0" applyFont="1" applyFill="1" applyProtection="1"/>
    <xf numFmtId="3" fontId="8" fillId="0" borderId="2" xfId="0" applyNumberFormat="1" applyFont="1" applyBorder="1" applyAlignment="1">
      <alignment horizontal="left"/>
    </xf>
    <xf numFmtId="3" fontId="5" fillId="0" borderId="8" xfId="0" applyNumberFormat="1" applyFont="1" applyFill="1" applyBorder="1" applyAlignment="1" applyProtection="1">
      <alignment horizontal="right"/>
    </xf>
    <xf numFmtId="3" fontId="12" fillId="0" borderId="32" xfId="0" applyNumberFormat="1" applyFont="1" applyBorder="1" applyAlignment="1" applyProtection="1">
      <alignment horizontal="right"/>
    </xf>
    <xf numFmtId="3" fontId="12" fillId="0" borderId="62" xfId="0" applyNumberFormat="1" applyFont="1" applyBorder="1" applyAlignment="1" applyProtection="1">
      <alignment horizontal="right"/>
    </xf>
    <xf numFmtId="3" fontId="12" fillId="0" borderId="11" xfId="0" applyNumberFormat="1" applyFont="1" applyBorder="1" applyAlignment="1" applyProtection="1">
      <alignment horizontal="right"/>
    </xf>
    <xf numFmtId="3" fontId="12" fillId="0" borderId="46" xfId="0" applyNumberFormat="1" applyFont="1" applyBorder="1" applyAlignment="1" applyProtection="1">
      <alignment horizontal="right"/>
    </xf>
    <xf numFmtId="3" fontId="12" fillId="0" borderId="29" xfId="0" applyNumberFormat="1" applyFont="1" applyBorder="1" applyAlignment="1" applyProtection="1">
      <alignment horizontal="right"/>
    </xf>
    <xf numFmtId="3" fontId="12" fillId="0" borderId="12" xfId="0" applyNumberFormat="1" applyFont="1" applyBorder="1" applyAlignment="1" applyProtection="1">
      <alignment horizontal="right"/>
    </xf>
    <xf numFmtId="3" fontId="5" fillId="0" borderId="23" xfId="0" applyNumberFormat="1" applyFont="1" applyFill="1" applyBorder="1" applyAlignment="1" applyProtection="1">
      <alignment horizontal="right"/>
    </xf>
    <xf numFmtId="3" fontId="5" fillId="0" borderId="12" xfId="0" applyNumberFormat="1" applyFont="1" applyBorder="1" applyAlignment="1" applyProtection="1">
      <alignment horizontal="right"/>
      <protection locked="0"/>
    </xf>
    <xf numFmtId="166" fontId="5" fillId="0" borderId="12" xfId="0" applyNumberFormat="1" applyFont="1" applyBorder="1" applyAlignment="1">
      <alignment horizontal="center"/>
    </xf>
    <xf numFmtId="3" fontId="12" fillId="0" borderId="9" xfId="0" applyNumberFormat="1" applyFont="1" applyBorder="1" applyAlignment="1" applyProtection="1">
      <alignment horizontal="right"/>
      <protection locked="0"/>
    </xf>
    <xf numFmtId="0" fontId="12" fillId="0" borderId="21" xfId="0" applyFont="1" applyBorder="1"/>
    <xf numFmtId="166" fontId="5" fillId="0" borderId="9" xfId="0" applyNumberFormat="1" applyFont="1" applyBorder="1" applyAlignment="1">
      <alignment horizontal="center"/>
    </xf>
    <xf numFmtId="3" fontId="12" fillId="0" borderId="12" xfId="0" applyNumberFormat="1" applyFont="1" applyBorder="1" applyAlignment="1" applyProtection="1">
      <alignment horizontal="right"/>
      <protection locked="0"/>
    </xf>
    <xf numFmtId="0" fontId="12" fillId="0" borderId="20" xfId="0" applyFont="1" applyBorder="1"/>
    <xf numFmtId="3" fontId="5" fillId="0" borderId="12" xfId="0" applyNumberFormat="1" applyFont="1" applyFill="1" applyBorder="1" applyAlignment="1" applyProtection="1">
      <alignment horizontal="right"/>
      <protection locked="0"/>
    </xf>
    <xf numFmtId="166" fontId="5" fillId="0" borderId="11" xfId="0" applyNumberFormat="1" applyFont="1" applyBorder="1" applyAlignment="1">
      <alignment horizontal="center"/>
    </xf>
    <xf numFmtId="0" fontId="5" fillId="0" borderId="12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5" fillId="0" borderId="20" xfId="0" applyFont="1" applyFill="1" applyBorder="1"/>
    <xf numFmtId="166" fontId="5" fillId="0" borderId="12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right"/>
    </xf>
    <xf numFmtId="3" fontId="12" fillId="0" borderId="12" xfId="0" applyNumberFormat="1" applyFont="1" applyBorder="1" applyAlignment="1">
      <alignment horizontal="right"/>
    </xf>
    <xf numFmtId="3" fontId="12" fillId="0" borderId="9" xfId="0" applyNumberFormat="1" applyFont="1" applyBorder="1" applyAlignment="1" applyProtection="1">
      <alignment horizontal="right"/>
    </xf>
    <xf numFmtId="166" fontId="5" fillId="0" borderId="9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Protection="1"/>
    <xf numFmtId="166" fontId="5" fillId="0" borderId="23" xfId="51" applyNumberFormat="1" applyFont="1" applyFill="1" applyBorder="1" applyAlignment="1" applyProtection="1">
      <alignment horizontal="right"/>
    </xf>
    <xf numFmtId="0" fontId="5" fillId="16" borderId="0" xfId="0" applyFont="1" applyFill="1" applyAlignment="1"/>
    <xf numFmtId="0" fontId="3" fillId="0" borderId="37" xfId="0" applyFont="1" applyFill="1" applyBorder="1" applyAlignment="1" applyProtection="1">
      <alignment vertical="top" wrapText="1"/>
    </xf>
    <xf numFmtId="49" fontId="9" fillId="0" borderId="0" xfId="48" applyNumberFormat="1" applyFont="1" applyFill="1" applyBorder="1"/>
    <xf numFmtId="0" fontId="3" fillId="0" borderId="0" xfId="0" applyFont="1" applyFill="1" applyBorder="1" applyAlignment="1" applyProtection="1">
      <alignment horizontal="left"/>
    </xf>
    <xf numFmtId="49" fontId="2" fillId="0" borderId="0" xfId="0" applyNumberFormat="1" applyFont="1"/>
    <xf numFmtId="0" fontId="5" fillId="2" borderId="2" xfId="48" applyFont="1" applyFill="1" applyBorder="1" applyAlignment="1">
      <alignment horizontal="left" wrapText="1" indent="1"/>
    </xf>
    <xf numFmtId="0" fontId="5" fillId="2" borderId="0" xfId="48" applyFont="1" applyFill="1" applyBorder="1" applyAlignment="1">
      <alignment horizontal="left" wrapText="1" indent="1"/>
    </xf>
    <xf numFmtId="0" fontId="5" fillId="2" borderId="12" xfId="48" applyFont="1" applyFill="1" applyBorder="1" applyAlignment="1">
      <alignment horizontal="left" wrapText="1" indent="1"/>
    </xf>
    <xf numFmtId="0" fontId="5" fillId="2" borderId="2" xfId="48" applyFont="1" applyFill="1" applyBorder="1" applyAlignment="1">
      <alignment wrapText="1"/>
    </xf>
    <xf numFmtId="0" fontId="5" fillId="2" borderId="0" xfId="48" applyFont="1" applyFill="1" applyBorder="1" applyAlignment="1">
      <alignment wrapText="1"/>
    </xf>
    <xf numFmtId="0" fontId="5" fillId="2" borderId="12" xfId="48" applyFont="1" applyFill="1" applyBorder="1" applyAlignment="1">
      <alignment wrapText="1"/>
    </xf>
    <xf numFmtId="0" fontId="12" fillId="0" borderId="0" xfId="44" applyFont="1" applyBorder="1" applyAlignment="1">
      <alignment horizontal="left" wrapText="1"/>
    </xf>
    <xf numFmtId="0" fontId="5" fillId="2" borderId="2" xfId="4" applyFont="1" applyFill="1" applyBorder="1" applyAlignment="1" applyProtection="1">
      <alignment horizontal="left" wrapText="1"/>
    </xf>
    <xf numFmtId="0" fontId="5" fillId="2" borderId="0" xfId="4" applyFont="1" applyFill="1" applyBorder="1" applyAlignment="1" applyProtection="1">
      <alignment horizontal="left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9" fontId="13" fillId="0" borderId="0" xfId="0" applyNumberFormat="1" applyFont="1" applyFill="1" applyBorder="1" applyAlignment="1">
      <alignment horizontal="left" vertical="center" wrapText="1"/>
    </xf>
    <xf numFmtId="9" fontId="12" fillId="0" borderId="0" xfId="0" applyNumberFormat="1" applyFont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9" fontId="20" fillId="0" borderId="0" xfId="0" applyNumberFormat="1" applyFont="1" applyAlignment="1">
      <alignment horizontal="left" wrapText="1"/>
    </xf>
    <xf numFmtId="0" fontId="5" fillId="2" borderId="2" xfId="48" applyFont="1" applyFill="1" applyBorder="1" applyAlignment="1">
      <alignment horizontal="left" wrapText="1"/>
    </xf>
    <xf numFmtId="0" fontId="5" fillId="2" borderId="0" xfId="48" applyFont="1" applyFill="1" applyBorder="1" applyAlignment="1">
      <alignment horizontal="left" wrapText="1"/>
    </xf>
    <xf numFmtId="0" fontId="6" fillId="2" borderId="1" xfId="48" applyFont="1" applyFill="1" applyBorder="1" applyAlignment="1">
      <alignment wrapText="1"/>
    </xf>
    <xf numFmtId="0" fontId="0" fillId="0" borderId="0" xfId="0" applyAlignment="1">
      <alignment wrapText="1"/>
    </xf>
    <xf numFmtId="9" fontId="13" fillId="0" borderId="0" xfId="0" applyNumberFormat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6" fillId="2" borderId="11" xfId="48" applyFont="1" applyFill="1" applyBorder="1" applyAlignment="1">
      <alignment wrapText="1"/>
    </xf>
    <xf numFmtId="0" fontId="27" fillId="0" borderId="12" xfId="0" applyFont="1" applyBorder="1" applyAlignment="1">
      <alignment wrapText="1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3" fontId="13" fillId="0" borderId="0" xfId="0" applyNumberFormat="1" applyFont="1" applyBorder="1" applyAlignment="1">
      <alignment wrapText="1"/>
    </xf>
    <xf numFmtId="0" fontId="12" fillId="0" borderId="19" xfId="0" applyNumberFormat="1" applyFont="1" applyBorder="1" applyAlignment="1">
      <alignment horizontal="left" wrapText="1"/>
    </xf>
    <xf numFmtId="9" fontId="12" fillId="2" borderId="0" xfId="0" applyNumberFormat="1" applyFont="1" applyFill="1" applyBorder="1" applyAlignment="1">
      <alignment horizontal="left" wrapText="1"/>
    </xf>
    <xf numFmtId="0" fontId="60" fillId="2" borderId="1" xfId="4" applyFont="1" applyFill="1" applyBorder="1" applyAlignment="1" applyProtection="1">
      <alignment horizontal="center"/>
    </xf>
    <xf numFmtId="0" fontId="12" fillId="0" borderId="3" xfId="44" applyFont="1" applyBorder="1" applyAlignment="1">
      <alignment horizontal="left" wrapText="1"/>
    </xf>
    <xf numFmtId="0" fontId="3" fillId="0" borderId="37" xfId="0" applyFont="1" applyFill="1" applyBorder="1" applyAlignment="1" applyProtection="1">
      <alignment horizontal="left" wrapText="1"/>
    </xf>
    <xf numFmtId="0" fontId="3" fillId="0" borderId="38" xfId="0" applyFont="1" applyFill="1" applyBorder="1" applyAlignment="1" applyProtection="1">
      <alignment horizontal="left" wrapText="1"/>
    </xf>
    <xf numFmtId="0" fontId="3" fillId="0" borderId="39" xfId="0" applyFont="1" applyFill="1" applyBorder="1" applyAlignment="1" applyProtection="1">
      <alignment horizontal="left" wrapText="1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8" fillId="12" borderId="44" xfId="0" applyFont="1" applyFill="1" applyBorder="1" applyAlignment="1" applyProtection="1">
      <alignment horizontal="center" wrapText="1"/>
    </xf>
    <xf numFmtId="0" fontId="8" fillId="12" borderId="45" xfId="0" applyFont="1" applyFill="1" applyBorder="1" applyAlignment="1" applyProtection="1">
      <alignment horizontal="center" wrapText="1"/>
    </xf>
    <xf numFmtId="0" fontId="8" fillId="12" borderId="23" xfId="0" applyFont="1" applyFill="1" applyBorder="1" applyAlignment="1" applyProtection="1">
      <alignment horizontal="center" wrapText="1"/>
    </xf>
    <xf numFmtId="0" fontId="8" fillId="12" borderId="29" xfId="0" applyFont="1" applyFill="1" applyBorder="1" applyAlignment="1" applyProtection="1">
      <alignment horizontal="center"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8" fillId="13" borderId="44" xfId="0" applyFont="1" applyFill="1" applyBorder="1" applyAlignment="1" applyProtection="1">
      <alignment horizontal="center" wrapText="1"/>
    </xf>
    <xf numFmtId="0" fontId="8" fillId="13" borderId="45" xfId="0" applyFont="1" applyFill="1" applyBorder="1" applyAlignment="1" applyProtection="1">
      <alignment horizontal="center" wrapText="1"/>
    </xf>
    <xf numFmtId="0" fontId="8" fillId="13" borderId="23" xfId="0" applyFont="1" applyFill="1" applyBorder="1" applyAlignment="1" applyProtection="1">
      <alignment horizontal="center" wrapText="1"/>
    </xf>
    <xf numFmtId="0" fontId="8" fillId="13" borderId="29" xfId="0" applyFont="1" applyFill="1" applyBorder="1" applyAlignment="1" applyProtection="1">
      <alignment horizontal="center" wrapText="1"/>
    </xf>
    <xf numFmtId="0" fontId="0" fillId="13" borderId="40" xfId="0" applyFill="1" applyBorder="1" applyAlignment="1">
      <alignment wrapText="1"/>
    </xf>
    <xf numFmtId="0" fontId="0" fillId="13" borderId="41" xfId="0" applyFill="1" applyBorder="1" applyAlignment="1">
      <alignment wrapText="1"/>
    </xf>
    <xf numFmtId="0" fontId="8" fillId="0" borderId="44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8" fillId="0" borderId="37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0" borderId="45" xfId="0" applyFont="1" applyBorder="1"/>
    <xf numFmtId="0" fontId="2" fillId="0" borderId="40" xfId="0" applyFont="1" applyBorder="1"/>
    <xf numFmtId="0" fontId="2" fillId="0" borderId="41" xfId="0" applyFont="1" applyBorder="1"/>
    <xf numFmtId="0" fontId="8" fillId="0" borderId="42" xfId="0" applyFont="1" applyBorder="1" applyAlignment="1">
      <alignment horizontal="right" wrapText="1"/>
    </xf>
    <xf numFmtId="0" fontId="8" fillId="0" borderId="46" xfId="0" applyFont="1" applyBorder="1" applyAlignment="1">
      <alignment horizontal="right" wrapText="1"/>
    </xf>
    <xf numFmtId="0" fontId="8" fillId="0" borderId="43" xfId="0" applyFont="1" applyBorder="1" applyAlignment="1">
      <alignment horizontal="right" wrapText="1"/>
    </xf>
    <xf numFmtId="0" fontId="0" fillId="0" borderId="39" xfId="0" applyBorder="1" applyAlignment="1"/>
    <xf numFmtId="0" fontId="6" fillId="11" borderId="37" xfId="0" applyFont="1" applyFill="1" applyBorder="1" applyAlignment="1">
      <alignment horizontal="center"/>
    </xf>
    <xf numFmtId="0" fontId="27" fillId="11" borderId="38" xfId="0" applyFont="1" applyFill="1" applyBorder="1" applyAlignment="1">
      <alignment horizontal="center"/>
    </xf>
    <xf numFmtId="0" fontId="27" fillId="11" borderId="39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/>
    <xf numFmtId="0" fontId="8" fillId="0" borderId="37" xfId="0" applyFont="1" applyFill="1" applyBorder="1" applyAlignment="1" applyProtection="1">
      <alignment horizontal="center"/>
    </xf>
    <xf numFmtId="0" fontId="8" fillId="0" borderId="38" xfId="0" applyFont="1" applyFill="1" applyBorder="1" applyAlignment="1" applyProtection="1">
      <alignment horizontal="center"/>
    </xf>
    <xf numFmtId="0" fontId="8" fillId="0" borderId="39" xfId="0" applyFont="1" applyFill="1" applyBorder="1" applyAlignment="1" applyProtection="1">
      <alignment horizontal="center"/>
    </xf>
    <xf numFmtId="0" fontId="6" fillId="11" borderId="38" xfId="0" applyFont="1" applyFill="1" applyBorder="1" applyAlignment="1">
      <alignment horizontal="center"/>
    </xf>
    <xf numFmtId="0" fontId="6" fillId="11" borderId="39" xfId="0" applyFont="1" applyFill="1" applyBorder="1" applyAlignment="1">
      <alignment horizontal="center"/>
    </xf>
    <xf numFmtId="0" fontId="8" fillId="0" borderId="44" xfId="0" applyFont="1" applyFill="1" applyBorder="1" applyAlignment="1" applyProtection="1">
      <alignment horizontal="center" wrapText="1"/>
    </xf>
    <xf numFmtId="0" fontId="8" fillId="0" borderId="45" xfId="0" applyFont="1" applyFill="1" applyBorder="1" applyAlignment="1" applyProtection="1">
      <alignment horizontal="center" wrapText="1"/>
    </xf>
    <xf numFmtId="0" fontId="6" fillId="0" borderId="37" xfId="0" applyFont="1" applyFill="1" applyBorder="1" applyAlignment="1" applyProtection="1">
      <alignment vertical="top"/>
    </xf>
    <xf numFmtId="0" fontId="0" fillId="0" borderId="38" xfId="0" applyBorder="1" applyAlignment="1">
      <alignment vertical="top"/>
    </xf>
    <xf numFmtId="0" fontId="0" fillId="0" borderId="39" xfId="0" applyBorder="1" applyAlignment="1">
      <alignment vertical="top"/>
    </xf>
    <xf numFmtId="0" fontId="8" fillId="0" borderId="44" xfId="0" applyFont="1" applyFill="1" applyBorder="1" applyAlignment="1" applyProtection="1">
      <alignment horizontal="center"/>
    </xf>
    <xf numFmtId="0" fontId="8" fillId="0" borderId="45" xfId="0" applyFont="1" applyFill="1" applyBorder="1" applyAlignment="1" applyProtection="1">
      <alignment horizontal="center"/>
    </xf>
    <xf numFmtId="0" fontId="6" fillId="0" borderId="44" xfId="0" applyFont="1" applyFill="1" applyBorder="1" applyAlignment="1" applyProtection="1">
      <alignment vertical="top"/>
    </xf>
    <xf numFmtId="0" fontId="0" fillId="0" borderId="19" xfId="0" applyBorder="1" applyAlignment="1">
      <alignment vertical="top"/>
    </xf>
    <xf numFmtId="0" fontId="0" fillId="0" borderId="45" xfId="0" applyBorder="1" applyAlignment="1">
      <alignment vertical="top"/>
    </xf>
    <xf numFmtId="0" fontId="3" fillId="0" borderId="40" xfId="0" applyFont="1" applyFill="1" applyBorder="1" applyAlignment="1" applyProtection="1">
      <alignment vertical="top"/>
    </xf>
    <xf numFmtId="0" fontId="2" fillId="0" borderId="10" xfId="0" applyFont="1" applyBorder="1" applyAlignment="1">
      <alignment vertical="top"/>
    </xf>
    <xf numFmtId="0" fontId="2" fillId="0" borderId="41" xfId="0" applyFont="1" applyBorder="1" applyAlignment="1">
      <alignment vertical="top"/>
    </xf>
    <xf numFmtId="0" fontId="8" fillId="14" borderId="44" xfId="0" applyFont="1" applyFill="1" applyBorder="1" applyAlignment="1">
      <alignment horizontal="center" wrapText="1"/>
    </xf>
    <xf numFmtId="0" fontId="8" fillId="14" borderId="45" xfId="0" applyFont="1" applyFill="1" applyBorder="1" applyAlignment="1">
      <alignment horizontal="center" wrapText="1"/>
    </xf>
    <xf numFmtId="0" fontId="8" fillId="14" borderId="23" xfId="0" applyFont="1" applyFill="1" applyBorder="1" applyAlignment="1">
      <alignment horizontal="center" wrapText="1"/>
    </xf>
    <xf numFmtId="0" fontId="8" fillId="14" borderId="29" xfId="0" applyFont="1" applyFill="1" applyBorder="1" applyAlignment="1">
      <alignment horizontal="center" wrapText="1"/>
    </xf>
    <xf numFmtId="0" fontId="8" fillId="14" borderId="40" xfId="0" applyFont="1" applyFill="1" applyBorder="1" applyAlignment="1">
      <alignment horizontal="center" wrapText="1"/>
    </xf>
    <xf numFmtId="0" fontId="8" fillId="14" borderId="41" xfId="0" applyFont="1" applyFill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2" borderId="44" xfId="0" applyFont="1" applyFill="1" applyBorder="1" applyAlignment="1" applyProtection="1">
      <alignment horizontal="center"/>
    </xf>
    <xf numFmtId="0" fontId="8" fillId="2" borderId="45" xfId="0" applyFont="1" applyFill="1" applyBorder="1" applyAlignment="1" applyProtection="1">
      <alignment horizontal="center"/>
    </xf>
    <xf numFmtId="0" fontId="8" fillId="0" borderId="37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2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3" fillId="0" borderId="42" xfId="0" applyFont="1" applyFill="1" applyBorder="1" applyAlignment="1" applyProtection="1">
      <alignment horizontal="center" vertical="top" wrapText="1"/>
    </xf>
    <xf numFmtId="0" fontId="3" fillId="0" borderId="46" xfId="0" applyFont="1" applyFill="1" applyBorder="1" applyAlignment="1" applyProtection="1">
      <alignment horizontal="center" vertical="top" wrapText="1"/>
    </xf>
    <xf numFmtId="0" fontId="3" fillId="0" borderId="43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8" fillId="0" borderId="23" xfId="0" applyFont="1" applyFill="1" applyBorder="1" applyAlignment="1" applyProtection="1">
      <alignment vertical="top" wrapText="1"/>
    </xf>
    <xf numFmtId="0" fontId="2" fillId="0" borderId="29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3" fillId="0" borderId="29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11" borderId="36" xfId="0" applyFont="1" applyFill="1" applyBorder="1" applyAlignment="1">
      <alignment horizontal="left"/>
    </xf>
    <xf numFmtId="0" fontId="2" fillId="11" borderId="36" xfId="0" applyFont="1" applyFill="1" applyBorder="1" applyAlignment="1">
      <alignment horizontal="left"/>
    </xf>
    <xf numFmtId="0" fontId="2" fillId="11" borderId="36" xfId="0" applyFont="1" applyFill="1" applyBorder="1" applyAlignment="1"/>
    <xf numFmtId="0" fontId="8" fillId="0" borderId="36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2" fillId="0" borderId="36" xfId="0" applyFont="1" applyBorder="1" applyAlignment="1"/>
    <xf numFmtId="0" fontId="8" fillId="0" borderId="37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13" borderId="37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wrapText="1"/>
    </xf>
    <xf numFmtId="0" fontId="8" fillId="12" borderId="3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36" xfId="0" applyFont="1" applyFill="1" applyBorder="1" applyAlignment="1" applyProtection="1">
      <alignment horizontal="center" vertical="top" wrapText="1"/>
    </xf>
    <xf numFmtId="0" fontId="39" fillId="5" borderId="0" xfId="0" applyFont="1" applyFill="1" applyBorder="1" applyAlignment="1" applyProtection="1">
      <alignment horizontal="right" indent="1"/>
    </xf>
    <xf numFmtId="0" fontId="2" fillId="0" borderId="0" xfId="0" applyFont="1" applyAlignment="1">
      <alignment horizontal="right"/>
    </xf>
    <xf numFmtId="0" fontId="8" fillId="14" borderId="37" xfId="0" applyFont="1" applyFill="1" applyBorder="1" applyAlignment="1">
      <alignment horizontal="center" vertical="center" wrapText="1"/>
    </xf>
    <xf numFmtId="0" fontId="2" fillId="14" borderId="39" xfId="0" applyFont="1" applyFill="1" applyBorder="1" applyAlignment="1">
      <alignment horizontal="center" vertical="center" wrapText="1"/>
    </xf>
    <xf numFmtId="0" fontId="3" fillId="11" borderId="37" xfId="0" applyFont="1" applyFill="1" applyBorder="1" applyAlignment="1">
      <alignment horizontal="left"/>
    </xf>
    <xf numFmtId="0" fontId="3" fillId="11" borderId="38" xfId="0" applyFont="1" applyFill="1" applyBorder="1" applyAlignment="1">
      <alignment horizontal="left"/>
    </xf>
    <xf numFmtId="0" fontId="3" fillId="11" borderId="39" xfId="0" applyFont="1" applyFill="1" applyBorder="1" applyAlignment="1">
      <alignment horizontal="left"/>
    </xf>
    <xf numFmtId="0" fontId="8" fillId="0" borderId="37" xfId="0" applyFont="1" applyFill="1" applyBorder="1" applyAlignment="1" applyProtection="1">
      <alignment horizontal="center" wrapText="1"/>
    </xf>
    <xf numFmtId="0" fontId="8" fillId="0" borderId="38" xfId="0" applyFont="1" applyFill="1" applyBorder="1" applyAlignment="1" applyProtection="1">
      <alignment horizontal="center" wrapText="1"/>
    </xf>
    <xf numFmtId="0" fontId="8" fillId="0" borderId="39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wrapText="1"/>
    </xf>
    <xf numFmtId="0" fontId="39" fillId="5" borderId="0" xfId="0" applyFont="1" applyFill="1" applyBorder="1" applyAlignment="1" applyProtection="1">
      <alignment horizontal="right"/>
    </xf>
    <xf numFmtId="0" fontId="8" fillId="0" borderId="0" xfId="0" applyFont="1" applyAlignment="1"/>
    <xf numFmtId="0" fontId="18" fillId="0" borderId="0" xfId="0" applyFont="1" applyAlignment="1"/>
    <xf numFmtId="0" fontId="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" fillId="0" borderId="0" xfId="0" applyFont="1" applyAlignment="1"/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2" fillId="0" borderId="13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8" xfId="0" applyFont="1" applyBorder="1" applyAlignment="1"/>
    <xf numFmtId="0" fontId="12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 wrapText="1"/>
    </xf>
    <xf numFmtId="0" fontId="5" fillId="0" borderId="46" xfId="0" applyFont="1" applyBorder="1" applyAlignment="1" applyProtection="1">
      <alignment horizontal="right" wrapText="1"/>
    </xf>
    <xf numFmtId="0" fontId="5" fillId="0" borderId="46" xfId="0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3" fillId="15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49" fillId="0" borderId="0" xfId="0" applyFont="1" applyAlignment="1">
      <alignment horizontal="center" wrapText="1"/>
    </xf>
    <xf numFmtId="0" fontId="7" fillId="0" borderId="2" xfId="0" applyFont="1" applyBorder="1" applyAlignment="1">
      <alignment wrapText="1"/>
    </xf>
    <xf numFmtId="0" fontId="49" fillId="0" borderId="2" xfId="0" applyFont="1" applyBorder="1" applyAlignment="1">
      <alignment wrapText="1"/>
    </xf>
    <xf numFmtId="0" fontId="20" fillId="0" borderId="4" xfId="0" applyFont="1" applyBorder="1" applyAlignment="1">
      <alignment horizontal="left" wrapText="1"/>
    </xf>
    <xf numFmtId="0" fontId="20" fillId="0" borderId="16" xfId="0" applyFont="1" applyBorder="1" applyAlignment="1">
      <alignment horizontal="left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4" fillId="0" borderId="57" xfId="0" applyFont="1" applyBorder="1" applyAlignment="1">
      <alignment horizontal="center"/>
    </xf>
  </cellXfs>
  <cellStyles count="65">
    <cellStyle name="Comma 2" xfId="1"/>
    <cellStyle name="Comma 2 2" xfId="2"/>
    <cellStyle name="Comma 2 2 2" xfId="63"/>
    <cellStyle name="Comma 2 3" xfId="62"/>
    <cellStyle name="Comma 3" xfId="3"/>
    <cellStyle name="Comma 3 2" xfId="64"/>
    <cellStyle name="Hyperlink" xfId="4" builtinId="8"/>
    <cellStyle name="Hyperlink 2" xfId="5"/>
    <cellStyle name="Hyperlink 2 2" xfId="6"/>
    <cellStyle name="Hyperlink 2 2 2" xfId="7"/>
    <cellStyle name="Hyperlink 2 3" xfId="8"/>
    <cellStyle name="Hyperlink 3" xfId="9"/>
    <cellStyle name="Hyperlink 3 2" xfId="10"/>
    <cellStyle name="Hyperlink 4" xfId="11"/>
    <cellStyle name="Hyperlink 5" xfId="12"/>
    <cellStyle name="Normal" xfId="0" builtinId="0"/>
    <cellStyle name="Normal 10" xfId="13"/>
    <cellStyle name="Normal 11" xfId="14"/>
    <cellStyle name="Normal 11 2" xfId="15"/>
    <cellStyle name="Normal 2" xfId="16"/>
    <cellStyle name="Normal 2 2" xfId="17"/>
    <cellStyle name="Normal 2 3" xfId="18"/>
    <cellStyle name="Normal 3" xfId="19"/>
    <cellStyle name="Normal 3 2" xfId="20"/>
    <cellStyle name="Normal 3 3" xfId="21"/>
    <cellStyle name="Normal 4" xfId="22"/>
    <cellStyle name="Normal 4 2" xfId="23"/>
    <cellStyle name="Normal 4 2 2" xfId="24"/>
    <cellStyle name="Normal 4 2 2 2" xfId="25"/>
    <cellStyle name="Normal 4 3" xfId="26"/>
    <cellStyle name="Normal 4 4" xfId="27"/>
    <cellStyle name="Normal 5" xfId="28"/>
    <cellStyle name="Normal 5 2" xfId="29"/>
    <cellStyle name="Normal 5 3" xfId="30"/>
    <cellStyle name="Normal 6" xfId="31"/>
    <cellStyle name="Normal 6 2" xfId="32"/>
    <cellStyle name="Normal 6 2 2" xfId="33"/>
    <cellStyle name="Normal 6 3" xfId="34"/>
    <cellStyle name="Normal 6 4" xfId="35"/>
    <cellStyle name="Normal 7" xfId="36"/>
    <cellStyle name="Normal 7 2" xfId="37"/>
    <cellStyle name="Normal 8" xfId="38"/>
    <cellStyle name="Normal 8 2" xfId="39"/>
    <cellStyle name="Normal 9" xfId="40"/>
    <cellStyle name="Normal 9 2" xfId="41"/>
    <cellStyle name="Normal_0000_31" xfId="42"/>
    <cellStyle name="Normal_2008_2007_Difference" xfId="43"/>
    <cellStyle name="Normal_All comments" xfId="44"/>
    <cellStyle name="Normal_CCANALYSIS" xfId="45"/>
    <cellStyle name="Normal_Check_Document_HEBCI_Part_B" xfId="46"/>
    <cellStyle name="Normal_Check_Document_HEBCI_Part_B_1" xfId="47"/>
    <cellStyle name="Normal_Front_Sheet" xfId="48"/>
    <cellStyle name="Normal_PI_table_draft (2)" xfId="49"/>
    <cellStyle name="Normal_Sheet1" xfId="50"/>
    <cellStyle name="Percent" xfId="51" builtinId="5"/>
    <cellStyle name="Percent 2" xfId="52"/>
    <cellStyle name="Percent 2 2" xfId="53"/>
    <cellStyle name="Percent 2 3" xfId="54"/>
    <cellStyle name="Percent 3" xfId="55"/>
    <cellStyle name="Percent 3 2" xfId="56"/>
    <cellStyle name="Percent 4" xfId="57"/>
    <cellStyle name="Percent 4 2" xfId="58"/>
    <cellStyle name="Percent 5" xfId="59"/>
    <cellStyle name="Percent 6" xfId="60"/>
    <cellStyle name="Percent 6 2" xfId="61"/>
  </cellStyles>
  <dxfs count="1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49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49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47B96"/>
      <rgbColor rgb="0000FF00"/>
      <rgbColor rgb="000000FF"/>
      <rgbColor rgb="00FF0000"/>
      <rgbColor rgb="0085AE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FC0EF"/>
      <rgbColor rgb="00CCFFFF"/>
      <rgbColor rgb="00CCFFCC"/>
      <rgbColor rgb="00FFFF99"/>
      <rgbColor rgb="00CAE9F8"/>
      <rgbColor rgb="00E4C8CF"/>
      <rgbColor rgb="00ECEFFA"/>
      <rgbColor rgb="00DDE1E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5E1EB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4276725</xdr:colOff>
      <xdr:row>29</xdr:row>
      <xdr:rowOff>0</xdr:rowOff>
    </xdr:from>
    <xdr:to>
      <xdr:col>1</xdr:col>
      <xdr:colOff>4895850</xdr:colOff>
      <xdr:row>29</xdr:row>
      <xdr:rowOff>381000</xdr:rowOff>
    </xdr:to>
    <xdr:sp macro="" textlink="">
      <xdr:nvSpPr>
        <xdr:cNvPr id="57697" name="Rectangle 20"/>
        <xdr:cNvSpPr>
          <a:spLocks noChangeArrowheads="1"/>
        </xdr:cNvSpPr>
      </xdr:nvSpPr>
      <xdr:spPr bwMode="auto">
        <a:xfrm>
          <a:off x="4657725" y="6257925"/>
          <a:ext cx="6191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4276725</xdr:colOff>
      <xdr:row>29</xdr:row>
      <xdr:rowOff>381000</xdr:rowOff>
    </xdr:from>
    <xdr:to>
      <xdr:col>1</xdr:col>
      <xdr:colOff>4895850</xdr:colOff>
      <xdr:row>31</xdr:row>
      <xdr:rowOff>0</xdr:rowOff>
    </xdr:to>
    <xdr:sp macro="" textlink="">
      <xdr:nvSpPr>
        <xdr:cNvPr id="57698" name="Rectangle 28"/>
        <xdr:cNvSpPr>
          <a:spLocks noChangeArrowheads="1"/>
        </xdr:cNvSpPr>
      </xdr:nvSpPr>
      <xdr:spPr bwMode="auto">
        <a:xfrm>
          <a:off x="4657725" y="6638925"/>
          <a:ext cx="6191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4276725</xdr:colOff>
      <xdr:row>31</xdr:row>
      <xdr:rowOff>0</xdr:rowOff>
    </xdr:from>
    <xdr:to>
      <xdr:col>1</xdr:col>
      <xdr:colOff>4895850</xdr:colOff>
      <xdr:row>32</xdr:row>
      <xdr:rowOff>9525</xdr:rowOff>
    </xdr:to>
    <xdr:sp macro="" textlink="">
      <xdr:nvSpPr>
        <xdr:cNvPr id="57699" name="Rectangle 29"/>
        <xdr:cNvSpPr>
          <a:spLocks noChangeArrowheads="1"/>
        </xdr:cNvSpPr>
      </xdr:nvSpPr>
      <xdr:spPr bwMode="auto">
        <a:xfrm>
          <a:off x="4657725" y="7058025"/>
          <a:ext cx="6191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4276725</xdr:colOff>
      <xdr:row>32</xdr:row>
      <xdr:rowOff>28575</xdr:rowOff>
    </xdr:from>
    <xdr:to>
      <xdr:col>1</xdr:col>
      <xdr:colOff>4895850</xdr:colOff>
      <xdr:row>33</xdr:row>
      <xdr:rowOff>28575</xdr:rowOff>
    </xdr:to>
    <xdr:sp macro="" textlink="">
      <xdr:nvSpPr>
        <xdr:cNvPr id="57700" name="Rectangle 30"/>
        <xdr:cNvSpPr>
          <a:spLocks noChangeArrowheads="1"/>
        </xdr:cNvSpPr>
      </xdr:nvSpPr>
      <xdr:spPr bwMode="auto">
        <a:xfrm>
          <a:off x="4657725" y="7486650"/>
          <a:ext cx="6191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4276725</xdr:colOff>
      <xdr:row>33</xdr:row>
      <xdr:rowOff>28575</xdr:rowOff>
    </xdr:from>
    <xdr:to>
      <xdr:col>1</xdr:col>
      <xdr:colOff>4895850</xdr:colOff>
      <xdr:row>34</xdr:row>
      <xdr:rowOff>66675</xdr:rowOff>
    </xdr:to>
    <xdr:sp macro="" textlink="">
      <xdr:nvSpPr>
        <xdr:cNvPr id="57701" name="Rectangle 31"/>
        <xdr:cNvSpPr>
          <a:spLocks noChangeArrowheads="1"/>
        </xdr:cNvSpPr>
      </xdr:nvSpPr>
      <xdr:spPr bwMode="auto">
        <a:xfrm>
          <a:off x="4657725" y="7886700"/>
          <a:ext cx="61912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790575</xdr:colOff>
      <xdr:row>30</xdr:row>
      <xdr:rowOff>371475</xdr:rowOff>
    </xdr:from>
    <xdr:to>
      <xdr:col>6</xdr:col>
      <xdr:colOff>142875</xdr:colOff>
      <xdr:row>31</xdr:row>
      <xdr:rowOff>381000</xdr:rowOff>
    </xdr:to>
    <xdr:sp macro="" textlink="">
      <xdr:nvSpPr>
        <xdr:cNvPr id="57702" name="Rectangle 32"/>
        <xdr:cNvSpPr>
          <a:spLocks noChangeArrowheads="1"/>
        </xdr:cNvSpPr>
      </xdr:nvSpPr>
      <xdr:spPr bwMode="auto">
        <a:xfrm>
          <a:off x="10734675" y="7029450"/>
          <a:ext cx="6191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790575</xdr:colOff>
      <xdr:row>29</xdr:row>
      <xdr:rowOff>381000</xdr:rowOff>
    </xdr:from>
    <xdr:to>
      <xdr:col>6</xdr:col>
      <xdr:colOff>142875</xdr:colOff>
      <xdr:row>31</xdr:row>
      <xdr:rowOff>0</xdr:rowOff>
    </xdr:to>
    <xdr:sp macro="" textlink="">
      <xdr:nvSpPr>
        <xdr:cNvPr id="57703" name="Rectangle 33"/>
        <xdr:cNvSpPr>
          <a:spLocks noChangeArrowheads="1"/>
        </xdr:cNvSpPr>
      </xdr:nvSpPr>
      <xdr:spPr bwMode="auto">
        <a:xfrm>
          <a:off x="10734675" y="6638925"/>
          <a:ext cx="6191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790575</xdr:colOff>
      <xdr:row>31</xdr:row>
      <xdr:rowOff>381000</xdr:rowOff>
    </xdr:from>
    <xdr:to>
      <xdr:col>6</xdr:col>
      <xdr:colOff>142875</xdr:colOff>
      <xdr:row>32</xdr:row>
      <xdr:rowOff>390525</xdr:rowOff>
    </xdr:to>
    <xdr:sp macro="" textlink="">
      <xdr:nvSpPr>
        <xdr:cNvPr id="57704" name="Rectangle 34"/>
        <xdr:cNvSpPr>
          <a:spLocks noChangeArrowheads="1"/>
        </xdr:cNvSpPr>
      </xdr:nvSpPr>
      <xdr:spPr bwMode="auto">
        <a:xfrm>
          <a:off x="10734675" y="7439025"/>
          <a:ext cx="6191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790575</xdr:colOff>
      <xdr:row>28</xdr:row>
      <xdr:rowOff>104775</xdr:rowOff>
    </xdr:from>
    <xdr:to>
      <xdr:col>6</xdr:col>
      <xdr:colOff>142875</xdr:colOff>
      <xdr:row>29</xdr:row>
      <xdr:rowOff>361950</xdr:rowOff>
    </xdr:to>
    <xdr:sp macro="" textlink="">
      <xdr:nvSpPr>
        <xdr:cNvPr id="57705" name="Rectangle 35"/>
        <xdr:cNvSpPr>
          <a:spLocks noChangeArrowheads="1"/>
        </xdr:cNvSpPr>
      </xdr:nvSpPr>
      <xdr:spPr bwMode="auto">
        <a:xfrm>
          <a:off x="10734675" y="6238875"/>
          <a:ext cx="6191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esa.ac.uk/C13031/Check_documentation_gui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filterMode="1">
    <pageSetUpPr fitToPage="1"/>
  </sheetPr>
  <dimension ref="A1:K948"/>
  <sheetViews>
    <sheetView tabSelected="1" zoomScale="75" zoomScaleNormal="75" workbookViewId="0"/>
  </sheetViews>
  <sheetFormatPr defaultRowHeight="13.5" x14ac:dyDescent="0.25"/>
  <cols>
    <col min="1" max="1" width="5.7109375" style="357" customWidth="1"/>
    <col min="2" max="2" width="97.28515625" style="14" customWidth="1"/>
    <col min="3" max="3" width="15.5703125" style="14" customWidth="1"/>
    <col min="4" max="4" width="13.7109375" style="14" customWidth="1"/>
    <col min="5" max="5" width="16.85546875" style="14" bestFit="1" customWidth="1"/>
    <col min="6" max="6" width="19" style="14" customWidth="1"/>
    <col min="7" max="7" width="28.42578125" style="96" customWidth="1"/>
    <col min="8" max="8" width="10.5703125" style="14" customWidth="1"/>
    <col min="9" max="16384" width="9.140625" style="14"/>
  </cols>
  <sheetData>
    <row r="1" spans="1:10" ht="14.25" thickBot="1" x14ac:dyDescent="0.3">
      <c r="A1" s="1348" t="s">
        <v>1078</v>
      </c>
    </row>
    <row r="2" spans="1:10" ht="18" x14ac:dyDescent="0.25">
      <c r="A2" s="681"/>
      <c r="B2" s="683" t="s">
        <v>1014</v>
      </c>
      <c r="C2" s="684">
        <v>0</v>
      </c>
      <c r="D2" s="773"/>
      <c r="E2" s="2"/>
      <c r="F2" s="2"/>
      <c r="G2" s="2"/>
      <c r="H2" s="2"/>
      <c r="I2" s="682" t="s">
        <v>1016</v>
      </c>
      <c r="J2" s="8"/>
    </row>
    <row r="3" spans="1:10" ht="13.5" customHeight="1" x14ac:dyDescent="0.35">
      <c r="A3" s="571"/>
      <c r="B3" s="112"/>
      <c r="C3" s="8"/>
      <c r="D3" s="843"/>
      <c r="E3" s="8"/>
      <c r="F3" s="8"/>
      <c r="G3" s="8"/>
      <c r="H3" s="8"/>
      <c r="I3" s="113"/>
      <c r="J3" s="8"/>
    </row>
    <row r="4" spans="1:10" ht="15.75" x14ac:dyDescent="0.25">
      <c r="A4" s="571"/>
      <c r="B4" s="685" t="s">
        <v>477</v>
      </c>
      <c r="C4" s="687">
        <v>0</v>
      </c>
      <c r="D4" s="843"/>
      <c r="E4" s="8"/>
      <c r="F4" s="8"/>
      <c r="G4" s="8"/>
      <c r="H4" s="8"/>
      <c r="I4" s="113"/>
      <c r="J4" s="8"/>
    </row>
    <row r="5" spans="1:10" ht="15.75" x14ac:dyDescent="0.25">
      <c r="A5" s="571"/>
      <c r="B5" s="685" t="s">
        <v>1015</v>
      </c>
      <c r="C5" s="688">
        <v>0</v>
      </c>
      <c r="D5" s="843"/>
      <c r="E5" s="110"/>
      <c r="F5" s="110"/>
      <c r="G5" s="115"/>
      <c r="H5" s="23"/>
      <c r="I5" s="50"/>
      <c r="J5" s="48"/>
    </row>
    <row r="6" spans="1:10" ht="16.5" thickBot="1" x14ac:dyDescent="0.3">
      <c r="A6" s="571"/>
      <c r="B6" s="686" t="s">
        <v>531</v>
      </c>
      <c r="C6" s="689">
        <v>0</v>
      </c>
      <c r="D6" s="776"/>
      <c r="E6" s="119"/>
      <c r="F6" s="119"/>
      <c r="G6" s="116"/>
      <c r="H6" s="107"/>
      <c r="I6" s="55"/>
      <c r="J6" s="48"/>
    </row>
    <row r="7" spans="1:10" ht="24" customHeight="1" x14ac:dyDescent="0.25">
      <c r="A7" s="571"/>
      <c r="B7" s="572"/>
      <c r="C7" s="23"/>
      <c r="D7" s="106"/>
      <c r="E7" s="573"/>
      <c r="F7" s="573"/>
      <c r="G7" s="115"/>
      <c r="H7" s="23"/>
      <c r="I7" s="48"/>
      <c r="J7" s="48"/>
    </row>
    <row r="8" spans="1:10" ht="15" x14ac:dyDescent="0.2">
      <c r="A8" s="571"/>
      <c r="B8" s="958" t="s">
        <v>255</v>
      </c>
      <c r="C8" s="23"/>
      <c r="D8" s="106"/>
      <c r="E8" s="573"/>
      <c r="F8" s="573"/>
      <c r="G8" s="115"/>
      <c r="H8" s="23"/>
      <c r="I8" s="48"/>
      <c r="J8" s="48"/>
    </row>
    <row r="9" spans="1:10" ht="15" x14ac:dyDescent="0.2">
      <c r="A9" s="571"/>
      <c r="B9" s="1346" t="s">
        <v>256</v>
      </c>
      <c r="C9" s="23"/>
      <c r="D9" s="106"/>
      <c r="E9" s="573"/>
      <c r="F9" s="573"/>
      <c r="G9" s="115"/>
      <c r="H9" s="23"/>
      <c r="I9" s="48"/>
      <c r="J9" s="48"/>
    </row>
    <row r="10" spans="1:10" ht="15" x14ac:dyDescent="0.2">
      <c r="A10" s="571"/>
      <c r="B10" s="959" t="s">
        <v>257</v>
      </c>
      <c r="C10" s="23"/>
      <c r="D10" s="106"/>
      <c r="E10" s="573"/>
      <c r="F10" s="573"/>
      <c r="G10" s="115"/>
      <c r="H10" s="23"/>
      <c r="I10" s="48"/>
      <c r="J10" s="48"/>
    </row>
    <row r="11" spans="1:10" ht="18" x14ac:dyDescent="0.25">
      <c r="A11" s="571"/>
      <c r="B11" s="572"/>
      <c r="C11" s="23"/>
      <c r="D11" s="106"/>
      <c r="E11" s="573"/>
      <c r="F11" s="573"/>
      <c r="G11" s="115"/>
      <c r="H11" s="23"/>
      <c r="I11" s="48"/>
      <c r="J11" s="48"/>
    </row>
    <row r="12" spans="1:10" ht="21" thickBot="1" x14ac:dyDescent="0.35">
      <c r="A12" s="571"/>
      <c r="B12" s="984" t="s">
        <v>258</v>
      </c>
      <c r="C12" s="690"/>
      <c r="D12" s="690"/>
      <c r="E12" s="690"/>
      <c r="F12" s="690"/>
      <c r="G12" s="690"/>
      <c r="H12" s="690"/>
      <c r="I12" s="690"/>
      <c r="J12" s="48"/>
    </row>
    <row r="13" spans="1:10" ht="20.25" x14ac:dyDescent="0.3">
      <c r="A13" s="571"/>
      <c r="B13" s="1023" t="s">
        <v>717</v>
      </c>
      <c r="C13" s="1377" t="s">
        <v>718</v>
      </c>
      <c r="D13" s="1377"/>
      <c r="E13" s="1022" t="s">
        <v>719</v>
      </c>
      <c r="F13" s="1022"/>
      <c r="G13" s="956"/>
      <c r="H13" s="956"/>
      <c r="I13" s="692"/>
      <c r="J13" s="48"/>
    </row>
    <row r="14" spans="1:10" ht="20.25" x14ac:dyDescent="0.3">
      <c r="A14" s="571"/>
      <c r="B14" s="1024"/>
      <c r="C14" s="1025"/>
      <c r="D14" s="1025"/>
      <c r="E14" s="1026"/>
      <c r="F14" s="957"/>
      <c r="G14" s="957"/>
      <c r="H14" s="957"/>
      <c r="I14" s="696"/>
      <c r="J14" s="48"/>
    </row>
    <row r="15" spans="1:10" ht="20.25" x14ac:dyDescent="0.3">
      <c r="A15" s="571"/>
      <c r="B15" s="1277" t="s">
        <v>1017</v>
      </c>
      <c r="C15" s="1032"/>
      <c r="D15" s="1032"/>
      <c r="E15" s="1026"/>
      <c r="F15" s="957"/>
      <c r="G15" s="957"/>
      <c r="H15" s="957"/>
      <c r="I15" s="696"/>
      <c r="J15" s="48"/>
    </row>
    <row r="16" spans="1:10" ht="16.5" customHeight="1" x14ac:dyDescent="0.25">
      <c r="A16" s="571"/>
      <c r="B16" s="1349"/>
      <c r="C16" s="1350"/>
      <c r="D16" s="1350"/>
      <c r="E16" s="1350"/>
      <c r="F16" s="1350"/>
      <c r="G16" s="1350"/>
      <c r="H16" s="1350"/>
      <c r="I16" s="1351"/>
      <c r="J16" s="48"/>
    </row>
    <row r="17" spans="1:10" ht="18" customHeight="1" x14ac:dyDescent="0.25">
      <c r="A17" s="571"/>
      <c r="B17" s="1356" t="s">
        <v>1018</v>
      </c>
      <c r="C17" s="1357"/>
      <c r="D17" s="1357"/>
      <c r="E17" s="1357"/>
      <c r="F17" s="1357"/>
      <c r="G17" s="1357"/>
      <c r="H17" s="1357"/>
      <c r="I17" s="1227"/>
      <c r="J17" s="48"/>
    </row>
    <row r="18" spans="1:10" ht="15" customHeight="1" x14ac:dyDescent="0.25">
      <c r="A18" s="571"/>
      <c r="B18" s="1228"/>
      <c r="C18" s="1226"/>
      <c r="D18" s="1226"/>
      <c r="E18" s="1226"/>
      <c r="F18" s="1226"/>
      <c r="G18" s="1226"/>
      <c r="H18" s="1226"/>
      <c r="I18" s="696"/>
      <c r="J18" s="48"/>
    </row>
    <row r="19" spans="1:10" ht="40.5" customHeight="1" x14ac:dyDescent="0.25">
      <c r="A19" s="571"/>
      <c r="B19" s="1352" t="s">
        <v>1061</v>
      </c>
      <c r="C19" s="1353"/>
      <c r="D19" s="1353"/>
      <c r="E19" s="1353"/>
      <c r="F19" s="1353"/>
      <c r="G19" s="1353"/>
      <c r="H19" s="1353"/>
      <c r="I19" s="1354"/>
      <c r="J19" s="48"/>
    </row>
    <row r="20" spans="1:10" ht="15" x14ac:dyDescent="0.2">
      <c r="A20" s="571"/>
      <c r="B20" s="1364" t="s">
        <v>1075</v>
      </c>
      <c r="C20" s="1365"/>
      <c r="D20" s="1365"/>
      <c r="E20" s="1365"/>
      <c r="F20" s="1365"/>
      <c r="G20" s="1365"/>
      <c r="H20" s="1365"/>
      <c r="I20" s="696"/>
      <c r="J20" s="48"/>
    </row>
    <row r="21" spans="1:10" ht="18" customHeight="1" x14ac:dyDescent="0.2">
      <c r="A21" s="571"/>
      <c r="B21" s="1364"/>
      <c r="C21" s="1365"/>
      <c r="D21" s="1365"/>
      <c r="E21" s="1365"/>
      <c r="F21" s="1365"/>
      <c r="G21" s="1365"/>
      <c r="H21" s="1365"/>
      <c r="I21" s="696"/>
      <c r="J21" s="48"/>
    </row>
    <row r="22" spans="1:10" ht="15" x14ac:dyDescent="0.2">
      <c r="A22" s="571"/>
      <c r="B22" s="1364"/>
      <c r="C22" s="1365"/>
      <c r="D22" s="1365"/>
      <c r="E22" s="1365"/>
      <c r="F22" s="1365"/>
      <c r="G22" s="1365"/>
      <c r="H22" s="1365"/>
      <c r="I22" s="696"/>
      <c r="J22" s="48"/>
    </row>
    <row r="23" spans="1:10" ht="15" x14ac:dyDescent="0.2">
      <c r="A23" s="571"/>
      <c r="B23" s="1364"/>
      <c r="C23" s="1365"/>
      <c r="D23" s="1365"/>
      <c r="E23" s="1365"/>
      <c r="F23" s="1365"/>
      <c r="G23" s="1365"/>
      <c r="H23" s="1365"/>
      <c r="I23" s="696"/>
      <c r="J23" s="48"/>
    </row>
    <row r="24" spans="1:10" ht="15.75" thickBot="1" x14ac:dyDescent="0.25">
      <c r="A24" s="571"/>
      <c r="B24" s="697"/>
      <c r="C24" s="698"/>
      <c r="D24" s="699"/>
      <c r="E24" s="699"/>
      <c r="F24" s="699"/>
      <c r="G24" s="699"/>
      <c r="H24" s="699"/>
      <c r="I24" s="700"/>
      <c r="J24" s="48"/>
    </row>
    <row r="25" spans="1:10" ht="14.25" customHeight="1" x14ac:dyDescent="0.25">
      <c r="A25" s="571"/>
      <c r="B25" s="572"/>
      <c r="C25" s="23"/>
      <c r="D25" s="106"/>
      <c r="E25" s="573"/>
      <c r="F25" s="573"/>
      <c r="G25" s="115"/>
      <c r="H25" s="23"/>
      <c r="I25" s="48"/>
      <c r="J25" s="48"/>
    </row>
    <row r="26" spans="1:10" ht="6.75" customHeight="1" thickBot="1" x14ac:dyDescent="0.3">
      <c r="A26" s="571"/>
      <c r="B26" s="572"/>
      <c r="C26" s="23"/>
      <c r="D26" s="106"/>
      <c r="E26" s="573"/>
      <c r="F26" s="573"/>
      <c r="G26" s="115"/>
      <c r="H26" s="23"/>
      <c r="I26" s="48"/>
      <c r="J26" s="48"/>
    </row>
    <row r="27" spans="1:10" ht="24" customHeight="1" x14ac:dyDescent="0.3">
      <c r="A27" s="571"/>
      <c r="B27" s="982" t="s">
        <v>19</v>
      </c>
      <c r="C27" s="754"/>
      <c r="D27" s="691"/>
      <c r="E27" s="691"/>
      <c r="F27" s="691"/>
      <c r="G27" s="691"/>
      <c r="H27" s="1366"/>
      <c r="I27" s="1370"/>
      <c r="J27" s="48"/>
    </row>
    <row r="28" spans="1:10" ht="28.5" customHeight="1" x14ac:dyDescent="0.3">
      <c r="A28" s="571"/>
      <c r="B28" s="753"/>
      <c r="C28" s="983" t="s">
        <v>20</v>
      </c>
      <c r="D28" s="695"/>
      <c r="E28" s="695"/>
      <c r="F28" s="695"/>
      <c r="G28" s="695"/>
      <c r="H28" s="1367"/>
      <c r="I28" s="1371"/>
      <c r="J28" s="48"/>
    </row>
    <row r="29" spans="1:10" ht="9.75" customHeight="1" x14ac:dyDescent="0.2">
      <c r="A29" s="571"/>
      <c r="B29" s="693"/>
      <c r="C29" s="694"/>
      <c r="D29" s="695"/>
      <c r="E29" s="695"/>
      <c r="F29" s="695"/>
      <c r="G29" s="695"/>
      <c r="H29" s="695"/>
      <c r="I29" s="696"/>
      <c r="J29" s="48"/>
    </row>
    <row r="30" spans="1:10" ht="31.5" customHeight="1" x14ac:dyDescent="0.35">
      <c r="A30" s="987"/>
      <c r="B30" s="974" t="s">
        <v>138</v>
      </c>
      <c r="C30" s="975" t="s">
        <v>147</v>
      </c>
      <c r="D30" s="976"/>
      <c r="E30" s="976"/>
      <c r="F30" s="976"/>
      <c r="G30" s="695"/>
      <c r="H30" s="695"/>
      <c r="I30" s="696"/>
      <c r="J30" s="48"/>
    </row>
    <row r="31" spans="1:10" ht="31.5" customHeight="1" x14ac:dyDescent="0.35">
      <c r="A31" s="988"/>
      <c r="B31" s="977" t="s">
        <v>140</v>
      </c>
      <c r="C31" s="978" t="s">
        <v>144</v>
      </c>
      <c r="D31" s="979"/>
      <c r="E31" s="979"/>
      <c r="F31" s="979"/>
      <c r="G31" s="695"/>
      <c r="H31" s="695"/>
      <c r="I31" s="696"/>
      <c r="J31" s="48"/>
    </row>
    <row r="32" spans="1:10" ht="31.5" customHeight="1" x14ac:dyDescent="0.35">
      <c r="A32" s="991"/>
      <c r="B32" s="974" t="s">
        <v>142</v>
      </c>
      <c r="C32" s="975" t="s">
        <v>145</v>
      </c>
      <c r="D32" s="976"/>
      <c r="E32" s="976"/>
      <c r="F32" s="976"/>
      <c r="G32" s="695"/>
      <c r="H32" s="695"/>
      <c r="I32" s="696"/>
      <c r="J32" s="48"/>
    </row>
    <row r="33" spans="1:11" ht="31.5" customHeight="1" x14ac:dyDescent="0.35">
      <c r="A33" s="997"/>
      <c r="B33" s="977" t="s">
        <v>856</v>
      </c>
      <c r="C33" s="978" t="s">
        <v>146</v>
      </c>
      <c r="D33" s="979"/>
      <c r="E33" s="979"/>
      <c r="F33" s="979"/>
      <c r="G33" s="695"/>
      <c r="H33" s="695"/>
      <c r="I33" s="696"/>
      <c r="J33" s="48"/>
    </row>
    <row r="34" spans="1:11" ht="31.5" customHeight="1" x14ac:dyDescent="0.35">
      <c r="A34" s="992"/>
      <c r="B34" s="974" t="s">
        <v>143</v>
      </c>
      <c r="C34" s="980"/>
      <c r="D34" s="976"/>
      <c r="E34" s="981"/>
      <c r="F34" s="976"/>
      <c r="G34" s="695"/>
      <c r="H34" s="695"/>
      <c r="I34" s="696"/>
      <c r="J34" s="48"/>
    </row>
    <row r="35" spans="1:11" ht="24" customHeight="1" thickBot="1" x14ac:dyDescent="0.25">
      <c r="A35" s="571"/>
      <c r="B35" s="701"/>
      <c r="C35" s="698"/>
      <c r="D35" s="699"/>
      <c r="E35" s="699"/>
      <c r="F35" s="699"/>
      <c r="G35" s="699"/>
      <c r="H35" s="699"/>
      <c r="I35" s="700"/>
      <c r="J35" s="48"/>
    </row>
    <row r="36" spans="1:11" ht="12" customHeight="1" x14ac:dyDescent="0.25">
      <c r="A36" s="571"/>
      <c r="B36" s="922" t="s">
        <v>540</v>
      </c>
      <c r="C36" s="23"/>
      <c r="D36" s="106"/>
      <c r="E36" s="573"/>
      <c r="F36" s="573"/>
      <c r="G36" s="115"/>
      <c r="H36" s="23"/>
      <c r="I36" s="48"/>
      <c r="J36" s="48"/>
    </row>
    <row r="37" spans="1:11" ht="29.25" customHeight="1" thickBot="1" x14ac:dyDescent="0.35">
      <c r="A37" s="571"/>
      <c r="B37" s="918" t="s">
        <v>14</v>
      </c>
      <c r="C37" s="23"/>
      <c r="D37" s="106"/>
      <c r="E37" s="573"/>
      <c r="F37" s="573"/>
      <c r="G37" s="115"/>
      <c r="H37" s="23"/>
      <c r="I37" s="48"/>
      <c r="J37" s="48"/>
    </row>
    <row r="38" spans="1:11" ht="188.25" customHeight="1" thickBot="1" x14ac:dyDescent="0.3">
      <c r="A38" s="571"/>
      <c r="B38" s="924" t="s">
        <v>593</v>
      </c>
      <c r="C38" s="914"/>
      <c r="D38" s="915"/>
      <c r="E38" s="916"/>
      <c r="F38" s="916"/>
      <c r="G38" s="917"/>
      <c r="H38" s="914"/>
      <c r="I38" s="90"/>
      <c r="J38" s="48"/>
    </row>
    <row r="39" spans="1:11" ht="12" customHeight="1" x14ac:dyDescent="0.25">
      <c r="A39" s="571"/>
      <c r="B39" s="922" t="s">
        <v>593</v>
      </c>
      <c r="C39" s="23"/>
      <c r="D39" s="106"/>
      <c r="E39" s="573"/>
      <c r="F39" s="573"/>
      <c r="G39" s="115"/>
      <c r="H39" s="23"/>
      <c r="I39" s="48"/>
      <c r="J39" s="48"/>
    </row>
    <row r="40" spans="1:11" ht="23.25" customHeight="1" x14ac:dyDescent="0.3">
      <c r="A40" s="706"/>
      <c r="B40" s="923" t="s">
        <v>593</v>
      </c>
      <c r="C40" s="23"/>
      <c r="D40" s="705"/>
      <c r="E40" s="23"/>
      <c r="F40" s="23"/>
      <c r="G40" s="106"/>
      <c r="H40" s="23"/>
      <c r="I40" s="100"/>
      <c r="J40" s="100"/>
      <c r="K40" s="100"/>
    </row>
    <row r="41" spans="1:11" ht="18" x14ac:dyDescent="0.25">
      <c r="A41" s="985">
        <v>1</v>
      </c>
      <c r="B41" s="986" t="s">
        <v>4</v>
      </c>
      <c r="C41" s="100"/>
      <c r="D41" s="724"/>
      <c r="E41" s="100"/>
      <c r="F41" s="702"/>
      <c r="G41" s="707"/>
      <c r="H41" s="100"/>
      <c r="I41" s="100"/>
      <c r="J41" s="100"/>
      <c r="K41" s="100"/>
    </row>
    <row r="42" spans="1:11" ht="19.5" customHeight="1" x14ac:dyDescent="0.3">
      <c r="A42" s="708"/>
      <c r="B42" s="372" t="s">
        <v>593</v>
      </c>
      <c r="C42" s="100"/>
      <c r="D42" s="724"/>
      <c r="E42" s="100"/>
      <c r="F42" s="100"/>
      <c r="G42" s="707"/>
      <c r="H42" s="100"/>
      <c r="I42" s="100"/>
      <c r="J42" s="100"/>
      <c r="K42" s="100"/>
    </row>
    <row r="43" spans="1:11" ht="22.5" customHeight="1" thickBot="1" x14ac:dyDescent="0.35">
      <c r="A43" s="708"/>
      <c r="B43" s="919" t="s">
        <v>88</v>
      </c>
      <c r="C43" s="100"/>
      <c r="D43" s="100"/>
      <c r="E43" s="100"/>
      <c r="F43" s="100"/>
      <c r="G43" s="707"/>
      <c r="H43" s="100"/>
      <c r="I43" s="100"/>
      <c r="J43" s="100"/>
      <c r="K43" s="100"/>
    </row>
    <row r="44" spans="1:11" ht="40.5" customHeight="1" x14ac:dyDescent="0.3">
      <c r="A44" s="708"/>
      <c r="B44" s="920" t="s">
        <v>594</v>
      </c>
      <c r="C44" s="926" t="s">
        <v>899</v>
      </c>
      <c r="D44" s="927" t="s">
        <v>599</v>
      </c>
      <c r="E44" s="1372" t="s">
        <v>476</v>
      </c>
      <c r="F44" s="928" t="s">
        <v>903</v>
      </c>
      <c r="G44" s="929" t="s">
        <v>599</v>
      </c>
      <c r="H44" s="1372" t="s">
        <v>476</v>
      </c>
      <c r="I44" s="100"/>
      <c r="J44" s="100"/>
      <c r="K44" s="100"/>
    </row>
    <row r="45" spans="1:11" ht="35.25" customHeight="1" thickBot="1" x14ac:dyDescent="0.35">
      <c r="A45" s="708"/>
      <c r="B45" s="921" t="s">
        <v>593</v>
      </c>
      <c r="C45" s="930" t="s">
        <v>600</v>
      </c>
      <c r="D45" s="931" t="s">
        <v>15</v>
      </c>
      <c r="E45" s="1373"/>
      <c r="F45" s="932" t="s">
        <v>600</v>
      </c>
      <c r="G45" s="931" t="s">
        <v>15</v>
      </c>
      <c r="H45" s="1373"/>
      <c r="I45" s="100"/>
      <c r="J45" s="100"/>
      <c r="K45" s="100"/>
    </row>
    <row r="46" spans="1:11" ht="23.25" customHeight="1" x14ac:dyDescent="0.3">
      <c r="A46" s="708"/>
      <c r="B46" s="960" t="s">
        <v>661</v>
      </c>
      <c r="C46" s="965">
        <f>Checkdoc_1!K11</f>
        <v>0</v>
      </c>
      <c r="D46" s="744"/>
      <c r="E46" s="214"/>
      <c r="F46" s="969">
        <f>Checkdoc_1!L11</f>
        <v>0</v>
      </c>
      <c r="G46" s="745"/>
      <c r="H46" s="240"/>
      <c r="I46" s="100"/>
      <c r="J46" s="100"/>
      <c r="K46" s="100"/>
    </row>
    <row r="47" spans="1:11" ht="23.25" customHeight="1" x14ac:dyDescent="0.3">
      <c r="A47" s="708"/>
      <c r="B47" s="961" t="s">
        <v>662</v>
      </c>
      <c r="C47" s="966">
        <f>Checkdoc_1!K12</f>
        <v>0</v>
      </c>
      <c r="D47" s="755"/>
      <c r="E47" s="756"/>
      <c r="F47" s="970">
        <f>Checkdoc_1!L12</f>
        <v>0</v>
      </c>
      <c r="G47" s="757"/>
      <c r="H47" s="758"/>
      <c r="I47" s="100"/>
      <c r="J47" s="100"/>
      <c r="K47" s="100"/>
    </row>
    <row r="48" spans="1:11" ht="23.25" customHeight="1" x14ac:dyDescent="0.3">
      <c r="A48" s="708"/>
      <c r="B48" s="962" t="s">
        <v>18</v>
      </c>
      <c r="C48" s="967">
        <f>Checkdoc_1!K13</f>
        <v>0</v>
      </c>
      <c r="D48" s="746"/>
      <c r="E48" s="747"/>
      <c r="F48" s="971">
        <f>Checkdoc_1!L13</f>
        <v>0</v>
      </c>
      <c r="G48" s="748"/>
      <c r="H48" s="749"/>
      <c r="I48" s="100"/>
      <c r="J48" s="100"/>
      <c r="K48" s="100"/>
    </row>
    <row r="49" spans="1:11" ht="23.25" customHeight="1" x14ac:dyDescent="0.3">
      <c r="A49" s="708"/>
      <c r="B49" s="961" t="s">
        <v>664</v>
      </c>
      <c r="C49" s="966">
        <f>Checkdoc_1!K14</f>
        <v>0</v>
      </c>
      <c r="D49" s="755"/>
      <c r="E49" s="756"/>
      <c r="F49" s="970">
        <f>Checkdoc_1!L14</f>
        <v>0</v>
      </c>
      <c r="G49" s="757"/>
      <c r="H49" s="758"/>
      <c r="I49" s="100"/>
      <c r="J49" s="100"/>
      <c r="K49" s="100"/>
    </row>
    <row r="50" spans="1:11" ht="23.25" customHeight="1" thickBot="1" x14ac:dyDescent="0.35">
      <c r="A50" s="708"/>
      <c r="B50" s="963" t="s">
        <v>665</v>
      </c>
      <c r="C50" s="968">
        <f>Checkdoc_1!K15</f>
        <v>0</v>
      </c>
      <c r="D50" s="750"/>
      <c r="E50" s="751"/>
      <c r="F50" s="972">
        <f>Checkdoc_1!L15</f>
        <v>0</v>
      </c>
      <c r="G50" s="752"/>
      <c r="H50" s="353"/>
      <c r="I50" s="100"/>
      <c r="J50" s="100"/>
      <c r="K50" s="100"/>
    </row>
    <row r="51" spans="1:11" ht="30" customHeight="1" x14ac:dyDescent="0.3">
      <c r="A51" s="708"/>
      <c r="B51" s="709" t="s">
        <v>540</v>
      </c>
      <c r="C51" s="99"/>
      <c r="D51" s="639"/>
      <c r="E51" s="23"/>
      <c r="F51" s="99"/>
      <c r="G51" s="639"/>
      <c r="H51" s="23"/>
      <c r="I51" s="100"/>
      <c r="J51" s="100"/>
      <c r="K51" s="100"/>
    </row>
    <row r="52" spans="1:11" ht="17.25" customHeight="1" x14ac:dyDescent="0.3">
      <c r="A52" s="708"/>
      <c r="B52" s="937" t="s">
        <v>954</v>
      </c>
      <c r="C52" s="710"/>
      <c r="D52" s="640"/>
      <c r="E52" s="711"/>
      <c r="F52" s="712"/>
      <c r="G52" s="640"/>
      <c r="H52" s="711"/>
      <c r="I52" s="100"/>
      <c r="J52" s="100"/>
      <c r="K52" s="100"/>
    </row>
    <row r="53" spans="1:11" ht="17.25" customHeight="1" x14ac:dyDescent="0.3">
      <c r="A53" s="708"/>
      <c r="B53" s="139" t="s">
        <v>3</v>
      </c>
      <c r="C53" s="99"/>
      <c r="D53" s="639"/>
      <c r="E53" s="23"/>
      <c r="F53" s="99"/>
      <c r="G53" s="639"/>
      <c r="H53" s="23"/>
      <c r="I53" s="100"/>
      <c r="J53" s="100"/>
      <c r="K53" s="100"/>
    </row>
    <row r="54" spans="1:11" ht="17.25" hidden="1" customHeight="1" x14ac:dyDescent="0.25">
      <c r="B54" s="638" t="str">
        <f>Checkdoc_1!O11</f>
        <v/>
      </c>
      <c r="C54" s="7"/>
      <c r="D54" s="639"/>
      <c r="E54" s="13"/>
      <c r="F54" s="7"/>
      <c r="G54" s="938" t="s">
        <v>573</v>
      </c>
      <c r="H54" s="13"/>
    </row>
    <row r="55" spans="1:11" ht="17.25" hidden="1" customHeight="1" x14ac:dyDescent="0.25">
      <c r="B55" s="638" t="str">
        <f>Checkdoc_1!O12</f>
        <v/>
      </c>
      <c r="C55" s="7"/>
      <c r="D55" s="639"/>
      <c r="E55" s="13"/>
      <c r="F55" s="7"/>
      <c r="G55" s="938" t="s">
        <v>574</v>
      </c>
      <c r="H55" s="13"/>
    </row>
    <row r="56" spans="1:11" ht="34.5" hidden="1" customHeight="1" x14ac:dyDescent="0.25">
      <c r="B56" s="638" t="str">
        <f>Checkdoc_1!O13</f>
        <v/>
      </c>
      <c r="C56" s="7"/>
      <c r="D56" s="639"/>
      <c r="E56" s="13"/>
      <c r="F56" s="7"/>
      <c r="G56" s="1374" t="s">
        <v>524</v>
      </c>
      <c r="H56" s="1374"/>
      <c r="I56" s="1374"/>
      <c r="J56" s="1374"/>
    </row>
    <row r="57" spans="1:11" ht="17.25" hidden="1" customHeight="1" x14ac:dyDescent="0.25">
      <c r="B57" s="638" t="str">
        <f>Checkdoc_1!O14</f>
        <v/>
      </c>
      <c r="C57" s="7"/>
      <c r="D57" s="639"/>
      <c r="E57" s="13"/>
      <c r="F57" s="7"/>
      <c r="G57" s="938" t="s">
        <v>575</v>
      </c>
      <c r="H57" s="13"/>
    </row>
    <row r="58" spans="1:11" ht="17.25" hidden="1" customHeight="1" x14ac:dyDescent="0.25">
      <c r="B58" s="638" t="str">
        <f>Checkdoc_1!O15</f>
        <v/>
      </c>
      <c r="C58" s="7"/>
      <c r="D58" s="639"/>
      <c r="E58" s="13"/>
      <c r="F58" s="7"/>
      <c r="G58" s="938" t="s">
        <v>576</v>
      </c>
      <c r="H58" s="13"/>
    </row>
    <row r="59" spans="1:11" ht="23.25" customHeight="1" x14ac:dyDescent="0.3">
      <c r="A59" s="708"/>
      <c r="B59" s="372" t="s">
        <v>593</v>
      </c>
      <c r="C59" s="99"/>
      <c r="D59" s="99"/>
      <c r="E59" s="99"/>
      <c r="F59" s="99"/>
      <c r="G59" s="707"/>
      <c r="H59" s="23"/>
      <c r="I59" s="100"/>
      <c r="J59" s="100"/>
      <c r="K59" s="100"/>
    </row>
    <row r="60" spans="1:11" ht="17.25" customHeight="1" x14ac:dyDescent="0.3">
      <c r="A60" s="708"/>
      <c r="B60" s="937" t="s">
        <v>902</v>
      </c>
      <c r="C60" s="99"/>
      <c r="D60" s="99"/>
      <c r="E60" s="99"/>
      <c r="F60" s="99"/>
      <c r="G60" s="707"/>
      <c r="H60" s="23"/>
      <c r="I60" s="100"/>
      <c r="J60" s="100"/>
      <c r="K60" s="100"/>
    </row>
    <row r="61" spans="1:11" ht="17.25" customHeight="1" x14ac:dyDescent="0.3">
      <c r="A61" s="708"/>
      <c r="B61" s="139" t="s">
        <v>466</v>
      </c>
      <c r="C61" s="99"/>
      <c r="D61" s="99"/>
      <c r="E61" s="99"/>
      <c r="F61" s="99"/>
      <c r="G61" s="707"/>
      <c r="H61" s="23"/>
      <c r="I61" s="100"/>
      <c r="J61" s="100"/>
      <c r="K61" s="100"/>
    </row>
    <row r="62" spans="1:11" ht="17.25" hidden="1" customHeight="1" x14ac:dyDescent="0.25">
      <c r="B62" s="638" t="str">
        <f>Checkdoc_1!P26</f>
        <v/>
      </c>
      <c r="C62" s="99"/>
      <c r="D62" s="99"/>
      <c r="E62" s="99"/>
      <c r="F62" s="99"/>
      <c r="G62" s="174" t="s">
        <v>469</v>
      </c>
      <c r="H62" s="13"/>
    </row>
    <row r="63" spans="1:11" ht="17.25" hidden="1" customHeight="1" x14ac:dyDescent="0.25">
      <c r="B63" s="638" t="str">
        <f>Checkdoc_1!P27</f>
        <v/>
      </c>
      <c r="C63" s="99"/>
      <c r="D63" s="99"/>
      <c r="E63" s="99"/>
      <c r="F63" s="99"/>
      <c r="G63" s="174" t="s">
        <v>469</v>
      </c>
      <c r="H63" s="13"/>
    </row>
    <row r="64" spans="1:11" ht="17.25" hidden="1" customHeight="1" x14ac:dyDescent="0.25">
      <c r="B64" s="638" t="str">
        <f>Checkdoc_1!P28</f>
        <v/>
      </c>
      <c r="C64" s="99"/>
      <c r="D64" s="99"/>
      <c r="E64" s="99"/>
      <c r="F64" s="99"/>
      <c r="G64" s="174" t="s">
        <v>469</v>
      </c>
      <c r="H64" s="13"/>
    </row>
    <row r="65" spans="2:8" ht="17.25" hidden="1" customHeight="1" x14ac:dyDescent="0.25">
      <c r="B65" s="638" t="str">
        <f>Checkdoc_1!P29</f>
        <v/>
      </c>
      <c r="C65" s="99"/>
      <c r="D65" s="99"/>
      <c r="E65" s="99"/>
      <c r="F65" s="99"/>
      <c r="G65" s="174" t="s">
        <v>469</v>
      </c>
      <c r="H65" s="13"/>
    </row>
    <row r="66" spans="2:8" ht="17.25" hidden="1" customHeight="1" x14ac:dyDescent="0.25">
      <c r="B66" s="638" t="str">
        <f>Checkdoc_1!P30</f>
        <v/>
      </c>
      <c r="C66" s="99"/>
      <c r="D66" s="99"/>
      <c r="E66" s="99"/>
      <c r="F66" s="99"/>
      <c r="G66" s="174" t="s">
        <v>469</v>
      </c>
      <c r="H66" s="13"/>
    </row>
    <row r="67" spans="2:8" ht="17.25" hidden="1" customHeight="1" x14ac:dyDescent="0.25">
      <c r="B67" s="638" t="str">
        <f>Checkdoc_1!P31</f>
        <v/>
      </c>
      <c r="C67" s="99"/>
      <c r="D67" s="99"/>
      <c r="E67" s="99"/>
      <c r="F67" s="99"/>
      <c r="G67" s="174" t="s">
        <v>469</v>
      </c>
      <c r="H67" s="13"/>
    </row>
    <row r="68" spans="2:8" ht="17.25" hidden="1" customHeight="1" x14ac:dyDescent="0.25">
      <c r="B68" s="638" t="str">
        <f>Checkdoc_1!P32</f>
        <v/>
      </c>
      <c r="C68" s="99"/>
      <c r="D68" s="99"/>
      <c r="E68" s="99"/>
      <c r="F68" s="99"/>
      <c r="G68" s="174" t="s">
        <v>469</v>
      </c>
      <c r="H68" s="13"/>
    </row>
    <row r="69" spans="2:8" ht="17.25" hidden="1" customHeight="1" x14ac:dyDescent="0.25">
      <c r="B69" s="638" t="str">
        <f>Checkdoc_1!P33</f>
        <v/>
      </c>
      <c r="C69" s="99"/>
      <c r="D69" s="99"/>
      <c r="E69" s="99"/>
      <c r="F69" s="99"/>
      <c r="G69" s="174" t="s">
        <v>469</v>
      </c>
      <c r="H69" s="13"/>
    </row>
    <row r="70" spans="2:8" ht="17.25" hidden="1" customHeight="1" x14ac:dyDescent="0.25">
      <c r="B70" s="638" t="str">
        <f>Checkdoc_1!P34</f>
        <v/>
      </c>
      <c r="C70" s="99"/>
      <c r="D70" s="99"/>
      <c r="E70" s="99"/>
      <c r="F70" s="99"/>
      <c r="G70" s="174" t="s">
        <v>469</v>
      </c>
      <c r="H70" s="13"/>
    </row>
    <row r="71" spans="2:8" ht="17.25" hidden="1" customHeight="1" x14ac:dyDescent="0.25">
      <c r="B71" s="638" t="str">
        <f>Checkdoc_1!P35</f>
        <v/>
      </c>
      <c r="C71" s="99"/>
      <c r="D71" s="99"/>
      <c r="E71" s="99"/>
      <c r="F71" s="99"/>
      <c r="G71" s="174" t="s">
        <v>469</v>
      </c>
      <c r="H71" s="13"/>
    </row>
    <row r="72" spans="2:8" ht="17.25" hidden="1" customHeight="1" x14ac:dyDescent="0.25">
      <c r="B72" s="638" t="str">
        <f>Checkdoc_1!P36</f>
        <v/>
      </c>
      <c r="C72" s="99"/>
      <c r="D72" s="99"/>
      <c r="E72" s="99"/>
      <c r="F72" s="99"/>
      <c r="G72" s="174" t="s">
        <v>469</v>
      </c>
      <c r="H72" s="13"/>
    </row>
    <row r="73" spans="2:8" ht="17.25" hidden="1" customHeight="1" x14ac:dyDescent="0.25">
      <c r="B73" s="638" t="str">
        <f>Checkdoc_1!P37</f>
        <v/>
      </c>
      <c r="C73" s="99"/>
      <c r="D73" s="99"/>
      <c r="E73" s="99"/>
      <c r="F73" s="99"/>
      <c r="G73" s="174" t="s">
        <v>469</v>
      </c>
      <c r="H73" s="13"/>
    </row>
    <row r="74" spans="2:8" ht="17.25" hidden="1" customHeight="1" x14ac:dyDescent="0.25">
      <c r="B74" s="638" t="str">
        <f>Checkdoc_1!P38</f>
        <v/>
      </c>
      <c r="C74" s="99"/>
      <c r="D74" s="99"/>
      <c r="E74" s="99"/>
      <c r="F74" s="99"/>
      <c r="G74" s="174" t="s">
        <v>469</v>
      </c>
      <c r="H74" s="13"/>
    </row>
    <row r="75" spans="2:8" ht="17.25" hidden="1" customHeight="1" x14ac:dyDescent="0.25">
      <c r="B75" s="638" t="str">
        <f>Checkdoc_1!P39</f>
        <v/>
      </c>
      <c r="C75" s="99"/>
      <c r="D75" s="99"/>
      <c r="E75" s="99"/>
      <c r="F75" s="99"/>
      <c r="G75" s="174" t="s">
        <v>469</v>
      </c>
      <c r="H75" s="13"/>
    </row>
    <row r="76" spans="2:8" ht="17.25" hidden="1" customHeight="1" x14ac:dyDescent="0.25">
      <c r="B76" s="638" t="str">
        <f>Checkdoc_1!P40</f>
        <v/>
      </c>
      <c r="C76" s="99"/>
      <c r="D76" s="99"/>
      <c r="E76" s="99"/>
      <c r="F76" s="99"/>
      <c r="G76" s="174" t="s">
        <v>469</v>
      </c>
      <c r="H76" s="13"/>
    </row>
    <row r="77" spans="2:8" ht="17.25" hidden="1" customHeight="1" x14ac:dyDescent="0.25">
      <c r="B77" s="638" t="str">
        <f>Checkdoc_1!P41</f>
        <v/>
      </c>
      <c r="C77" s="99"/>
      <c r="D77" s="99"/>
      <c r="E77" s="99"/>
      <c r="F77" s="99"/>
      <c r="G77" s="174" t="s">
        <v>469</v>
      </c>
      <c r="H77" s="13"/>
    </row>
    <row r="78" spans="2:8" ht="17.25" hidden="1" customHeight="1" x14ac:dyDescent="0.25">
      <c r="B78" s="638" t="str">
        <f>Checkdoc_1!P42</f>
        <v/>
      </c>
      <c r="C78" s="99"/>
      <c r="D78" s="99"/>
      <c r="E78" s="99"/>
      <c r="F78" s="99"/>
      <c r="G78" s="174" t="s">
        <v>469</v>
      </c>
      <c r="H78" s="13"/>
    </row>
    <row r="79" spans="2:8" ht="17.25" hidden="1" customHeight="1" x14ac:dyDescent="0.25">
      <c r="B79" s="638" t="str">
        <f>Checkdoc_1!P43</f>
        <v/>
      </c>
      <c r="C79" s="99"/>
      <c r="D79" s="99"/>
      <c r="E79" s="99"/>
      <c r="F79" s="99"/>
      <c r="G79" s="174" t="s">
        <v>469</v>
      </c>
      <c r="H79" s="13"/>
    </row>
    <row r="80" spans="2:8" ht="17.25" hidden="1" customHeight="1" x14ac:dyDescent="0.25">
      <c r="B80" s="638" t="str">
        <f>Checkdoc_1!P44</f>
        <v/>
      </c>
      <c r="C80" s="99"/>
      <c r="D80" s="99"/>
      <c r="E80" s="99"/>
      <c r="F80" s="99"/>
      <c r="G80" s="174" t="s">
        <v>469</v>
      </c>
      <c r="H80" s="13"/>
    </row>
    <row r="81" spans="2:8" ht="17.25" hidden="1" customHeight="1" x14ac:dyDescent="0.25">
      <c r="B81" s="638" t="str">
        <f>Checkdoc_1!P45</f>
        <v/>
      </c>
      <c r="C81" s="99"/>
      <c r="D81" s="99"/>
      <c r="E81" s="99"/>
      <c r="F81" s="99"/>
      <c r="G81" s="174" t="s">
        <v>469</v>
      </c>
      <c r="H81" s="13"/>
    </row>
    <row r="82" spans="2:8" ht="17.25" hidden="1" customHeight="1" x14ac:dyDescent="0.25">
      <c r="B82" s="638" t="str">
        <f>Checkdoc_1!P46</f>
        <v/>
      </c>
      <c r="C82" s="99"/>
      <c r="D82" s="99"/>
      <c r="E82" s="99"/>
      <c r="F82" s="99"/>
      <c r="G82" s="174" t="s">
        <v>469</v>
      </c>
      <c r="H82" s="13"/>
    </row>
    <row r="83" spans="2:8" ht="17.25" hidden="1" customHeight="1" x14ac:dyDescent="0.25">
      <c r="B83" s="638" t="str">
        <f>Checkdoc_1!P47</f>
        <v/>
      </c>
      <c r="C83" s="99"/>
      <c r="D83" s="99"/>
      <c r="E83" s="99"/>
      <c r="F83" s="99"/>
      <c r="G83" s="174" t="s">
        <v>469</v>
      </c>
      <c r="H83" s="13"/>
    </row>
    <row r="84" spans="2:8" ht="17.25" hidden="1" customHeight="1" x14ac:dyDescent="0.25">
      <c r="B84" s="638" t="str">
        <f>Checkdoc_1!P48</f>
        <v/>
      </c>
      <c r="C84" s="99"/>
      <c r="D84" s="99"/>
      <c r="E84" s="99"/>
      <c r="F84" s="99"/>
      <c r="G84" s="174" t="s">
        <v>469</v>
      </c>
      <c r="H84" s="13"/>
    </row>
    <row r="85" spans="2:8" ht="17.25" hidden="1" customHeight="1" x14ac:dyDescent="0.25">
      <c r="B85" s="638" t="str">
        <f>Checkdoc_1!P49</f>
        <v/>
      </c>
      <c r="C85" s="99"/>
      <c r="D85" s="99"/>
      <c r="E85" s="99"/>
      <c r="F85" s="99"/>
      <c r="G85" s="174" t="s">
        <v>469</v>
      </c>
      <c r="H85" s="13"/>
    </row>
    <row r="86" spans="2:8" ht="17.25" hidden="1" customHeight="1" x14ac:dyDescent="0.25">
      <c r="B86" s="638" t="str">
        <f>Checkdoc_1!P50</f>
        <v/>
      </c>
      <c r="C86" s="99"/>
      <c r="D86" s="99"/>
      <c r="E86" s="99"/>
      <c r="F86" s="99"/>
      <c r="G86" s="174" t="s">
        <v>469</v>
      </c>
      <c r="H86" s="13"/>
    </row>
    <row r="87" spans="2:8" ht="17.25" hidden="1" customHeight="1" x14ac:dyDescent="0.25">
      <c r="B87" s="638" t="str">
        <f>Checkdoc_1!P51</f>
        <v/>
      </c>
      <c r="C87" s="99"/>
      <c r="D87" s="99"/>
      <c r="E87" s="99"/>
      <c r="F87" s="99"/>
      <c r="G87" s="174" t="s">
        <v>469</v>
      </c>
      <c r="H87" s="13"/>
    </row>
    <row r="88" spans="2:8" ht="17.25" hidden="1" customHeight="1" x14ac:dyDescent="0.25">
      <c r="B88" s="638" t="str">
        <f>Checkdoc_1!P52</f>
        <v/>
      </c>
      <c r="C88" s="99"/>
      <c r="D88" s="99"/>
      <c r="E88" s="99"/>
      <c r="F88" s="99"/>
      <c r="G88" s="174" t="s">
        <v>469</v>
      </c>
      <c r="H88" s="13"/>
    </row>
    <row r="89" spans="2:8" ht="17.25" hidden="1" customHeight="1" x14ac:dyDescent="0.25">
      <c r="B89" s="638" t="str">
        <f>Checkdoc_1!P53</f>
        <v/>
      </c>
      <c r="C89" s="99"/>
      <c r="D89" s="99"/>
      <c r="E89" s="99"/>
      <c r="F89" s="99"/>
      <c r="G89" s="174" t="s">
        <v>469</v>
      </c>
      <c r="H89" s="13"/>
    </row>
    <row r="90" spans="2:8" ht="17.25" hidden="1" customHeight="1" x14ac:dyDescent="0.25">
      <c r="B90" s="638" t="str">
        <f>Checkdoc_1!P54</f>
        <v/>
      </c>
      <c r="C90" s="99"/>
      <c r="D90" s="99"/>
      <c r="E90" s="99"/>
      <c r="F90" s="99"/>
      <c r="G90" s="174" t="s">
        <v>469</v>
      </c>
      <c r="H90" s="13"/>
    </row>
    <row r="91" spans="2:8" ht="17.25" hidden="1" customHeight="1" x14ac:dyDescent="0.25">
      <c r="B91" s="638" t="str">
        <f>Checkdoc_1!P55</f>
        <v/>
      </c>
      <c r="C91" s="99"/>
      <c r="D91" s="99"/>
      <c r="E91" s="99"/>
      <c r="F91" s="99"/>
      <c r="G91" s="174" t="s">
        <v>469</v>
      </c>
      <c r="H91" s="13"/>
    </row>
    <row r="92" spans="2:8" ht="17.25" hidden="1" customHeight="1" x14ac:dyDescent="0.25">
      <c r="B92" s="638" t="str">
        <f>Checkdoc_1!P56</f>
        <v/>
      </c>
      <c r="C92" s="99"/>
      <c r="D92" s="99"/>
      <c r="E92" s="99"/>
      <c r="F92" s="99"/>
      <c r="G92" s="174" t="s">
        <v>469</v>
      </c>
      <c r="H92" s="13"/>
    </row>
    <row r="93" spans="2:8" ht="17.25" hidden="1" customHeight="1" x14ac:dyDescent="0.25">
      <c r="B93" s="638" t="str">
        <f>Checkdoc_1!P57</f>
        <v/>
      </c>
      <c r="C93" s="99"/>
      <c r="D93" s="99"/>
      <c r="E93" s="99"/>
      <c r="F93" s="99"/>
      <c r="G93" s="174" t="s">
        <v>469</v>
      </c>
      <c r="H93" s="13"/>
    </row>
    <row r="94" spans="2:8" ht="17.25" hidden="1" customHeight="1" x14ac:dyDescent="0.25">
      <c r="B94" s="638" t="str">
        <f>Checkdoc_1!P58</f>
        <v/>
      </c>
      <c r="C94" s="99"/>
      <c r="D94" s="99"/>
      <c r="E94" s="99"/>
      <c r="F94" s="99"/>
      <c r="G94" s="174" t="s">
        <v>469</v>
      </c>
      <c r="H94" s="13"/>
    </row>
    <row r="95" spans="2:8" ht="17.25" hidden="1" customHeight="1" x14ac:dyDescent="0.25">
      <c r="B95" s="638" t="str">
        <f>Checkdoc_1!P59</f>
        <v/>
      </c>
      <c r="C95" s="99"/>
      <c r="D95" s="99"/>
      <c r="E95" s="99"/>
      <c r="F95" s="99"/>
      <c r="G95" s="174" t="s">
        <v>469</v>
      </c>
      <c r="H95" s="13"/>
    </row>
    <row r="96" spans="2:8" ht="17.25" hidden="1" customHeight="1" x14ac:dyDescent="0.25">
      <c r="B96" s="638" t="str">
        <f>Checkdoc_1!P60</f>
        <v/>
      </c>
      <c r="C96" s="99"/>
      <c r="D96" s="99"/>
      <c r="E96" s="99"/>
      <c r="F96" s="99"/>
      <c r="G96" s="174" t="s">
        <v>469</v>
      </c>
      <c r="H96" s="13"/>
    </row>
    <row r="97" spans="1:11" ht="17.25" hidden="1" customHeight="1" x14ac:dyDescent="0.25">
      <c r="B97" s="638" t="str">
        <f>Checkdoc_1!P61</f>
        <v/>
      </c>
      <c r="C97" s="99"/>
      <c r="D97" s="99"/>
      <c r="E97" s="99"/>
      <c r="F97" s="99"/>
      <c r="G97" s="174" t="s">
        <v>469</v>
      </c>
      <c r="H97" s="13"/>
    </row>
    <row r="98" spans="1:11" ht="17.25" hidden="1" customHeight="1" x14ac:dyDescent="0.25">
      <c r="B98" s="638" t="str">
        <f>Checkdoc_1!P62</f>
        <v/>
      </c>
      <c r="C98" s="99"/>
      <c r="D98" s="99"/>
      <c r="E98" s="99"/>
      <c r="F98" s="99"/>
      <c r="G98" s="174" t="s">
        <v>469</v>
      </c>
      <c r="H98" s="13"/>
    </row>
    <row r="99" spans="1:11" ht="17.25" hidden="1" customHeight="1" x14ac:dyDescent="0.25">
      <c r="B99" s="638" t="str">
        <f>Checkdoc_1!P63</f>
        <v/>
      </c>
      <c r="C99" s="99"/>
      <c r="D99" s="99"/>
      <c r="E99" s="99"/>
      <c r="F99" s="99"/>
      <c r="G99" s="174" t="s">
        <v>469</v>
      </c>
      <c r="H99" s="13"/>
    </row>
    <row r="100" spans="1:11" ht="17.25" hidden="1" customHeight="1" x14ac:dyDescent="0.25">
      <c r="B100" s="638" t="str">
        <f>Checkdoc_1!P64</f>
        <v/>
      </c>
      <c r="C100" s="99"/>
      <c r="D100" s="99"/>
      <c r="E100" s="99"/>
      <c r="F100" s="99"/>
      <c r="G100" s="174" t="s">
        <v>469</v>
      </c>
      <c r="H100" s="13"/>
    </row>
    <row r="101" spans="1:11" ht="17.25" customHeight="1" x14ac:dyDescent="0.3">
      <c r="A101" s="706"/>
      <c r="B101" s="709" t="s">
        <v>540</v>
      </c>
      <c r="C101" s="99"/>
      <c r="D101" s="99"/>
      <c r="E101" s="99"/>
      <c r="F101" s="99"/>
      <c r="G101" s="106"/>
      <c r="H101" s="23"/>
      <c r="I101" s="100"/>
      <c r="J101" s="100"/>
      <c r="K101" s="100"/>
    </row>
    <row r="102" spans="1:11" s="570" customFormat="1" ht="17.25" customHeight="1" x14ac:dyDescent="0.3">
      <c r="A102" s="719"/>
      <c r="B102" s="374" t="s">
        <v>593</v>
      </c>
      <c r="C102" s="374"/>
      <c r="D102" s="705"/>
      <c r="E102" s="374"/>
      <c r="F102" s="374"/>
      <c r="G102" s="720"/>
      <c r="H102" s="374"/>
      <c r="I102" s="372"/>
      <c r="J102" s="372"/>
      <c r="K102" s="372"/>
    </row>
    <row r="103" spans="1:11" ht="17.25" customHeight="1" x14ac:dyDescent="0.3">
      <c r="A103" s="733"/>
      <c r="B103" s="704" t="s">
        <v>16</v>
      </c>
      <c r="C103" s="100"/>
      <c r="D103" s="23"/>
      <c r="E103" s="100"/>
      <c r="F103" s="100"/>
      <c r="G103" s="106"/>
      <c r="H103" s="100"/>
      <c r="I103" s="100"/>
      <c r="J103" s="100"/>
      <c r="K103" s="100"/>
    </row>
    <row r="104" spans="1:11" ht="17.25" customHeight="1" x14ac:dyDescent="0.25">
      <c r="A104" s="718"/>
      <c r="B104" s="375" t="s">
        <v>593</v>
      </c>
      <c r="C104" s="100"/>
      <c r="D104" s="23"/>
      <c r="E104" s="100"/>
      <c r="F104" s="100"/>
      <c r="G104" s="106"/>
      <c r="H104" s="100"/>
      <c r="I104" s="100"/>
      <c r="J104" s="100"/>
      <c r="K104" s="100"/>
    </row>
    <row r="105" spans="1:11" ht="17.25" customHeight="1" thickBot="1" x14ac:dyDescent="0.3">
      <c r="A105" s="718"/>
      <c r="B105" s="375" t="s">
        <v>540</v>
      </c>
      <c r="C105" s="100"/>
      <c r="D105" s="23"/>
      <c r="E105" s="100"/>
      <c r="F105" s="100"/>
      <c r="G105" s="106"/>
      <c r="H105" s="100"/>
      <c r="I105" s="100"/>
      <c r="J105" s="100"/>
      <c r="K105" s="100"/>
    </row>
    <row r="106" spans="1:11" ht="45.75" customHeight="1" x14ac:dyDescent="0.25">
      <c r="A106" s="718"/>
      <c r="B106" s="920" t="s">
        <v>594</v>
      </c>
      <c r="C106" s="926" t="s">
        <v>899</v>
      </c>
      <c r="D106" s="927" t="s">
        <v>599</v>
      </c>
      <c r="E106" s="1372" t="s">
        <v>476</v>
      </c>
      <c r="F106" s="928" t="s">
        <v>903</v>
      </c>
      <c r="G106" s="929" t="s">
        <v>599</v>
      </c>
      <c r="H106" s="1372" t="s">
        <v>476</v>
      </c>
      <c r="I106" s="100"/>
      <c r="J106" s="100"/>
      <c r="K106" s="100"/>
    </row>
    <row r="107" spans="1:11" ht="28.5" customHeight="1" thickBot="1" x14ac:dyDescent="0.3">
      <c r="A107" s="718"/>
      <c r="B107" s="925" t="s">
        <v>593</v>
      </c>
      <c r="C107" s="930" t="s">
        <v>600</v>
      </c>
      <c r="D107" s="931" t="s">
        <v>15</v>
      </c>
      <c r="E107" s="1373"/>
      <c r="F107" s="932" t="s">
        <v>600</v>
      </c>
      <c r="G107" s="931" t="s">
        <v>15</v>
      </c>
      <c r="H107" s="1373"/>
      <c r="I107" s="100"/>
      <c r="J107" s="100"/>
      <c r="K107" s="100"/>
    </row>
    <row r="108" spans="1:11" ht="24" customHeight="1" x14ac:dyDescent="0.3">
      <c r="A108" s="718"/>
      <c r="B108" s="960" t="s">
        <v>470</v>
      </c>
      <c r="C108" s="965">
        <f>DATA_T1!D16</f>
        <v>0</v>
      </c>
      <c r="D108" s="744"/>
      <c r="E108" s="214"/>
      <c r="F108" s="965">
        <f>DATA_T1!F16</f>
        <v>0</v>
      </c>
      <c r="G108" s="745"/>
      <c r="H108" s="240"/>
      <c r="I108" s="100"/>
      <c r="J108" s="100"/>
      <c r="K108" s="100"/>
    </row>
    <row r="109" spans="1:11" ht="24" customHeight="1" x14ac:dyDescent="0.3">
      <c r="A109" s="718"/>
      <c r="B109" s="961" t="s">
        <v>471</v>
      </c>
      <c r="C109" s="966">
        <f>DATA_T1!D17</f>
        <v>0</v>
      </c>
      <c r="D109" s="755"/>
      <c r="E109" s="756"/>
      <c r="F109" s="966">
        <f>DATA_T1!F17</f>
        <v>0</v>
      </c>
      <c r="G109" s="757"/>
      <c r="H109" s="758"/>
      <c r="I109" s="100"/>
      <c r="J109" s="100"/>
      <c r="K109" s="100"/>
    </row>
    <row r="110" spans="1:11" ht="24" customHeight="1" x14ac:dyDescent="0.3">
      <c r="A110" s="718"/>
      <c r="B110" s="962" t="s">
        <v>472</v>
      </c>
      <c r="C110" s="967">
        <f>DATA_T1!D30</f>
        <v>0</v>
      </c>
      <c r="D110" s="746"/>
      <c r="E110" s="747"/>
      <c r="F110" s="967">
        <f>DATA_T1!F30</f>
        <v>0</v>
      </c>
      <c r="G110" s="748"/>
      <c r="H110" s="749"/>
      <c r="I110" s="100"/>
      <c r="J110" s="100"/>
      <c r="K110" s="100"/>
    </row>
    <row r="111" spans="1:11" ht="24" customHeight="1" x14ac:dyDescent="0.3">
      <c r="A111" s="718"/>
      <c r="B111" s="961" t="s">
        <v>473</v>
      </c>
      <c r="C111" s="966">
        <f>DATA_T2!D29</f>
        <v>0</v>
      </c>
      <c r="D111" s="755"/>
      <c r="E111" s="756"/>
      <c r="F111" s="966">
        <f>DATA_T2!F29</f>
        <v>0</v>
      </c>
      <c r="G111" s="757"/>
      <c r="H111" s="758"/>
      <c r="I111" s="100"/>
      <c r="J111" s="100"/>
      <c r="K111" s="100"/>
    </row>
    <row r="112" spans="1:11" ht="24" customHeight="1" x14ac:dyDescent="0.3">
      <c r="A112" s="708"/>
      <c r="B112" s="962" t="s">
        <v>1058</v>
      </c>
      <c r="C112" s="967">
        <f>DATA_T3!D33</f>
        <v>0</v>
      </c>
      <c r="D112" s="746"/>
      <c r="E112" s="747"/>
      <c r="F112" s="967">
        <f>DATA_T3!F33</f>
        <v>0</v>
      </c>
      <c r="G112" s="748"/>
      <c r="H112" s="749"/>
      <c r="I112" s="100"/>
      <c r="J112" s="100"/>
      <c r="K112" s="100"/>
    </row>
    <row r="113" spans="1:11" ht="24" customHeight="1" x14ac:dyDescent="0.3">
      <c r="A113" s="708"/>
      <c r="B113" s="961" t="s">
        <v>474</v>
      </c>
      <c r="C113" s="966">
        <f>DATA_T3!D49</f>
        <v>0</v>
      </c>
      <c r="D113" s="755"/>
      <c r="E113" s="756"/>
      <c r="F113" s="966">
        <f>DATA_T3!F49</f>
        <v>0</v>
      </c>
      <c r="G113" s="757"/>
      <c r="H113" s="758"/>
      <c r="I113" s="100"/>
      <c r="J113" s="100"/>
      <c r="K113" s="100"/>
    </row>
    <row r="114" spans="1:11" ht="24" customHeight="1" thickBot="1" x14ac:dyDescent="0.35">
      <c r="A114" s="708"/>
      <c r="B114" s="962" t="s">
        <v>475</v>
      </c>
      <c r="C114" s="973">
        <f>DATA_T3!D50</f>
        <v>0</v>
      </c>
      <c r="D114" s="750"/>
      <c r="E114" s="751"/>
      <c r="F114" s="973">
        <f>DATA_T3!F50</f>
        <v>0</v>
      </c>
      <c r="G114" s="752"/>
      <c r="H114" s="353"/>
      <c r="I114" s="100"/>
      <c r="J114" s="100"/>
      <c r="K114" s="100"/>
    </row>
    <row r="115" spans="1:11" ht="17.25" customHeight="1" thickBot="1" x14ac:dyDescent="0.35">
      <c r="A115" s="713"/>
      <c r="B115" s="714" t="s">
        <v>540</v>
      </c>
      <c r="C115" s="653"/>
      <c r="D115" s="653"/>
      <c r="E115" s="653"/>
      <c r="F115" s="653"/>
      <c r="G115" s="715"/>
      <c r="H115" s="107"/>
      <c r="I115" s="100"/>
      <c r="J115" s="100"/>
      <c r="K115" s="100"/>
    </row>
    <row r="116" spans="1:11" ht="17.25" customHeight="1" x14ac:dyDescent="0.3">
      <c r="A116" s="716"/>
      <c r="B116" s="373" t="s">
        <v>593</v>
      </c>
      <c r="C116" s="373"/>
      <c r="D116" s="705"/>
      <c r="E116" s="373"/>
      <c r="F116" s="373"/>
      <c r="G116" s="717"/>
      <c r="H116" s="373"/>
      <c r="I116" s="100"/>
      <c r="J116" s="100"/>
      <c r="K116" s="100"/>
    </row>
    <row r="117" spans="1:11" ht="17.25" customHeight="1" x14ac:dyDescent="0.3">
      <c r="A117" s="989">
        <v>2</v>
      </c>
      <c r="B117" s="990" t="s">
        <v>139</v>
      </c>
      <c r="C117" s="100"/>
      <c r="D117" s="23"/>
      <c r="E117" s="100"/>
      <c r="F117" s="100"/>
      <c r="G117" s="106"/>
      <c r="H117" s="100"/>
      <c r="I117" s="100"/>
      <c r="J117" s="100"/>
      <c r="K117" s="100"/>
    </row>
    <row r="118" spans="1:11" ht="23.25" customHeight="1" x14ac:dyDescent="0.3">
      <c r="A118" s="935"/>
      <c r="B118" s="933" t="s">
        <v>1019</v>
      </c>
      <c r="C118" s="374"/>
      <c r="D118" s="374"/>
      <c r="E118" s="374"/>
      <c r="F118" s="374"/>
      <c r="G118" s="720"/>
      <c r="H118" s="372"/>
      <c r="I118" s="100"/>
      <c r="J118" s="100"/>
      <c r="K118" s="100"/>
    </row>
    <row r="119" spans="1:11" ht="31.5" customHeight="1" x14ac:dyDescent="0.25">
      <c r="A119" s="939"/>
      <c r="B119" s="940" t="s">
        <v>540</v>
      </c>
      <c r="C119" s="99"/>
      <c r="D119" s="99"/>
      <c r="E119" s="99"/>
      <c r="F119" s="99"/>
      <c r="G119" s="707"/>
      <c r="H119" s="23"/>
      <c r="I119" s="100"/>
      <c r="J119" s="100"/>
      <c r="K119" s="100"/>
    </row>
    <row r="120" spans="1:11" ht="26.25" customHeight="1" x14ac:dyDescent="0.25">
      <c r="A120" s="939"/>
      <c r="B120" s="940" t="s">
        <v>540</v>
      </c>
      <c r="C120" s="99"/>
      <c r="D120" s="99"/>
      <c r="E120" s="99"/>
      <c r="F120" s="99"/>
      <c r="G120" s="707"/>
      <c r="H120" s="23"/>
      <c r="I120" s="100"/>
      <c r="J120" s="100"/>
      <c r="K120" s="100"/>
    </row>
    <row r="121" spans="1:11" ht="28.5" customHeight="1" x14ac:dyDescent="0.25">
      <c r="A121" s="939"/>
      <c r="B121" s="940" t="s">
        <v>540</v>
      </c>
      <c r="C121" s="99"/>
      <c r="D121" s="99"/>
      <c r="E121" s="99"/>
      <c r="F121" s="99"/>
      <c r="G121" s="707"/>
      <c r="H121" s="23"/>
      <c r="I121" s="100"/>
      <c r="J121" s="100"/>
      <c r="K121" s="100"/>
    </row>
    <row r="122" spans="1:11" ht="17.25" customHeight="1" thickBot="1" x14ac:dyDescent="0.3">
      <c r="A122" s="941"/>
      <c r="B122" s="942" t="s">
        <v>593</v>
      </c>
      <c r="C122" s="653"/>
      <c r="D122" s="653"/>
      <c r="E122" s="653"/>
      <c r="F122" s="653"/>
      <c r="G122" s="715"/>
      <c r="H122" s="107"/>
      <c r="I122" s="100"/>
      <c r="J122" s="100"/>
      <c r="K122" s="100"/>
    </row>
    <row r="123" spans="1:11" ht="17.25" customHeight="1" x14ac:dyDescent="0.25">
      <c r="A123" s="943"/>
      <c r="B123" s="944" t="s">
        <v>593</v>
      </c>
      <c r="C123" s="111"/>
      <c r="D123" s="705"/>
      <c r="E123" s="111"/>
      <c r="F123" s="111"/>
      <c r="G123" s="721"/>
      <c r="H123" s="111"/>
      <c r="I123" s="100"/>
      <c r="J123" s="100"/>
      <c r="K123" s="100"/>
    </row>
    <row r="124" spans="1:11" ht="17.25" customHeight="1" x14ac:dyDescent="0.3">
      <c r="A124" s="993">
        <v>3</v>
      </c>
      <c r="B124" s="994" t="s">
        <v>141</v>
      </c>
      <c r="C124" s="100"/>
      <c r="D124" s="23"/>
      <c r="E124" s="100"/>
      <c r="F124" s="100"/>
      <c r="G124" s="106"/>
      <c r="H124" s="100"/>
      <c r="I124" s="100"/>
      <c r="J124" s="100"/>
      <c r="K124" s="100"/>
    </row>
    <row r="125" spans="1:11" s="23" customFormat="1" ht="17.25" customHeight="1" x14ac:dyDescent="0.25">
      <c r="A125" s="146"/>
      <c r="B125" s="934" t="s">
        <v>593</v>
      </c>
      <c r="G125" s="106"/>
    </row>
    <row r="126" spans="1:11" s="23" customFormat="1" ht="17.25" hidden="1" customHeight="1" x14ac:dyDescent="0.25">
      <c r="A126" s="146"/>
      <c r="B126" s="936" t="str">
        <f>Checkdoc_2!N11</f>
        <v/>
      </c>
      <c r="G126" s="106"/>
    </row>
    <row r="127" spans="1:11" s="23" customFormat="1" ht="17.25" hidden="1" customHeight="1" x14ac:dyDescent="0.25">
      <c r="A127" s="146"/>
      <c r="B127" s="936" t="str">
        <f>Checkdoc_2!C23</f>
        <v/>
      </c>
      <c r="G127" s="106"/>
    </row>
    <row r="128" spans="1:11" s="13" customFormat="1" ht="17.25" customHeight="1" x14ac:dyDescent="0.25">
      <c r="A128" s="935"/>
      <c r="B128" s="936" t="str">
        <f>Checkdoc_2!N30</f>
        <v>Item 3 query - see 'Checkdoc_2' sheet for details</v>
      </c>
      <c r="C128" s="23"/>
      <c r="D128" s="23"/>
      <c r="E128" s="23"/>
      <c r="F128" s="23"/>
      <c r="G128" s="106"/>
      <c r="H128" s="23"/>
      <c r="I128" s="23"/>
      <c r="J128" s="23"/>
      <c r="K128" s="23"/>
    </row>
    <row r="129" spans="1:11" s="23" customFormat="1" ht="17.25" hidden="1" customHeight="1" x14ac:dyDescent="0.25">
      <c r="A129" s="146"/>
      <c r="B129" s="936" t="str">
        <f>Checkdoc_2!N41</f>
        <v/>
      </c>
      <c r="G129" s="106"/>
    </row>
    <row r="130" spans="1:11" s="100" customFormat="1" ht="17.25" customHeight="1" thickBot="1" x14ac:dyDescent="0.3">
      <c r="A130" s="164"/>
      <c r="B130" s="945" t="s">
        <v>593</v>
      </c>
      <c r="D130" s="107"/>
      <c r="G130" s="106"/>
    </row>
    <row r="131" spans="1:11" ht="17.25" customHeight="1" x14ac:dyDescent="0.25">
      <c r="A131" s="943"/>
      <c r="B131" s="944" t="s">
        <v>593</v>
      </c>
      <c r="C131" s="111"/>
      <c r="D131" s="705"/>
      <c r="E131" s="111"/>
      <c r="F131" s="111"/>
      <c r="G131" s="721"/>
      <c r="H131" s="111"/>
      <c r="I131" s="100"/>
      <c r="J131" s="100"/>
      <c r="K131" s="100"/>
    </row>
    <row r="132" spans="1:11" ht="17.25" customHeight="1" x14ac:dyDescent="0.3">
      <c r="A132" s="998">
        <v>4</v>
      </c>
      <c r="B132" s="999" t="s">
        <v>732</v>
      </c>
      <c r="C132" s="100"/>
      <c r="D132" s="23"/>
      <c r="E132" s="100"/>
      <c r="F132" s="100"/>
      <c r="G132" s="707"/>
      <c r="H132" s="100"/>
      <c r="I132" s="100"/>
      <c r="J132" s="100"/>
      <c r="K132" s="100"/>
    </row>
    <row r="133" spans="1:11" ht="17.25" customHeight="1" x14ac:dyDescent="0.25">
      <c r="A133" s="703"/>
      <c r="B133" s="946" t="s">
        <v>593</v>
      </c>
      <c r="C133" s="100"/>
      <c r="D133" s="23"/>
      <c r="E133" s="100"/>
      <c r="F133" s="100"/>
      <c r="G133" s="707"/>
      <c r="H133" s="100"/>
      <c r="I133" s="100"/>
      <c r="J133" s="100"/>
      <c r="K133" s="100"/>
    </row>
    <row r="134" spans="1:11" ht="17.25" customHeight="1" x14ac:dyDescent="0.25">
      <c r="A134" s="939"/>
      <c r="B134" s="947" t="s">
        <v>923</v>
      </c>
      <c r="C134" s="722"/>
      <c r="D134" s="101"/>
      <c r="E134" s="101"/>
      <c r="F134" s="101"/>
      <c r="G134" s="723" t="s">
        <v>595</v>
      </c>
      <c r="H134" s="724"/>
      <c r="I134" s="100"/>
      <c r="J134" s="100"/>
      <c r="K134" s="100"/>
    </row>
    <row r="135" spans="1:11" ht="17.25" hidden="1" customHeight="1" x14ac:dyDescent="0.25">
      <c r="A135" s="939"/>
      <c r="B135" s="936" t="str">
        <f>T1_T3_Difference!O11</f>
        <v/>
      </c>
      <c r="D135" s="100"/>
      <c r="E135" s="100"/>
      <c r="F135" s="23"/>
      <c r="G135" s="725" t="s">
        <v>560</v>
      </c>
      <c r="H135" s="243"/>
    </row>
    <row r="136" spans="1:11" ht="17.25" hidden="1" customHeight="1" x14ac:dyDescent="0.25">
      <c r="A136" s="939"/>
      <c r="B136" s="936" t="str">
        <f>T1_T3_Difference!O12</f>
        <v/>
      </c>
      <c r="D136" s="100"/>
      <c r="E136" s="100"/>
      <c r="F136" s="23"/>
      <c r="G136" s="725" t="s">
        <v>560</v>
      </c>
      <c r="H136" s="239"/>
    </row>
    <row r="137" spans="1:11" ht="17.25" hidden="1" customHeight="1" x14ac:dyDescent="0.25">
      <c r="A137" s="939"/>
      <c r="B137" s="936" t="str">
        <f>T1_T3_Difference!O13</f>
        <v/>
      </c>
      <c r="D137" s="100"/>
      <c r="E137" s="100"/>
      <c r="F137" s="23"/>
      <c r="G137" s="725" t="s">
        <v>560</v>
      </c>
      <c r="H137" s="239"/>
    </row>
    <row r="138" spans="1:11" ht="17.25" hidden="1" customHeight="1" x14ac:dyDescent="0.25">
      <c r="A138" s="939"/>
      <c r="B138" s="936" t="str">
        <f>T1_T3_Difference!O14</f>
        <v/>
      </c>
      <c r="D138" s="100"/>
      <c r="E138" s="100"/>
      <c r="F138" s="23"/>
      <c r="G138" s="725" t="s">
        <v>560</v>
      </c>
      <c r="H138" s="239"/>
    </row>
    <row r="139" spans="1:11" ht="17.25" hidden="1" customHeight="1" x14ac:dyDescent="0.25">
      <c r="A139" s="939"/>
      <c r="B139" s="936" t="str">
        <f>T1_T3_Difference!O15</f>
        <v/>
      </c>
      <c r="C139" s="13"/>
      <c r="D139" s="23"/>
      <c r="E139" s="23"/>
      <c r="F139" s="23"/>
      <c r="G139" s="725" t="s">
        <v>560</v>
      </c>
      <c r="H139" s="243"/>
    </row>
    <row r="140" spans="1:11" ht="17.25" hidden="1" customHeight="1" x14ac:dyDescent="0.25">
      <c r="A140" s="939"/>
      <c r="B140" s="936" t="str">
        <f>T1_T3_Difference!O16</f>
        <v/>
      </c>
      <c r="C140" s="13"/>
      <c r="D140" s="23"/>
      <c r="E140" s="23"/>
      <c r="F140" s="23"/>
      <c r="G140" s="725" t="s">
        <v>560</v>
      </c>
      <c r="H140" s="243"/>
    </row>
    <row r="141" spans="1:11" ht="17.25" hidden="1" customHeight="1" x14ac:dyDescent="0.25">
      <c r="A141" s="939"/>
      <c r="B141" s="936" t="str">
        <f>T1_T3_Difference!O17</f>
        <v/>
      </c>
      <c r="C141" s="13"/>
      <c r="D141" s="23"/>
      <c r="E141" s="23"/>
      <c r="F141" s="23"/>
      <c r="G141" s="725" t="s">
        <v>560</v>
      </c>
      <c r="H141" s="243"/>
    </row>
    <row r="142" spans="1:11" ht="17.25" hidden="1" customHeight="1" x14ac:dyDescent="0.25">
      <c r="A142" s="939"/>
      <c r="B142" s="936" t="str">
        <f>T1_T3_Difference!O18</f>
        <v/>
      </c>
      <c r="C142" s="13"/>
      <c r="D142" s="23"/>
      <c r="E142" s="23"/>
      <c r="F142" s="23"/>
      <c r="G142" s="725" t="s">
        <v>560</v>
      </c>
      <c r="H142" s="243"/>
    </row>
    <row r="143" spans="1:11" ht="17.25" hidden="1" customHeight="1" x14ac:dyDescent="0.25">
      <c r="A143" s="939"/>
      <c r="B143" s="936" t="str">
        <f>T1_T3_Difference!O20</f>
        <v/>
      </c>
      <c r="D143" s="100"/>
      <c r="E143" s="100"/>
      <c r="F143" s="98"/>
      <c r="G143" s="726" t="s">
        <v>561</v>
      </c>
      <c r="H143" s="239"/>
    </row>
    <row r="144" spans="1:11" ht="17.25" hidden="1" customHeight="1" x14ac:dyDescent="0.25">
      <c r="A144" s="939"/>
      <c r="B144" s="936" t="str">
        <f>T1_T3_Difference!O21</f>
        <v/>
      </c>
      <c r="D144" s="100"/>
      <c r="E144" s="100"/>
      <c r="F144" s="98"/>
      <c r="G144" s="726" t="s">
        <v>561</v>
      </c>
      <c r="H144" s="239"/>
    </row>
    <row r="145" spans="1:11" ht="17.25" hidden="1" customHeight="1" x14ac:dyDescent="0.25">
      <c r="A145" s="939"/>
      <c r="B145" s="936" t="str">
        <f>T1_T3_Difference!O22</f>
        <v/>
      </c>
      <c r="C145" s="13"/>
      <c r="D145" s="23"/>
      <c r="E145" s="23"/>
      <c r="F145" s="98"/>
      <c r="G145" s="726" t="s">
        <v>561</v>
      </c>
      <c r="H145" s="243"/>
    </row>
    <row r="146" spans="1:11" ht="17.25" hidden="1" customHeight="1" x14ac:dyDescent="0.25">
      <c r="A146" s="939"/>
      <c r="B146" s="936" t="str">
        <f>T1_T3_Difference!O23</f>
        <v/>
      </c>
      <c r="C146" s="13"/>
      <c r="D146" s="23"/>
      <c r="E146" s="23"/>
      <c r="F146" s="98"/>
      <c r="G146" s="726" t="s">
        <v>561</v>
      </c>
      <c r="H146" s="243"/>
    </row>
    <row r="147" spans="1:11" ht="17.25" hidden="1" customHeight="1" x14ac:dyDescent="0.25">
      <c r="A147" s="939"/>
      <c r="B147" s="936" t="str">
        <f>T1_T3_Difference!O24</f>
        <v/>
      </c>
      <c r="C147" s="13"/>
      <c r="D147" s="23"/>
      <c r="E147" s="23"/>
      <c r="F147" s="98"/>
      <c r="G147" s="726" t="s">
        <v>561</v>
      </c>
      <c r="H147" s="243"/>
    </row>
    <row r="148" spans="1:11" ht="17.25" hidden="1" customHeight="1" x14ac:dyDescent="0.25">
      <c r="A148" s="939"/>
      <c r="B148" s="936" t="str">
        <f>T1_T3_Difference!O25</f>
        <v/>
      </c>
      <c r="C148" s="13"/>
      <c r="D148" s="23"/>
      <c r="E148" s="23"/>
      <c r="F148" s="98"/>
      <c r="G148" s="726" t="s">
        <v>488</v>
      </c>
      <c r="H148" s="243"/>
    </row>
    <row r="149" spans="1:11" ht="17.25" hidden="1" customHeight="1" x14ac:dyDescent="0.25">
      <c r="A149" s="939"/>
      <c r="B149" s="936" t="str">
        <f>T1_T3_Difference!O26</f>
        <v/>
      </c>
      <c r="C149" s="13"/>
      <c r="D149" s="23"/>
      <c r="E149" s="23"/>
      <c r="F149" s="98"/>
      <c r="G149" s="726" t="s">
        <v>488</v>
      </c>
      <c r="H149" s="243"/>
    </row>
    <row r="150" spans="1:11" ht="17.25" hidden="1" customHeight="1" x14ac:dyDescent="0.25">
      <c r="A150" s="939"/>
      <c r="B150" s="936" t="str">
        <f>T1_T3_Difference!O27</f>
        <v/>
      </c>
      <c r="C150" s="13"/>
      <c r="D150" s="23"/>
      <c r="E150" s="23"/>
      <c r="F150" s="98"/>
      <c r="G150" s="726" t="s">
        <v>488</v>
      </c>
      <c r="H150" s="243"/>
    </row>
    <row r="151" spans="1:11" ht="17.25" hidden="1" customHeight="1" x14ac:dyDescent="0.25">
      <c r="A151" s="939"/>
      <c r="B151" s="936" t="str">
        <f>T1_T3_Difference!O28</f>
        <v/>
      </c>
      <c r="C151" s="13"/>
      <c r="D151" s="23"/>
      <c r="E151" s="23"/>
      <c r="F151" s="98"/>
      <c r="G151" s="726" t="s">
        <v>488</v>
      </c>
      <c r="H151" s="243"/>
    </row>
    <row r="152" spans="1:11" ht="17.25" hidden="1" customHeight="1" x14ac:dyDescent="0.25">
      <c r="A152" s="939"/>
      <c r="B152" s="936" t="str">
        <f>T1_T3_Difference!O29</f>
        <v/>
      </c>
      <c r="C152" s="13"/>
      <c r="D152" s="23"/>
      <c r="E152" s="23"/>
      <c r="F152" s="98"/>
      <c r="G152" s="726" t="s">
        <v>488</v>
      </c>
      <c r="H152" s="243"/>
    </row>
    <row r="153" spans="1:11" ht="17.25" hidden="1" customHeight="1" x14ac:dyDescent="0.25">
      <c r="A153" s="939"/>
      <c r="B153" s="936" t="str">
        <f>T1_T3_Difference!O30</f>
        <v/>
      </c>
      <c r="C153" s="13"/>
      <c r="D153" s="23"/>
      <c r="E153" s="23"/>
      <c r="F153" s="98"/>
      <c r="G153" s="726" t="s">
        <v>488</v>
      </c>
      <c r="H153" s="243"/>
    </row>
    <row r="154" spans="1:11" ht="17.25" hidden="1" customHeight="1" x14ac:dyDescent="0.25">
      <c r="A154" s="939"/>
      <c r="B154" s="936" t="str">
        <f>T1_T3_Difference!O31</f>
        <v/>
      </c>
      <c r="C154" s="13"/>
      <c r="D154" s="23"/>
      <c r="E154" s="23"/>
      <c r="F154" s="98"/>
      <c r="G154" s="726" t="s">
        <v>488</v>
      </c>
      <c r="H154" s="243"/>
    </row>
    <row r="155" spans="1:11" ht="17.25" hidden="1" customHeight="1" x14ac:dyDescent="0.25">
      <c r="A155" s="939"/>
      <c r="B155" s="936" t="str">
        <f>T1_T3_Difference!O33</f>
        <v/>
      </c>
      <c r="C155" s="13"/>
      <c r="D155" s="23"/>
      <c r="E155" s="23"/>
      <c r="F155" s="98"/>
      <c r="G155" s="726" t="s">
        <v>489</v>
      </c>
      <c r="H155" s="243"/>
    </row>
    <row r="156" spans="1:11" ht="17.25" hidden="1" customHeight="1" x14ac:dyDescent="0.25">
      <c r="A156" s="939"/>
      <c r="B156" s="936" t="str">
        <f>T1_T3_Difference!O34</f>
        <v/>
      </c>
      <c r="C156" s="13"/>
      <c r="D156" s="23"/>
      <c r="E156" s="23"/>
      <c r="F156" s="98"/>
      <c r="G156" s="726" t="s">
        <v>489</v>
      </c>
      <c r="H156" s="243"/>
    </row>
    <row r="157" spans="1:11" ht="17.25" hidden="1" customHeight="1" x14ac:dyDescent="0.25">
      <c r="A157" s="939"/>
      <c r="B157" s="936" t="str">
        <f>T1_T3_Difference!O35</f>
        <v/>
      </c>
      <c r="C157" s="13"/>
      <c r="D157" s="23"/>
      <c r="E157" s="23"/>
      <c r="F157" s="98"/>
      <c r="G157" s="726" t="s">
        <v>489</v>
      </c>
      <c r="H157" s="243"/>
    </row>
    <row r="158" spans="1:11" ht="17.25" hidden="1" customHeight="1" x14ac:dyDescent="0.25">
      <c r="A158" s="939"/>
      <c r="B158" s="936" t="str">
        <f>T1_T3_Difference!O36</f>
        <v/>
      </c>
      <c r="C158" s="13"/>
      <c r="D158" s="23"/>
      <c r="E158" s="23"/>
      <c r="F158" s="98"/>
      <c r="G158" s="726" t="s">
        <v>489</v>
      </c>
      <c r="H158" s="243"/>
    </row>
    <row r="159" spans="1:11" ht="17.25" hidden="1" customHeight="1" x14ac:dyDescent="0.25">
      <c r="A159" s="939"/>
      <c r="B159" s="936" t="str">
        <f>T1_T3_Difference!O37</f>
        <v/>
      </c>
      <c r="C159" s="13"/>
      <c r="D159" s="23"/>
      <c r="E159" s="23"/>
      <c r="F159" s="98"/>
      <c r="G159" s="726" t="s">
        <v>489</v>
      </c>
      <c r="H159" s="243"/>
    </row>
    <row r="160" spans="1:11" ht="17.25" customHeight="1" x14ac:dyDescent="0.25">
      <c r="A160" s="939"/>
      <c r="B160" s="934" t="s">
        <v>593</v>
      </c>
      <c r="C160" s="23"/>
      <c r="D160" s="23"/>
      <c r="E160" s="23"/>
      <c r="F160" s="23"/>
      <c r="G160" s="725"/>
      <c r="H160" s="724"/>
      <c r="I160" s="100"/>
      <c r="J160" s="100"/>
      <c r="K160" s="100"/>
    </row>
    <row r="161" spans="1:11" ht="17.25" customHeight="1" x14ac:dyDescent="0.25">
      <c r="A161" s="939"/>
      <c r="B161" s="947" t="s">
        <v>924</v>
      </c>
      <c r="C161" s="722"/>
      <c r="D161" s="101"/>
      <c r="E161" s="101"/>
      <c r="F161" s="101"/>
      <c r="G161" s="723" t="s">
        <v>595</v>
      </c>
      <c r="H161" s="724"/>
      <c r="I161" s="100"/>
      <c r="J161" s="100"/>
      <c r="K161" s="100"/>
    </row>
    <row r="162" spans="1:11" ht="17.25" hidden="1" customHeight="1" x14ac:dyDescent="0.25">
      <c r="A162" s="939"/>
      <c r="B162" s="936" t="str">
        <f>T1_T3_Difference!P11</f>
        <v/>
      </c>
      <c r="D162" s="100"/>
      <c r="E162" s="100"/>
      <c r="F162" s="23"/>
      <c r="G162" s="725" t="s">
        <v>560</v>
      </c>
      <c r="H162" s="243"/>
    </row>
    <row r="163" spans="1:11" ht="17.25" hidden="1" customHeight="1" x14ac:dyDescent="0.25">
      <c r="A163" s="939"/>
      <c r="B163" s="936" t="str">
        <f>T1_T3_Difference!P12</f>
        <v/>
      </c>
      <c r="D163" s="100"/>
      <c r="E163" s="100"/>
      <c r="F163" s="23"/>
      <c r="G163" s="725" t="s">
        <v>560</v>
      </c>
      <c r="H163" s="239"/>
    </row>
    <row r="164" spans="1:11" ht="17.25" hidden="1" customHeight="1" x14ac:dyDescent="0.25">
      <c r="A164" s="939"/>
      <c r="B164" s="936" t="str">
        <f>T1_T3_Difference!P13</f>
        <v/>
      </c>
      <c r="D164" s="100"/>
      <c r="E164" s="100"/>
      <c r="F164" s="23"/>
      <c r="G164" s="725" t="s">
        <v>560</v>
      </c>
      <c r="H164" s="239"/>
    </row>
    <row r="165" spans="1:11" ht="17.25" hidden="1" customHeight="1" x14ac:dyDescent="0.25">
      <c r="A165" s="939"/>
      <c r="B165" s="936" t="str">
        <f>T1_T3_Difference!P14</f>
        <v/>
      </c>
      <c r="D165" s="100"/>
      <c r="E165" s="100"/>
      <c r="F165" s="23"/>
      <c r="G165" s="725" t="s">
        <v>560</v>
      </c>
      <c r="H165" s="239"/>
    </row>
    <row r="166" spans="1:11" ht="17.25" hidden="1" customHeight="1" x14ac:dyDescent="0.25">
      <c r="A166" s="939"/>
      <c r="B166" s="936" t="str">
        <f>T1_T3_Difference!P15</f>
        <v/>
      </c>
      <c r="C166" s="13"/>
      <c r="D166" s="23"/>
      <c r="E166" s="23"/>
      <c r="F166" s="23"/>
      <c r="G166" s="725" t="s">
        <v>560</v>
      </c>
      <c r="H166" s="243"/>
    </row>
    <row r="167" spans="1:11" ht="17.25" hidden="1" customHeight="1" x14ac:dyDescent="0.25">
      <c r="A167" s="939"/>
      <c r="B167" s="936" t="str">
        <f>T1_T3_Difference!P16</f>
        <v/>
      </c>
      <c r="C167" s="13"/>
      <c r="D167" s="23"/>
      <c r="E167" s="23"/>
      <c r="F167" s="23"/>
      <c r="G167" s="725" t="s">
        <v>560</v>
      </c>
      <c r="H167" s="243"/>
    </row>
    <row r="168" spans="1:11" ht="17.25" hidden="1" customHeight="1" x14ac:dyDescent="0.25">
      <c r="A168" s="939"/>
      <c r="B168" s="936" t="str">
        <f>T1_T3_Difference!P17</f>
        <v/>
      </c>
      <c r="C168" s="13"/>
      <c r="D168" s="23"/>
      <c r="E168" s="23"/>
      <c r="F168" s="23"/>
      <c r="G168" s="725" t="s">
        <v>560</v>
      </c>
      <c r="H168" s="243"/>
    </row>
    <row r="169" spans="1:11" ht="17.25" hidden="1" customHeight="1" x14ac:dyDescent="0.25">
      <c r="A169" s="939"/>
      <c r="B169" s="936" t="str">
        <f>T1_T3_Difference!P18</f>
        <v/>
      </c>
      <c r="C169" s="13"/>
      <c r="D169" s="23"/>
      <c r="E169" s="23"/>
      <c r="F169" s="23"/>
      <c r="G169" s="725" t="s">
        <v>560</v>
      </c>
      <c r="H169" s="243"/>
    </row>
    <row r="170" spans="1:11" ht="17.25" hidden="1" customHeight="1" x14ac:dyDescent="0.25">
      <c r="A170" s="939"/>
      <c r="B170" s="936" t="str">
        <f>T1_T3_Difference!P20</f>
        <v/>
      </c>
      <c r="C170" s="13"/>
      <c r="D170" s="23"/>
      <c r="E170" s="23"/>
      <c r="F170" s="98"/>
      <c r="G170" s="726" t="s">
        <v>561</v>
      </c>
      <c r="H170" s="243"/>
    </row>
    <row r="171" spans="1:11" ht="17.25" hidden="1" customHeight="1" x14ac:dyDescent="0.25">
      <c r="A171" s="939"/>
      <c r="B171" s="936" t="str">
        <f>T1_T3_Difference!P21</f>
        <v/>
      </c>
      <c r="D171" s="100"/>
      <c r="E171" s="100"/>
      <c r="F171" s="98"/>
      <c r="G171" s="726" t="s">
        <v>561</v>
      </c>
      <c r="H171" s="239"/>
    </row>
    <row r="172" spans="1:11" ht="17.25" hidden="1" customHeight="1" x14ac:dyDescent="0.25">
      <c r="A172" s="939"/>
      <c r="B172" s="936" t="str">
        <f>T1_T3_Difference!P22</f>
        <v/>
      </c>
      <c r="D172" s="100"/>
      <c r="E172" s="100"/>
      <c r="F172" s="98"/>
      <c r="G172" s="726" t="s">
        <v>561</v>
      </c>
      <c r="H172" s="239"/>
    </row>
    <row r="173" spans="1:11" ht="17.25" hidden="1" customHeight="1" x14ac:dyDescent="0.25">
      <c r="A173" s="939"/>
      <c r="B173" s="936" t="str">
        <f>T1_T3_Difference!P23</f>
        <v/>
      </c>
      <c r="C173" s="13"/>
      <c r="D173" s="23"/>
      <c r="E173" s="23"/>
      <c r="F173" s="98"/>
      <c r="G173" s="726" t="s">
        <v>561</v>
      </c>
      <c r="H173" s="243"/>
    </row>
    <row r="174" spans="1:11" ht="17.25" hidden="1" customHeight="1" x14ac:dyDescent="0.25">
      <c r="A174" s="939"/>
      <c r="B174" s="936" t="str">
        <f>T1_T3_Difference!P24</f>
        <v/>
      </c>
      <c r="C174" s="13"/>
      <c r="D174" s="23"/>
      <c r="E174" s="23"/>
      <c r="F174" s="98"/>
      <c r="G174" s="726" t="s">
        <v>561</v>
      </c>
      <c r="H174" s="243"/>
    </row>
    <row r="175" spans="1:11" ht="17.25" hidden="1" customHeight="1" x14ac:dyDescent="0.25">
      <c r="A175" s="939"/>
      <c r="B175" s="936" t="str">
        <f>T1_T3_Difference!P25</f>
        <v/>
      </c>
      <c r="C175" s="13"/>
      <c r="D175" s="23"/>
      <c r="E175" s="23"/>
      <c r="F175" s="98"/>
      <c r="G175" s="726" t="s">
        <v>488</v>
      </c>
      <c r="H175" s="243"/>
    </row>
    <row r="176" spans="1:11" ht="17.25" hidden="1" customHeight="1" x14ac:dyDescent="0.25">
      <c r="A176" s="939"/>
      <c r="B176" s="936" t="str">
        <f>T1_T3_Difference!P26</f>
        <v/>
      </c>
      <c r="C176" s="13"/>
      <c r="D176" s="23"/>
      <c r="E176" s="23"/>
      <c r="F176" s="98"/>
      <c r="G176" s="726" t="s">
        <v>488</v>
      </c>
      <c r="H176" s="243"/>
    </row>
    <row r="177" spans="1:11" ht="17.25" hidden="1" customHeight="1" x14ac:dyDescent="0.25">
      <c r="A177" s="939"/>
      <c r="B177" s="936" t="str">
        <f>T1_T3_Difference!P27</f>
        <v/>
      </c>
      <c r="C177" s="13"/>
      <c r="D177" s="23"/>
      <c r="E177" s="23"/>
      <c r="F177" s="98"/>
      <c r="G177" s="726" t="s">
        <v>488</v>
      </c>
      <c r="H177" s="243"/>
    </row>
    <row r="178" spans="1:11" ht="17.25" hidden="1" customHeight="1" x14ac:dyDescent="0.25">
      <c r="A178" s="939"/>
      <c r="B178" s="936" t="str">
        <f>T1_T3_Difference!P28</f>
        <v/>
      </c>
      <c r="C178" s="13"/>
      <c r="D178" s="23"/>
      <c r="E178" s="23"/>
      <c r="F178" s="98"/>
      <c r="G178" s="726" t="s">
        <v>488</v>
      </c>
      <c r="H178" s="243"/>
    </row>
    <row r="179" spans="1:11" ht="17.25" hidden="1" customHeight="1" x14ac:dyDescent="0.25">
      <c r="A179" s="939"/>
      <c r="B179" s="936" t="str">
        <f>T1_T3_Difference!P29</f>
        <v/>
      </c>
      <c r="C179" s="13"/>
      <c r="D179" s="23"/>
      <c r="E179" s="23"/>
      <c r="F179" s="98"/>
      <c r="G179" s="726" t="s">
        <v>488</v>
      </c>
      <c r="H179" s="243"/>
    </row>
    <row r="180" spans="1:11" ht="17.25" hidden="1" customHeight="1" x14ac:dyDescent="0.25">
      <c r="A180" s="939"/>
      <c r="B180" s="936" t="str">
        <f>T1_T3_Difference!P30</f>
        <v/>
      </c>
      <c r="C180" s="13"/>
      <c r="D180" s="23"/>
      <c r="E180" s="23"/>
      <c r="F180" s="98"/>
      <c r="G180" s="726" t="s">
        <v>488</v>
      </c>
      <c r="H180" s="243"/>
    </row>
    <row r="181" spans="1:11" ht="17.25" hidden="1" customHeight="1" x14ac:dyDescent="0.25">
      <c r="A181" s="939"/>
      <c r="B181" s="936" t="str">
        <f>T1_T3_Difference!P31</f>
        <v/>
      </c>
      <c r="C181" s="13"/>
      <c r="D181" s="23"/>
      <c r="E181" s="23"/>
      <c r="F181" s="98"/>
      <c r="G181" s="726" t="s">
        <v>488</v>
      </c>
      <c r="H181" s="243"/>
    </row>
    <row r="182" spans="1:11" ht="17.25" hidden="1" customHeight="1" x14ac:dyDescent="0.25">
      <c r="A182" s="939"/>
      <c r="B182" s="936" t="str">
        <f>T1_T3_Difference!P33</f>
        <v/>
      </c>
      <c r="C182" s="13"/>
      <c r="D182" s="23"/>
      <c r="E182" s="23"/>
      <c r="F182" s="98"/>
      <c r="G182" s="726" t="s">
        <v>489</v>
      </c>
      <c r="H182" s="243"/>
    </row>
    <row r="183" spans="1:11" ht="34.5" hidden="1" customHeight="1" x14ac:dyDescent="0.25">
      <c r="A183" s="939"/>
      <c r="B183" s="1361" t="str">
        <f>T1_T3_Difference!P34</f>
        <v/>
      </c>
      <c r="C183" s="1361"/>
      <c r="D183" s="1361"/>
      <c r="E183" s="1361"/>
      <c r="F183" s="1361"/>
      <c r="G183" s="1231" t="s">
        <v>489</v>
      </c>
      <c r="H183" s="243"/>
    </row>
    <row r="184" spans="1:11" ht="17.25" hidden="1" customHeight="1" x14ac:dyDescent="0.25">
      <c r="A184" s="939"/>
      <c r="B184" s="936" t="str">
        <f>T1_T3_Difference!P35</f>
        <v/>
      </c>
      <c r="C184" s="13"/>
      <c r="D184" s="23"/>
      <c r="E184" s="23"/>
      <c r="F184" s="98"/>
      <c r="G184" s="726" t="s">
        <v>489</v>
      </c>
      <c r="H184" s="243"/>
    </row>
    <row r="185" spans="1:11" ht="17.25" hidden="1" customHeight="1" x14ac:dyDescent="0.25">
      <c r="A185" s="939"/>
      <c r="B185" s="936" t="str">
        <f>T1_T3_Difference!P36</f>
        <v/>
      </c>
      <c r="C185" s="13"/>
      <c r="D185" s="23"/>
      <c r="E185" s="23"/>
      <c r="F185" s="98"/>
      <c r="G185" s="726" t="s">
        <v>489</v>
      </c>
      <c r="H185" s="243"/>
    </row>
    <row r="186" spans="1:11" ht="17.25" hidden="1" customHeight="1" x14ac:dyDescent="0.25">
      <c r="A186" s="939"/>
      <c r="B186" s="936" t="str">
        <f>T1_T3_Difference!P37</f>
        <v/>
      </c>
      <c r="C186" s="13"/>
      <c r="D186" s="23"/>
      <c r="E186" s="23"/>
      <c r="F186" s="98"/>
      <c r="G186" s="726" t="s">
        <v>489</v>
      </c>
      <c r="H186" s="243"/>
    </row>
    <row r="187" spans="1:11" ht="17.25" customHeight="1" x14ac:dyDescent="0.25">
      <c r="A187" s="939"/>
      <c r="B187" s="934" t="s">
        <v>593</v>
      </c>
      <c r="C187" s="23"/>
      <c r="D187" s="23"/>
      <c r="E187" s="23"/>
      <c r="F187" s="23"/>
      <c r="G187" s="725"/>
      <c r="H187" s="724"/>
      <c r="I187" s="100"/>
      <c r="J187" s="100"/>
      <c r="K187" s="100"/>
    </row>
    <row r="188" spans="1:11" ht="17.25" customHeight="1" x14ac:dyDescent="0.25">
      <c r="A188" s="130"/>
      <c r="B188" s="948" t="s">
        <v>896</v>
      </c>
      <c r="C188" s="101"/>
      <c r="D188" s="101"/>
      <c r="E188" s="101"/>
      <c r="F188" s="101"/>
      <c r="G188" s="723" t="s">
        <v>595</v>
      </c>
      <c r="H188" s="724"/>
      <c r="I188" s="100"/>
      <c r="J188" s="100"/>
      <c r="K188" s="100"/>
    </row>
    <row r="189" spans="1:11" ht="17.25" hidden="1" customHeight="1" x14ac:dyDescent="0.25">
      <c r="A189" s="130"/>
      <c r="B189" s="45" t="str">
        <f>T1_T3_Difference!S11</f>
        <v/>
      </c>
      <c r="C189" s="109"/>
      <c r="D189" s="102"/>
      <c r="E189" s="102"/>
      <c r="F189" s="102"/>
      <c r="G189" s="953" t="s">
        <v>560</v>
      </c>
      <c r="H189" s="243"/>
      <c r="I189" s="100"/>
      <c r="J189" s="100"/>
    </row>
    <row r="190" spans="1:11" ht="17.25" hidden="1" customHeight="1" x14ac:dyDescent="0.25">
      <c r="A190" s="130"/>
      <c r="B190" s="45" t="str">
        <f>T1_T3_Difference!S12</f>
        <v/>
      </c>
      <c r="C190" s="108"/>
      <c r="D190" s="23"/>
      <c r="E190" s="23"/>
      <c r="F190" s="23"/>
      <c r="G190" s="725" t="s">
        <v>560</v>
      </c>
      <c r="H190" s="239"/>
      <c r="I190" s="100"/>
      <c r="J190" s="100"/>
    </row>
    <row r="191" spans="1:11" ht="17.25" hidden="1" customHeight="1" x14ac:dyDescent="0.25">
      <c r="A191" s="130"/>
      <c r="B191" s="45" t="str">
        <f>T1_T3_Difference!S13</f>
        <v/>
      </c>
      <c r="C191" s="108"/>
      <c r="D191" s="23"/>
      <c r="E191" s="23"/>
      <c r="F191" s="23"/>
      <c r="G191" s="725" t="s">
        <v>560</v>
      </c>
      <c r="H191" s="239"/>
      <c r="I191" s="100"/>
      <c r="J191" s="100"/>
    </row>
    <row r="192" spans="1:11" ht="17.25" hidden="1" customHeight="1" x14ac:dyDescent="0.25">
      <c r="A192" s="130"/>
      <c r="B192" s="45" t="str">
        <f>T1_T3_Difference!S14</f>
        <v/>
      </c>
      <c r="C192" s="108"/>
      <c r="D192" s="23"/>
      <c r="E192" s="23"/>
      <c r="F192" s="23"/>
      <c r="G192" s="725" t="s">
        <v>560</v>
      </c>
      <c r="H192" s="239"/>
      <c r="I192" s="100"/>
      <c r="J192" s="100"/>
    </row>
    <row r="193" spans="1:10" ht="17.25" hidden="1" customHeight="1" x14ac:dyDescent="0.25">
      <c r="A193" s="130"/>
      <c r="B193" s="45" t="str">
        <f>T1_T3_Difference!S15</f>
        <v/>
      </c>
      <c r="C193" s="108"/>
      <c r="D193" s="23"/>
      <c r="E193" s="23"/>
      <c r="F193" s="23"/>
      <c r="G193" s="725" t="s">
        <v>560</v>
      </c>
      <c r="H193" s="243"/>
      <c r="I193" s="100"/>
      <c r="J193" s="100"/>
    </row>
    <row r="194" spans="1:10" ht="17.25" hidden="1" customHeight="1" x14ac:dyDescent="0.25">
      <c r="A194" s="130"/>
      <c r="B194" s="45" t="str">
        <f>T1_T3_Difference!S16</f>
        <v/>
      </c>
      <c r="C194" s="108"/>
      <c r="D194" s="23"/>
      <c r="E194" s="23"/>
      <c r="F194" s="23"/>
      <c r="G194" s="725" t="s">
        <v>560</v>
      </c>
      <c r="H194" s="243"/>
      <c r="I194" s="100"/>
      <c r="J194" s="100"/>
    </row>
    <row r="195" spans="1:10" ht="17.25" hidden="1" customHeight="1" x14ac:dyDescent="0.25">
      <c r="A195" s="130"/>
      <c r="B195" s="45" t="str">
        <f>T1_T3_Difference!S17</f>
        <v/>
      </c>
      <c r="C195" s="108"/>
      <c r="D195" s="23"/>
      <c r="E195" s="23"/>
      <c r="F195" s="23"/>
      <c r="G195" s="725" t="s">
        <v>560</v>
      </c>
      <c r="H195" s="243"/>
      <c r="I195" s="100"/>
      <c r="J195" s="100"/>
    </row>
    <row r="196" spans="1:10" ht="17.25" hidden="1" customHeight="1" x14ac:dyDescent="0.25">
      <c r="A196" s="130"/>
      <c r="B196" s="45" t="str">
        <f>T1_T3_Difference!S18</f>
        <v/>
      </c>
      <c r="C196" s="108"/>
      <c r="D196" s="23"/>
      <c r="E196" s="23"/>
      <c r="F196" s="23"/>
      <c r="G196" s="725" t="s">
        <v>560</v>
      </c>
      <c r="H196" s="243"/>
      <c r="I196" s="100"/>
      <c r="J196" s="100"/>
    </row>
    <row r="197" spans="1:10" ht="17.25" hidden="1" customHeight="1" x14ac:dyDescent="0.25">
      <c r="A197" s="130"/>
      <c r="B197" s="45" t="str">
        <f>T1_T3_Difference!S20</f>
        <v/>
      </c>
      <c r="C197" s="108"/>
      <c r="D197" s="23"/>
      <c r="E197" s="23"/>
      <c r="F197" s="98"/>
      <c r="G197" s="726" t="s">
        <v>561</v>
      </c>
      <c r="H197" s="243"/>
      <c r="I197" s="100"/>
      <c r="J197" s="100"/>
    </row>
    <row r="198" spans="1:10" ht="17.25" hidden="1" customHeight="1" x14ac:dyDescent="0.25">
      <c r="A198" s="130"/>
      <c r="B198" s="45" t="str">
        <f>T1_T3_Difference!S21</f>
        <v/>
      </c>
      <c r="C198" s="108"/>
      <c r="D198" s="23"/>
      <c r="E198" s="23"/>
      <c r="F198" s="98"/>
      <c r="G198" s="726" t="s">
        <v>561</v>
      </c>
      <c r="H198" s="239"/>
      <c r="I198" s="100"/>
      <c r="J198" s="100"/>
    </row>
    <row r="199" spans="1:10" ht="17.25" hidden="1" customHeight="1" x14ac:dyDescent="0.25">
      <c r="A199" s="130"/>
      <c r="B199" s="45" t="str">
        <f>T1_T3_Difference!S22</f>
        <v/>
      </c>
      <c r="C199" s="108"/>
      <c r="D199" s="23"/>
      <c r="E199" s="23"/>
      <c r="F199" s="98"/>
      <c r="G199" s="726" t="s">
        <v>561</v>
      </c>
      <c r="H199" s="239"/>
      <c r="I199" s="100"/>
      <c r="J199" s="100"/>
    </row>
    <row r="200" spans="1:10" ht="17.25" hidden="1" customHeight="1" x14ac:dyDescent="0.25">
      <c r="A200" s="130"/>
      <c r="B200" s="45" t="str">
        <f>T1_T3_Difference!S23</f>
        <v/>
      </c>
      <c r="C200" s="108"/>
      <c r="D200" s="23"/>
      <c r="E200" s="23"/>
      <c r="F200" s="98"/>
      <c r="G200" s="726" t="s">
        <v>561</v>
      </c>
      <c r="H200" s="243"/>
      <c r="I200" s="100"/>
      <c r="J200" s="100"/>
    </row>
    <row r="201" spans="1:10" ht="17.25" hidden="1" customHeight="1" x14ac:dyDescent="0.25">
      <c r="A201" s="130"/>
      <c r="B201" s="45" t="str">
        <f>T1_T3_Difference!S24</f>
        <v/>
      </c>
      <c r="C201" s="108"/>
      <c r="D201" s="23"/>
      <c r="E201" s="23"/>
      <c r="F201" s="98"/>
      <c r="G201" s="726" t="s">
        <v>561</v>
      </c>
      <c r="H201" s="243"/>
      <c r="I201" s="100"/>
      <c r="J201" s="100"/>
    </row>
    <row r="202" spans="1:10" ht="17.25" hidden="1" customHeight="1" x14ac:dyDescent="0.25">
      <c r="A202" s="130"/>
      <c r="B202" s="936" t="str">
        <f>T1_T3_Difference!S25</f>
        <v/>
      </c>
      <c r="C202" s="13"/>
      <c r="D202" s="23"/>
      <c r="E202" s="23"/>
      <c r="F202" s="98"/>
      <c r="G202" s="726" t="s">
        <v>488</v>
      </c>
      <c r="H202" s="243"/>
      <c r="I202" s="100"/>
      <c r="J202" s="100"/>
    </row>
    <row r="203" spans="1:10" ht="17.25" hidden="1" customHeight="1" x14ac:dyDescent="0.25">
      <c r="A203" s="130"/>
      <c r="B203" s="936" t="str">
        <f>T1_T3_Difference!S26</f>
        <v/>
      </c>
      <c r="C203" s="13"/>
      <c r="D203" s="23"/>
      <c r="E203" s="23"/>
      <c r="F203" s="98"/>
      <c r="G203" s="726" t="s">
        <v>488</v>
      </c>
      <c r="H203" s="243"/>
      <c r="I203" s="100"/>
      <c r="J203" s="100"/>
    </row>
    <row r="204" spans="1:10" ht="17.25" hidden="1" customHeight="1" x14ac:dyDescent="0.25">
      <c r="A204" s="130"/>
      <c r="B204" s="936" t="str">
        <f>T1_T3_Difference!S27</f>
        <v/>
      </c>
      <c r="C204" s="13"/>
      <c r="D204" s="23"/>
      <c r="E204" s="23"/>
      <c r="F204" s="98"/>
      <c r="G204" s="726" t="s">
        <v>488</v>
      </c>
      <c r="H204" s="243"/>
      <c r="I204" s="100"/>
      <c r="J204" s="100"/>
    </row>
    <row r="205" spans="1:10" ht="17.25" hidden="1" customHeight="1" x14ac:dyDescent="0.25">
      <c r="A205" s="130"/>
      <c r="B205" s="936" t="str">
        <f>T1_T3_Difference!S28</f>
        <v/>
      </c>
      <c r="C205" s="13"/>
      <c r="D205" s="23"/>
      <c r="E205" s="23"/>
      <c r="F205" s="98"/>
      <c r="G205" s="726" t="s">
        <v>488</v>
      </c>
      <c r="H205" s="243"/>
      <c r="I205" s="100"/>
      <c r="J205" s="100"/>
    </row>
    <row r="206" spans="1:10" ht="17.25" hidden="1" customHeight="1" x14ac:dyDescent="0.25">
      <c r="A206" s="130"/>
      <c r="B206" s="936" t="str">
        <f>T1_T3_Difference!S29</f>
        <v/>
      </c>
      <c r="C206" s="13"/>
      <c r="D206" s="23"/>
      <c r="E206" s="23"/>
      <c r="F206" s="98"/>
      <c r="G206" s="726" t="s">
        <v>488</v>
      </c>
      <c r="H206" s="243"/>
      <c r="I206" s="100"/>
      <c r="J206" s="100"/>
    </row>
    <row r="207" spans="1:10" ht="17.25" hidden="1" customHeight="1" x14ac:dyDescent="0.25">
      <c r="A207" s="130"/>
      <c r="B207" s="936" t="str">
        <f>T1_T3_Difference!S30</f>
        <v/>
      </c>
      <c r="C207" s="13"/>
      <c r="D207" s="23"/>
      <c r="E207" s="23"/>
      <c r="F207" s="98"/>
      <c r="G207" s="726" t="s">
        <v>488</v>
      </c>
      <c r="H207" s="243"/>
      <c r="I207" s="100"/>
      <c r="J207" s="100"/>
    </row>
    <row r="208" spans="1:10" ht="17.25" hidden="1" customHeight="1" x14ac:dyDescent="0.25">
      <c r="A208" s="130"/>
      <c r="B208" s="936" t="str">
        <f>T1_T3_Difference!S31</f>
        <v/>
      </c>
      <c r="C208" s="13"/>
      <c r="D208" s="23"/>
      <c r="E208" s="23"/>
      <c r="F208" s="98"/>
      <c r="G208" s="726" t="s">
        <v>488</v>
      </c>
      <c r="H208" s="243"/>
      <c r="I208" s="100"/>
      <c r="J208" s="100"/>
    </row>
    <row r="209" spans="1:11" ht="17.25" hidden="1" customHeight="1" x14ac:dyDescent="0.25">
      <c r="A209" s="130"/>
      <c r="B209" s="936" t="str">
        <f>T1_T3_Difference!S33</f>
        <v/>
      </c>
      <c r="C209" s="13"/>
      <c r="D209" s="23"/>
      <c r="E209" s="23"/>
      <c r="F209" s="98"/>
      <c r="G209" s="726" t="s">
        <v>489</v>
      </c>
      <c r="H209" s="243"/>
      <c r="I209" s="100"/>
      <c r="J209" s="100"/>
    </row>
    <row r="210" spans="1:11" ht="33.75" hidden="1" customHeight="1" x14ac:dyDescent="0.25">
      <c r="A210" s="130"/>
      <c r="B210" s="1361" t="str">
        <f>T1_T3_Difference!S34</f>
        <v/>
      </c>
      <c r="C210" s="1361"/>
      <c r="D210" s="1361"/>
      <c r="E210" s="1361"/>
      <c r="F210" s="1361"/>
      <c r="G210" s="1231" t="s">
        <v>489</v>
      </c>
      <c r="H210" s="243"/>
      <c r="I210" s="100"/>
      <c r="J210" s="100"/>
    </row>
    <row r="211" spans="1:11" ht="17.25" hidden="1" customHeight="1" x14ac:dyDescent="0.25">
      <c r="A211" s="130"/>
      <c r="B211" s="936" t="str">
        <f>T1_T3_Difference!S35</f>
        <v/>
      </c>
      <c r="C211" s="13"/>
      <c r="D211" s="23"/>
      <c r="E211" s="23"/>
      <c r="F211" s="98"/>
      <c r="G211" s="726" t="s">
        <v>489</v>
      </c>
      <c r="H211" s="243"/>
      <c r="I211" s="100"/>
      <c r="J211" s="100"/>
    </row>
    <row r="212" spans="1:11" ht="17.25" hidden="1" customHeight="1" x14ac:dyDescent="0.25">
      <c r="A212" s="130"/>
      <c r="B212" s="936" t="str">
        <f>T1_T3_Difference!S36</f>
        <v/>
      </c>
      <c r="C212" s="13"/>
      <c r="D212" s="23"/>
      <c r="E212" s="23"/>
      <c r="F212" s="98"/>
      <c r="G212" s="726" t="s">
        <v>489</v>
      </c>
      <c r="H212" s="243"/>
      <c r="I212" s="100"/>
      <c r="J212" s="100"/>
    </row>
    <row r="213" spans="1:11" ht="17.25" hidden="1" customHeight="1" x14ac:dyDescent="0.25">
      <c r="A213" s="130"/>
      <c r="B213" s="936" t="str">
        <f>T1_T3_Difference!S37</f>
        <v/>
      </c>
      <c r="C213" s="13"/>
      <c r="D213" s="23"/>
      <c r="E213" s="23"/>
      <c r="F213" s="98"/>
      <c r="G213" s="726" t="s">
        <v>489</v>
      </c>
      <c r="H213" s="243"/>
      <c r="I213" s="100"/>
      <c r="J213" s="100"/>
    </row>
    <row r="214" spans="1:11" ht="17.25" customHeight="1" x14ac:dyDescent="0.25">
      <c r="A214" s="130"/>
      <c r="B214" s="934" t="s">
        <v>593</v>
      </c>
      <c r="C214" s="23"/>
      <c r="D214" s="23"/>
      <c r="E214" s="23"/>
      <c r="F214" s="98"/>
      <c r="G214" s="726"/>
      <c r="H214" s="724"/>
      <c r="I214" s="100"/>
      <c r="J214" s="100"/>
      <c r="K214" s="100"/>
    </row>
    <row r="215" spans="1:11" ht="17.25" customHeight="1" x14ac:dyDescent="0.25">
      <c r="A215" s="939"/>
      <c r="B215" s="948" t="s">
        <v>925</v>
      </c>
      <c r="C215" s="101"/>
      <c r="D215" s="101"/>
      <c r="E215" s="101"/>
      <c r="F215" s="101"/>
      <c r="G215" s="723" t="s">
        <v>595</v>
      </c>
      <c r="H215" s="724"/>
      <c r="I215" s="100"/>
      <c r="J215" s="100"/>
      <c r="K215" s="100"/>
    </row>
    <row r="216" spans="1:11" ht="17.25" hidden="1" customHeight="1" x14ac:dyDescent="0.25">
      <c r="A216" s="939"/>
      <c r="B216" s="949" t="str">
        <f>T1_T3_Difference!O46</f>
        <v/>
      </c>
      <c r="C216" s="109"/>
      <c r="D216" s="102"/>
      <c r="E216" s="102"/>
      <c r="F216" s="102"/>
      <c r="G216" s="725" t="s">
        <v>27</v>
      </c>
      <c r="H216" s="243"/>
    </row>
    <row r="217" spans="1:11" ht="17.25" hidden="1" customHeight="1" x14ac:dyDescent="0.25">
      <c r="A217" s="939"/>
      <c r="B217" s="936" t="str">
        <f>T1_T3_Difference!O47</f>
        <v/>
      </c>
      <c r="C217" s="108"/>
      <c r="D217" s="23"/>
      <c r="E217" s="23"/>
      <c r="F217" s="23"/>
      <c r="G217" s="725" t="s">
        <v>28</v>
      </c>
      <c r="H217" s="239"/>
    </row>
    <row r="218" spans="1:11" ht="17.25" hidden="1" customHeight="1" x14ac:dyDescent="0.25">
      <c r="A218" s="939"/>
      <c r="B218" s="936" t="str">
        <f>T1_T3_Difference!O48</f>
        <v/>
      </c>
      <c r="C218" s="108"/>
      <c r="D218" s="23"/>
      <c r="E218" s="23"/>
      <c r="F218" s="23"/>
      <c r="G218" s="725" t="s">
        <v>482</v>
      </c>
      <c r="H218" s="239"/>
    </row>
    <row r="219" spans="1:11" ht="17.25" hidden="1" customHeight="1" x14ac:dyDescent="0.25">
      <c r="A219" s="939"/>
      <c r="B219" s="936" t="str">
        <f>T1_T3_Difference!O50</f>
        <v/>
      </c>
      <c r="C219" s="108"/>
      <c r="D219" s="23"/>
      <c r="E219" s="23"/>
      <c r="F219" s="23"/>
      <c r="G219" s="725" t="s">
        <v>484</v>
      </c>
      <c r="H219" s="239"/>
    </row>
    <row r="220" spans="1:11" ht="17.25" hidden="1" customHeight="1" x14ac:dyDescent="0.25">
      <c r="A220" s="939"/>
      <c r="B220" s="936" t="str">
        <f>T1_T3_Difference!O51</f>
        <v/>
      </c>
      <c r="C220" s="108"/>
      <c r="D220" s="23"/>
      <c r="E220" s="23"/>
      <c r="F220" s="23"/>
      <c r="G220" s="725" t="s">
        <v>483</v>
      </c>
      <c r="H220" s="239"/>
    </row>
    <row r="221" spans="1:11" ht="17.25" hidden="1" customHeight="1" x14ac:dyDescent="0.25">
      <c r="A221" s="939"/>
      <c r="B221" s="936" t="str">
        <f>T1_T3_Difference!O52</f>
        <v/>
      </c>
      <c r="C221" s="108"/>
      <c r="D221" s="23"/>
      <c r="E221" s="23"/>
      <c r="F221" s="23"/>
      <c r="G221" s="725" t="s">
        <v>260</v>
      </c>
      <c r="H221" s="239"/>
    </row>
    <row r="222" spans="1:11" ht="17.25" hidden="1" customHeight="1" x14ac:dyDescent="0.25">
      <c r="A222" s="939"/>
      <c r="B222" s="936" t="str">
        <f>T1_T3_Difference!O54</f>
        <v/>
      </c>
      <c r="C222" s="108"/>
      <c r="D222" s="23"/>
      <c r="E222" s="23"/>
      <c r="F222" s="23"/>
      <c r="G222" s="954" t="s">
        <v>104</v>
      </c>
      <c r="H222" s="243"/>
    </row>
    <row r="223" spans="1:11" ht="17.25" hidden="1" customHeight="1" x14ac:dyDescent="0.25">
      <c r="A223" s="939"/>
      <c r="B223" s="936" t="str">
        <f>T1_T3_Difference!O57</f>
        <v/>
      </c>
      <c r="C223" s="108"/>
      <c r="D223" s="23"/>
      <c r="E223" s="23"/>
      <c r="F223" s="23"/>
      <c r="G223" s="725" t="s">
        <v>29</v>
      </c>
      <c r="H223" s="243"/>
    </row>
    <row r="224" spans="1:11" ht="17.25" hidden="1" customHeight="1" x14ac:dyDescent="0.25">
      <c r="A224" s="939"/>
      <c r="B224" s="936" t="str">
        <f>T1_T3_Difference!O58</f>
        <v/>
      </c>
      <c r="C224" s="108"/>
      <c r="D224" s="23"/>
      <c r="E224" s="23"/>
      <c r="F224" s="23"/>
      <c r="G224" s="725" t="s">
        <v>72</v>
      </c>
      <c r="H224" s="243"/>
    </row>
    <row r="225" spans="1:10" ht="17.25" hidden="1" customHeight="1" x14ac:dyDescent="0.25">
      <c r="A225" s="939"/>
      <c r="B225" s="936" t="str">
        <f>T1_T3_Difference!O59</f>
        <v/>
      </c>
      <c r="C225" s="108"/>
      <c r="D225" s="23"/>
      <c r="E225" s="23"/>
      <c r="F225" s="98"/>
      <c r="G225" s="726" t="s">
        <v>73</v>
      </c>
      <c r="H225" s="243"/>
    </row>
    <row r="226" spans="1:10" ht="17.25" hidden="1" customHeight="1" x14ac:dyDescent="0.25">
      <c r="A226" s="939"/>
      <c r="B226" s="936" t="str">
        <f>T1_T3_Difference!O60</f>
        <v/>
      </c>
      <c r="C226" s="108"/>
      <c r="D226" s="23"/>
      <c r="E226" s="23"/>
      <c r="F226" s="98"/>
      <c r="G226" s="726" t="s">
        <v>74</v>
      </c>
      <c r="H226" s="239"/>
    </row>
    <row r="227" spans="1:10" ht="17.25" hidden="1" customHeight="1" x14ac:dyDescent="0.25">
      <c r="A227" s="939"/>
      <c r="B227" s="936" t="str">
        <f>T1_T3_Difference!O61</f>
        <v/>
      </c>
      <c r="C227" s="108"/>
      <c r="D227" s="23"/>
      <c r="E227" s="23"/>
      <c r="F227" s="98"/>
      <c r="G227" s="726" t="s">
        <v>259</v>
      </c>
      <c r="H227" s="239"/>
    </row>
    <row r="228" spans="1:10" ht="17.25" hidden="1" customHeight="1" x14ac:dyDescent="0.25">
      <c r="A228" s="939"/>
      <c r="B228" s="936" t="str">
        <f>T1_T3_Difference!O64</f>
        <v/>
      </c>
      <c r="C228" s="108"/>
      <c r="D228" s="23"/>
      <c r="E228" s="23"/>
      <c r="F228" s="98"/>
      <c r="G228" s="726" t="s">
        <v>75</v>
      </c>
      <c r="H228" s="239"/>
    </row>
    <row r="229" spans="1:10" ht="17.25" hidden="1" customHeight="1" x14ac:dyDescent="0.25">
      <c r="A229" s="939"/>
      <c r="B229" s="936" t="str">
        <f>T1_T3_Difference!O65</f>
        <v/>
      </c>
      <c r="C229" s="108"/>
      <c r="D229" s="23"/>
      <c r="E229" s="23"/>
      <c r="F229" s="98"/>
      <c r="G229" s="726" t="s">
        <v>76</v>
      </c>
      <c r="H229" s="239"/>
    </row>
    <row r="230" spans="1:10" ht="17.25" hidden="1" customHeight="1" x14ac:dyDescent="0.25">
      <c r="A230" s="939"/>
      <c r="B230" s="936" t="str">
        <f>T1_T3_Difference!O66</f>
        <v/>
      </c>
      <c r="C230" s="108"/>
      <c r="D230" s="23"/>
      <c r="E230" s="23"/>
      <c r="F230" s="98"/>
      <c r="G230" s="726" t="s">
        <v>77</v>
      </c>
      <c r="H230" s="239"/>
    </row>
    <row r="231" spans="1:10" ht="35.25" hidden="1" customHeight="1" x14ac:dyDescent="0.25">
      <c r="A231" s="939"/>
      <c r="B231" s="936" t="str">
        <f>T1_T3_Difference!O67</f>
        <v/>
      </c>
      <c r="C231" s="108"/>
      <c r="D231" s="23"/>
      <c r="E231" s="23"/>
      <c r="F231" s="98"/>
      <c r="G231" s="1368" t="s">
        <v>148</v>
      </c>
      <c r="H231" s="1368"/>
      <c r="I231" s="1368"/>
      <c r="J231" s="1368"/>
    </row>
    <row r="232" spans="1:10" ht="17.25" hidden="1" customHeight="1" x14ac:dyDescent="0.25">
      <c r="A232" s="939"/>
      <c r="B232" s="936" t="str">
        <f>T1_T3_Difference!O69</f>
        <v/>
      </c>
      <c r="C232" s="108"/>
      <c r="D232" s="23"/>
      <c r="E232" s="23"/>
      <c r="F232" s="98"/>
      <c r="G232" s="726" t="s">
        <v>485</v>
      </c>
      <c r="H232" s="243"/>
    </row>
    <row r="233" spans="1:10" ht="17.25" hidden="1" customHeight="1" x14ac:dyDescent="0.25">
      <c r="A233" s="939"/>
      <c r="B233" s="936" t="str">
        <f>T1_T3_Difference!O71</f>
        <v/>
      </c>
      <c r="C233" s="108"/>
      <c r="D233" s="23"/>
      <c r="E233" s="23"/>
      <c r="F233" s="98"/>
      <c r="G233" s="726" t="s">
        <v>105</v>
      </c>
      <c r="H233" s="243"/>
    </row>
    <row r="234" spans="1:10" ht="17.25" hidden="1" customHeight="1" x14ac:dyDescent="0.25">
      <c r="A234" s="939"/>
      <c r="B234" s="936" t="str">
        <f>T1_T3_Difference!O74</f>
        <v/>
      </c>
      <c r="C234" s="108"/>
      <c r="D234" s="23"/>
      <c r="E234" s="23"/>
      <c r="F234" s="98"/>
      <c r="G234" s="724" t="s">
        <v>78</v>
      </c>
      <c r="H234" s="243"/>
    </row>
    <row r="235" spans="1:10" ht="17.25" hidden="1" customHeight="1" x14ac:dyDescent="0.25">
      <c r="A235" s="939"/>
      <c r="B235" s="936" t="str">
        <f>T1_T3_Difference!O75</f>
        <v/>
      </c>
      <c r="C235" s="108"/>
      <c r="D235" s="23"/>
      <c r="E235" s="23"/>
      <c r="F235" s="98"/>
      <c r="G235" s="724" t="s">
        <v>79</v>
      </c>
      <c r="H235" s="243"/>
    </row>
    <row r="236" spans="1:10" ht="17.25" hidden="1" customHeight="1" x14ac:dyDescent="0.25">
      <c r="A236" s="939"/>
      <c r="B236" s="936" t="str">
        <f>T1_T3_Difference!O76</f>
        <v/>
      </c>
      <c r="C236" s="108"/>
      <c r="D236" s="23"/>
      <c r="E236" s="23"/>
      <c r="F236" s="98"/>
      <c r="G236" s="724" t="s">
        <v>80</v>
      </c>
      <c r="H236" s="243"/>
    </row>
    <row r="237" spans="1:10" ht="34.5" hidden="1" customHeight="1" x14ac:dyDescent="0.25">
      <c r="A237" s="939"/>
      <c r="B237" s="936" t="str">
        <f>T1_T3_Difference!O77</f>
        <v/>
      </c>
      <c r="C237" s="108"/>
      <c r="D237" s="23"/>
      <c r="E237" s="23"/>
      <c r="F237" s="98"/>
      <c r="G237" s="1369" t="s">
        <v>149</v>
      </c>
      <c r="H237" s="1369"/>
      <c r="I237" s="1369"/>
      <c r="J237" s="1369"/>
    </row>
    <row r="238" spans="1:10" ht="17.25" hidden="1" customHeight="1" x14ac:dyDescent="0.25">
      <c r="A238" s="939"/>
      <c r="B238" s="936" t="str">
        <f>T1_T3_Difference!O79</f>
        <v/>
      </c>
      <c r="C238" s="108"/>
      <c r="D238" s="23"/>
      <c r="E238" s="23"/>
      <c r="F238" s="98"/>
      <c r="G238" s="724" t="s">
        <v>514</v>
      </c>
      <c r="H238" s="243"/>
    </row>
    <row r="239" spans="1:10" ht="33" hidden="1" customHeight="1" x14ac:dyDescent="0.25">
      <c r="A239" s="939"/>
      <c r="B239" s="936" t="str">
        <f>T1_T3_Difference!O81</f>
        <v/>
      </c>
      <c r="C239" s="108"/>
      <c r="D239" s="23"/>
      <c r="E239" s="23"/>
      <c r="F239" s="98"/>
      <c r="G239" s="1359" t="s">
        <v>515</v>
      </c>
      <c r="H239" s="1359"/>
      <c r="I239" s="1359"/>
      <c r="J239" s="1359"/>
    </row>
    <row r="240" spans="1:10" ht="17.25" hidden="1" customHeight="1" x14ac:dyDescent="0.25">
      <c r="A240" s="939"/>
      <c r="B240" s="936" t="str">
        <f>T1_T3_Difference!O83</f>
        <v/>
      </c>
      <c r="C240" s="108"/>
      <c r="D240" s="23"/>
      <c r="E240" s="23"/>
      <c r="F240" s="98"/>
      <c r="G240" s="724" t="s">
        <v>525</v>
      </c>
      <c r="H240" s="243"/>
    </row>
    <row r="241" spans="1:11" ht="33" hidden="1" customHeight="1" x14ac:dyDescent="0.25">
      <c r="A241" s="939"/>
      <c r="B241" s="936" t="str">
        <f>T1_T3_Difference!O85</f>
        <v/>
      </c>
      <c r="C241" s="108"/>
      <c r="D241" s="23"/>
      <c r="E241" s="23"/>
      <c r="F241" s="98"/>
      <c r="G241" s="1359" t="s">
        <v>516</v>
      </c>
      <c r="H241" s="1359"/>
      <c r="I241" s="1359"/>
      <c r="J241" s="1359"/>
    </row>
    <row r="242" spans="1:11" ht="17.25" hidden="1" customHeight="1" x14ac:dyDescent="0.25">
      <c r="A242" s="939"/>
      <c r="B242" s="936" t="str">
        <f>T1_T3_Difference!O87</f>
        <v/>
      </c>
      <c r="C242" s="108"/>
      <c r="D242" s="23"/>
      <c r="E242" s="23"/>
      <c r="F242" s="98"/>
      <c r="G242" s="724" t="s">
        <v>517</v>
      </c>
      <c r="H242" s="243"/>
    </row>
    <row r="243" spans="1:11" ht="17.25" hidden="1" customHeight="1" x14ac:dyDescent="0.25">
      <c r="A243" s="939"/>
      <c r="B243" s="936" t="str">
        <f>T1_T3_Difference!O90</f>
        <v/>
      </c>
      <c r="C243" s="108"/>
      <c r="D243" s="23"/>
      <c r="E243" s="23"/>
      <c r="F243" s="98"/>
      <c r="G243" s="724" t="s">
        <v>8</v>
      </c>
      <c r="H243" s="243"/>
    </row>
    <row r="244" spans="1:11" ht="17.25" hidden="1" customHeight="1" x14ac:dyDescent="0.25">
      <c r="A244" s="939"/>
      <c r="B244" s="936" t="str">
        <f>T1_T3_Difference!O91</f>
        <v/>
      </c>
      <c r="C244" s="108"/>
      <c r="D244" s="23"/>
      <c r="E244" s="23"/>
      <c r="F244" s="98"/>
      <c r="G244" s="724" t="s">
        <v>9</v>
      </c>
      <c r="H244" s="243"/>
    </row>
    <row r="245" spans="1:11" ht="17.25" hidden="1" customHeight="1" x14ac:dyDescent="0.25">
      <c r="A245" s="939"/>
      <c r="B245" s="936" t="str">
        <f>T1_T3_Difference!O92</f>
        <v/>
      </c>
      <c r="C245" s="108"/>
      <c r="D245" s="23"/>
      <c r="E245" s="23"/>
      <c r="F245" s="98"/>
      <c r="G245" s="724" t="s">
        <v>490</v>
      </c>
      <c r="H245" s="243"/>
    </row>
    <row r="246" spans="1:11" ht="17.25" hidden="1" customHeight="1" x14ac:dyDescent="0.25">
      <c r="A246" s="939"/>
      <c r="B246" s="936" t="str">
        <f>T1_T3_Difference!O95</f>
        <v/>
      </c>
      <c r="C246" s="108"/>
      <c r="D246" s="23"/>
      <c r="E246" s="23"/>
      <c r="F246" s="98"/>
      <c r="G246" s="724" t="s">
        <v>85</v>
      </c>
      <c r="H246" s="243"/>
    </row>
    <row r="247" spans="1:11" ht="17.25" hidden="1" customHeight="1" x14ac:dyDescent="0.25">
      <c r="A247" s="939"/>
      <c r="B247" s="936" t="str">
        <f>T1_T3_Difference!O96</f>
        <v/>
      </c>
      <c r="C247" s="108"/>
      <c r="D247" s="23"/>
      <c r="E247" s="23"/>
      <c r="F247" s="98"/>
      <c r="G247" s="724" t="s">
        <v>81</v>
      </c>
      <c r="H247" s="239"/>
    </row>
    <row r="248" spans="1:11" ht="17.25" hidden="1" customHeight="1" x14ac:dyDescent="0.25">
      <c r="A248" s="939"/>
      <c r="B248" s="936" t="str">
        <f>T1_T3_Difference!O97</f>
        <v/>
      </c>
      <c r="C248" s="108"/>
      <c r="D248" s="23"/>
      <c r="E248" s="23"/>
      <c r="F248" s="98"/>
      <c r="G248" s="724" t="s">
        <v>82</v>
      </c>
      <c r="H248" s="243"/>
    </row>
    <row r="249" spans="1:11" ht="17.25" hidden="1" customHeight="1" x14ac:dyDescent="0.25">
      <c r="A249" s="939"/>
      <c r="B249" s="936" t="str">
        <f>T1_T3_Difference!O98</f>
        <v/>
      </c>
      <c r="C249" s="108"/>
      <c r="D249" s="23"/>
      <c r="E249" s="23"/>
      <c r="F249" s="98"/>
      <c r="G249" s="724" t="s">
        <v>83</v>
      </c>
      <c r="H249" s="243"/>
    </row>
    <row r="250" spans="1:11" ht="17.25" hidden="1" customHeight="1" x14ac:dyDescent="0.25">
      <c r="A250" s="939"/>
      <c r="B250" s="936" t="str">
        <f>T1_T3_Difference!O99</f>
        <v/>
      </c>
      <c r="C250" s="108"/>
      <c r="D250" s="23"/>
      <c r="E250" s="23"/>
      <c r="F250" s="98"/>
      <c r="G250" s="724" t="s">
        <v>491</v>
      </c>
      <c r="H250" s="243"/>
    </row>
    <row r="251" spans="1:11" ht="17.25" hidden="1" customHeight="1" x14ac:dyDescent="0.25">
      <c r="A251" s="939"/>
      <c r="B251" s="936" t="str">
        <f>T1_T3_Difference!O101</f>
        <v/>
      </c>
      <c r="C251" s="108"/>
      <c r="D251" s="23"/>
      <c r="E251" s="23"/>
      <c r="F251" s="98"/>
      <c r="G251" s="724" t="s">
        <v>526</v>
      </c>
      <c r="H251" s="243"/>
    </row>
    <row r="252" spans="1:11" ht="17.25" customHeight="1" x14ac:dyDescent="0.25">
      <c r="A252" s="939"/>
      <c r="B252" s="934" t="s">
        <v>593</v>
      </c>
      <c r="C252" s="23"/>
      <c r="D252" s="23"/>
      <c r="E252" s="23"/>
      <c r="F252" s="98"/>
      <c r="G252" s="726"/>
      <c r="H252" s="724"/>
      <c r="I252" s="100"/>
      <c r="J252" s="100"/>
      <c r="K252" s="100"/>
    </row>
    <row r="253" spans="1:11" ht="17.25" customHeight="1" x14ac:dyDescent="0.25">
      <c r="A253" s="939"/>
      <c r="B253" s="948" t="s">
        <v>926</v>
      </c>
      <c r="C253" s="101"/>
      <c r="D253" s="101"/>
      <c r="E253" s="101"/>
      <c r="F253" s="101"/>
      <c r="G253" s="723" t="s">
        <v>595</v>
      </c>
      <c r="H253" s="724"/>
      <c r="I253" s="100"/>
      <c r="J253" s="100"/>
      <c r="K253" s="100"/>
    </row>
    <row r="254" spans="1:11" ht="17.25" hidden="1" customHeight="1" x14ac:dyDescent="0.25">
      <c r="A254" s="939"/>
      <c r="B254" s="949" t="str">
        <f>T1_T3_Difference!P46</f>
        <v/>
      </c>
      <c r="C254" s="109"/>
      <c r="D254" s="102"/>
      <c r="E254" s="102"/>
      <c r="F254" s="102"/>
      <c r="G254" s="725" t="s">
        <v>27</v>
      </c>
      <c r="H254" s="243"/>
    </row>
    <row r="255" spans="1:11" ht="17.25" hidden="1" customHeight="1" x14ac:dyDescent="0.25">
      <c r="A255" s="939"/>
      <c r="B255" s="936" t="str">
        <f>T1_T3_Difference!P47</f>
        <v/>
      </c>
      <c r="C255" s="108"/>
      <c r="D255" s="23"/>
      <c r="E255" s="23"/>
      <c r="F255" s="23"/>
      <c r="G255" s="725" t="s">
        <v>28</v>
      </c>
      <c r="H255" s="239"/>
    </row>
    <row r="256" spans="1:11" ht="17.25" hidden="1" customHeight="1" x14ac:dyDescent="0.25">
      <c r="A256" s="939"/>
      <c r="B256" s="936" t="str">
        <f>T1_T3_Difference!P48</f>
        <v/>
      </c>
      <c r="C256" s="108"/>
      <c r="D256" s="23"/>
      <c r="E256" s="23"/>
      <c r="F256" s="23"/>
      <c r="G256" s="725" t="s">
        <v>482</v>
      </c>
      <c r="H256" s="239"/>
    </row>
    <row r="257" spans="1:10" ht="17.25" hidden="1" customHeight="1" x14ac:dyDescent="0.25">
      <c r="A257" s="939"/>
      <c r="B257" s="936" t="str">
        <f>T1_T3_Difference!P50</f>
        <v/>
      </c>
      <c r="C257" s="108"/>
      <c r="D257" s="23"/>
      <c r="E257" s="23"/>
      <c r="F257" s="23"/>
      <c r="G257" s="725" t="s">
        <v>484</v>
      </c>
      <c r="H257" s="239"/>
    </row>
    <row r="258" spans="1:10" ht="17.25" hidden="1" customHeight="1" x14ac:dyDescent="0.25">
      <c r="A258" s="939"/>
      <c r="B258" s="936" t="str">
        <f>T1_T3_Difference!P51</f>
        <v/>
      </c>
      <c r="C258" s="108"/>
      <c r="D258" s="23"/>
      <c r="E258" s="23"/>
      <c r="F258" s="23"/>
      <c r="G258" s="725" t="s">
        <v>483</v>
      </c>
      <c r="H258" s="239"/>
    </row>
    <row r="259" spans="1:10" ht="17.25" hidden="1" customHeight="1" x14ac:dyDescent="0.25">
      <c r="A259" s="939"/>
      <c r="B259" s="936" t="str">
        <f>T1_T3_Difference!P52</f>
        <v/>
      </c>
      <c r="C259" s="108"/>
      <c r="D259" s="23"/>
      <c r="E259" s="23"/>
      <c r="F259" s="23"/>
      <c r="G259" s="725" t="s">
        <v>260</v>
      </c>
      <c r="H259" s="239"/>
    </row>
    <row r="260" spans="1:10" ht="17.25" hidden="1" customHeight="1" x14ac:dyDescent="0.25">
      <c r="A260" s="939"/>
      <c r="B260" s="936" t="str">
        <f>T1_T3_Difference!P54</f>
        <v/>
      </c>
      <c r="C260" s="108"/>
      <c r="D260" s="23"/>
      <c r="E260" s="23"/>
      <c r="F260" s="23"/>
      <c r="G260" s="954" t="s">
        <v>104</v>
      </c>
      <c r="H260" s="243"/>
    </row>
    <row r="261" spans="1:10" ht="17.25" hidden="1" customHeight="1" x14ac:dyDescent="0.25">
      <c r="A261" s="939"/>
      <c r="B261" s="936" t="str">
        <f>T1_T3_Difference!P57</f>
        <v/>
      </c>
      <c r="C261" s="108"/>
      <c r="D261" s="23"/>
      <c r="E261" s="23"/>
      <c r="F261" s="23"/>
      <c r="G261" s="725" t="s">
        <v>29</v>
      </c>
      <c r="H261" s="243"/>
    </row>
    <row r="262" spans="1:10" ht="17.25" hidden="1" customHeight="1" x14ac:dyDescent="0.25">
      <c r="A262" s="939"/>
      <c r="B262" s="936" t="str">
        <f>T1_T3_Difference!P58</f>
        <v/>
      </c>
      <c r="C262" s="108"/>
      <c r="D262" s="23"/>
      <c r="E262" s="23"/>
      <c r="F262" s="23"/>
      <c r="G262" s="725" t="s">
        <v>72</v>
      </c>
      <c r="H262" s="243"/>
    </row>
    <row r="263" spans="1:10" ht="17.25" hidden="1" customHeight="1" x14ac:dyDescent="0.25">
      <c r="A263" s="939"/>
      <c r="B263" s="936" t="str">
        <f>T1_T3_Difference!P59</f>
        <v/>
      </c>
      <c r="C263" s="108"/>
      <c r="D263" s="23"/>
      <c r="E263" s="23"/>
      <c r="F263" s="98"/>
      <c r="G263" s="726" t="s">
        <v>73</v>
      </c>
      <c r="H263" s="243"/>
    </row>
    <row r="264" spans="1:10" ht="17.25" hidden="1" customHeight="1" x14ac:dyDescent="0.25">
      <c r="A264" s="939"/>
      <c r="B264" s="936" t="str">
        <f>T1_T3_Difference!P60</f>
        <v/>
      </c>
      <c r="C264" s="108"/>
      <c r="D264" s="23"/>
      <c r="E264" s="23"/>
      <c r="F264" s="98"/>
      <c r="G264" s="726" t="s">
        <v>74</v>
      </c>
      <c r="H264" s="239"/>
    </row>
    <row r="265" spans="1:10" ht="17.25" hidden="1" customHeight="1" x14ac:dyDescent="0.25">
      <c r="A265" s="939"/>
      <c r="B265" s="936" t="str">
        <f>T1_T3_Difference!P61</f>
        <v/>
      </c>
      <c r="C265" s="108"/>
      <c r="D265" s="23"/>
      <c r="E265" s="23"/>
      <c r="F265" s="98"/>
      <c r="G265" s="726" t="s">
        <v>259</v>
      </c>
      <c r="H265" s="239"/>
    </row>
    <row r="266" spans="1:10" ht="17.25" hidden="1" customHeight="1" x14ac:dyDescent="0.25">
      <c r="A266" s="939"/>
      <c r="B266" s="936" t="str">
        <f>T1_T3_Difference!P64</f>
        <v/>
      </c>
      <c r="C266" s="108"/>
      <c r="D266" s="23"/>
      <c r="E266" s="23"/>
      <c r="F266" s="98"/>
      <c r="G266" s="726" t="s">
        <v>75</v>
      </c>
      <c r="H266" s="239"/>
    </row>
    <row r="267" spans="1:10" ht="17.25" hidden="1" customHeight="1" x14ac:dyDescent="0.25">
      <c r="A267" s="939"/>
      <c r="B267" s="936" t="str">
        <f>T1_T3_Difference!P65</f>
        <v/>
      </c>
      <c r="C267" s="108"/>
      <c r="D267" s="23"/>
      <c r="E267" s="23"/>
      <c r="F267" s="98"/>
      <c r="G267" s="726" t="s">
        <v>76</v>
      </c>
      <c r="H267" s="239"/>
    </row>
    <row r="268" spans="1:10" ht="17.25" hidden="1" customHeight="1" x14ac:dyDescent="0.25">
      <c r="A268" s="939"/>
      <c r="B268" s="936" t="str">
        <f>T1_T3_Difference!P66</f>
        <v/>
      </c>
      <c r="C268" s="108"/>
      <c r="D268" s="23"/>
      <c r="E268" s="23"/>
      <c r="F268" s="98"/>
      <c r="G268" s="726" t="s">
        <v>77</v>
      </c>
      <c r="H268" s="239"/>
    </row>
    <row r="269" spans="1:10" ht="33" hidden="1" customHeight="1" x14ac:dyDescent="0.25">
      <c r="A269" s="939"/>
      <c r="B269" s="936" t="str">
        <f>T1_T3_Difference!P67</f>
        <v/>
      </c>
      <c r="C269" s="108"/>
      <c r="D269" s="23"/>
      <c r="E269" s="23"/>
      <c r="F269" s="98"/>
      <c r="G269" s="1360" t="s">
        <v>148</v>
      </c>
      <c r="H269" s="1360"/>
      <c r="I269" s="1360"/>
      <c r="J269" s="1360"/>
    </row>
    <row r="270" spans="1:10" ht="17.25" hidden="1" customHeight="1" x14ac:dyDescent="0.25">
      <c r="A270" s="939"/>
      <c r="B270" s="936" t="str">
        <f>T1_T3_Difference!P69</f>
        <v/>
      </c>
      <c r="C270" s="108"/>
      <c r="D270" s="23"/>
      <c r="E270" s="23"/>
      <c r="F270" s="98"/>
      <c r="G270" s="726" t="s">
        <v>485</v>
      </c>
      <c r="H270" s="243"/>
    </row>
    <row r="271" spans="1:10" ht="17.25" hidden="1" customHeight="1" x14ac:dyDescent="0.25">
      <c r="A271" s="939"/>
      <c r="B271" s="936" t="str">
        <f>T1_T3_Difference!P71</f>
        <v/>
      </c>
      <c r="C271" s="108"/>
      <c r="D271" s="23"/>
      <c r="E271" s="23"/>
      <c r="F271" s="98"/>
      <c r="G271" s="726" t="s">
        <v>105</v>
      </c>
      <c r="H271" s="243"/>
    </row>
    <row r="272" spans="1:10" ht="17.25" hidden="1" customHeight="1" x14ac:dyDescent="0.25">
      <c r="A272" s="939"/>
      <c r="B272" s="936" t="str">
        <f>T1_T3_Difference!P74</f>
        <v/>
      </c>
      <c r="C272" s="108"/>
      <c r="D272" s="23"/>
      <c r="E272" s="23"/>
      <c r="F272" s="98"/>
      <c r="G272" s="724" t="s">
        <v>78</v>
      </c>
      <c r="H272" s="243"/>
    </row>
    <row r="273" spans="1:10" ht="17.25" hidden="1" customHeight="1" x14ac:dyDescent="0.25">
      <c r="A273" s="939"/>
      <c r="B273" s="936" t="str">
        <f>T1_T3_Difference!P75</f>
        <v/>
      </c>
      <c r="C273" s="108"/>
      <c r="D273" s="23"/>
      <c r="E273" s="23"/>
      <c r="F273" s="98"/>
      <c r="G273" s="724" t="s">
        <v>79</v>
      </c>
      <c r="H273" s="243"/>
    </row>
    <row r="274" spans="1:10" ht="17.25" hidden="1" customHeight="1" x14ac:dyDescent="0.25">
      <c r="A274" s="939"/>
      <c r="B274" s="936" t="str">
        <f>T1_T3_Difference!P76</f>
        <v/>
      </c>
      <c r="C274" s="108"/>
      <c r="D274" s="23"/>
      <c r="E274" s="23"/>
      <c r="F274" s="98"/>
      <c r="G274" s="724" t="s">
        <v>80</v>
      </c>
      <c r="H274" s="243"/>
    </row>
    <row r="275" spans="1:10" ht="34.5" hidden="1" customHeight="1" x14ac:dyDescent="0.25">
      <c r="A275" s="939"/>
      <c r="B275" s="936" t="str">
        <f>T1_T3_Difference!P77</f>
        <v/>
      </c>
      <c r="C275" s="108"/>
      <c r="D275" s="23"/>
      <c r="E275" s="23"/>
      <c r="F275" s="98"/>
      <c r="G275" s="1358" t="s">
        <v>149</v>
      </c>
      <c r="H275" s="1358"/>
      <c r="I275" s="1358"/>
      <c r="J275" s="1358"/>
    </row>
    <row r="276" spans="1:10" ht="17.25" hidden="1" customHeight="1" x14ac:dyDescent="0.25">
      <c r="A276" s="939"/>
      <c r="B276" s="936" t="str">
        <f>T1_T3_Difference!P79</f>
        <v/>
      </c>
      <c r="C276" s="108"/>
      <c r="D276" s="23"/>
      <c r="E276" s="23"/>
      <c r="F276" s="98"/>
      <c r="G276" s="724" t="s">
        <v>514</v>
      </c>
      <c r="H276" s="243"/>
    </row>
    <row r="277" spans="1:10" ht="33" hidden="1" customHeight="1" x14ac:dyDescent="0.25">
      <c r="A277" s="939"/>
      <c r="B277" s="936" t="str">
        <f>T1_T3_Difference!P81</f>
        <v/>
      </c>
      <c r="C277" s="108"/>
      <c r="D277" s="23"/>
      <c r="E277" s="23"/>
      <c r="F277" s="98"/>
      <c r="G277" s="1358" t="s">
        <v>515</v>
      </c>
      <c r="H277" s="1358"/>
      <c r="I277" s="1358"/>
      <c r="J277" s="1358"/>
    </row>
    <row r="278" spans="1:10" ht="17.25" hidden="1" customHeight="1" x14ac:dyDescent="0.25">
      <c r="A278" s="939"/>
      <c r="B278" s="936" t="str">
        <f>T1_T3_Difference!P83</f>
        <v/>
      </c>
      <c r="C278" s="108"/>
      <c r="D278" s="23"/>
      <c r="E278" s="23"/>
      <c r="F278" s="98"/>
      <c r="G278" s="724" t="s">
        <v>525</v>
      </c>
      <c r="H278" s="243"/>
    </row>
    <row r="279" spans="1:10" ht="33" hidden="1" customHeight="1" x14ac:dyDescent="0.25">
      <c r="A279" s="939"/>
      <c r="B279" s="936" t="str">
        <f>T1_T3_Difference!P85</f>
        <v/>
      </c>
      <c r="C279" s="108"/>
      <c r="D279" s="23"/>
      <c r="E279" s="23"/>
      <c r="F279" s="98"/>
      <c r="G279" s="1358" t="s">
        <v>516</v>
      </c>
      <c r="H279" s="1358"/>
      <c r="I279" s="1358"/>
      <c r="J279" s="1358"/>
    </row>
    <row r="280" spans="1:10" ht="17.25" hidden="1" customHeight="1" x14ac:dyDescent="0.25">
      <c r="A280" s="939"/>
      <c r="B280" s="936" t="str">
        <f>T1_T3_Difference!P87</f>
        <v/>
      </c>
      <c r="C280" s="108"/>
      <c r="D280" s="23"/>
      <c r="E280" s="23"/>
      <c r="F280" s="98"/>
      <c r="G280" s="724" t="s">
        <v>517</v>
      </c>
      <c r="H280" s="243"/>
    </row>
    <row r="281" spans="1:10" ht="17.25" hidden="1" customHeight="1" x14ac:dyDescent="0.25">
      <c r="A281" s="939"/>
      <c r="B281" s="936" t="str">
        <f>T1_T3_Difference!P90</f>
        <v/>
      </c>
      <c r="C281" s="108"/>
      <c r="D281" s="23"/>
      <c r="E281" s="23"/>
      <c r="F281" s="98"/>
      <c r="G281" s="724" t="s">
        <v>8</v>
      </c>
      <c r="H281" s="243"/>
    </row>
    <row r="282" spans="1:10" ht="17.25" hidden="1" customHeight="1" x14ac:dyDescent="0.25">
      <c r="A282" s="939"/>
      <c r="B282" s="936" t="str">
        <f>T1_T3_Difference!P91</f>
        <v/>
      </c>
      <c r="C282" s="108"/>
      <c r="D282" s="23"/>
      <c r="E282" s="23"/>
      <c r="F282" s="98"/>
      <c r="G282" s="724" t="s">
        <v>9</v>
      </c>
      <c r="H282" s="243"/>
    </row>
    <row r="283" spans="1:10" ht="17.25" hidden="1" customHeight="1" x14ac:dyDescent="0.25">
      <c r="A283" s="939"/>
      <c r="B283" s="936" t="str">
        <f>T1_T3_Difference!P92</f>
        <v/>
      </c>
      <c r="C283" s="108"/>
      <c r="D283" s="23"/>
      <c r="E283" s="23"/>
      <c r="F283" s="98"/>
      <c r="G283" s="724" t="s">
        <v>490</v>
      </c>
      <c r="H283" s="243"/>
    </row>
    <row r="284" spans="1:10" ht="17.25" hidden="1" customHeight="1" x14ac:dyDescent="0.25">
      <c r="A284" s="939"/>
      <c r="B284" s="936" t="str">
        <f>T1_T3_Difference!P95</f>
        <v/>
      </c>
      <c r="C284" s="108"/>
      <c r="D284" s="23"/>
      <c r="E284" s="23"/>
      <c r="F284" s="98"/>
      <c r="G284" s="724" t="s">
        <v>85</v>
      </c>
      <c r="H284" s="243"/>
    </row>
    <row r="285" spans="1:10" ht="17.25" hidden="1" customHeight="1" x14ac:dyDescent="0.25">
      <c r="A285" s="939"/>
      <c r="B285" s="936" t="str">
        <f>T1_T3_Difference!P96</f>
        <v/>
      </c>
      <c r="C285" s="108"/>
      <c r="D285" s="23"/>
      <c r="E285" s="23"/>
      <c r="F285" s="98"/>
      <c r="G285" s="724" t="s">
        <v>81</v>
      </c>
      <c r="H285" s="239"/>
    </row>
    <row r="286" spans="1:10" ht="17.25" hidden="1" customHeight="1" x14ac:dyDescent="0.25">
      <c r="A286" s="939"/>
      <c r="B286" s="936" t="str">
        <f>T1_T3_Difference!P97</f>
        <v/>
      </c>
      <c r="C286" s="108"/>
      <c r="D286" s="23"/>
      <c r="E286" s="23"/>
      <c r="F286" s="98"/>
      <c r="G286" s="724" t="s">
        <v>82</v>
      </c>
      <c r="H286" s="243"/>
    </row>
    <row r="287" spans="1:10" ht="17.25" hidden="1" customHeight="1" x14ac:dyDescent="0.25">
      <c r="A287" s="939"/>
      <c r="B287" s="936" t="str">
        <f>T1_T3_Difference!P98</f>
        <v/>
      </c>
      <c r="C287" s="108"/>
      <c r="D287" s="23"/>
      <c r="E287" s="23"/>
      <c r="F287" s="98"/>
      <c r="G287" s="724" t="s">
        <v>83</v>
      </c>
      <c r="H287" s="243"/>
    </row>
    <row r="288" spans="1:10" ht="17.25" hidden="1" customHeight="1" x14ac:dyDescent="0.25">
      <c r="A288" s="939"/>
      <c r="B288" s="936" t="str">
        <f>T1_T3_Difference!P99</f>
        <v/>
      </c>
      <c r="C288" s="108"/>
      <c r="D288" s="23"/>
      <c r="E288" s="23"/>
      <c r="F288" s="98"/>
      <c r="G288" s="724" t="s">
        <v>491</v>
      </c>
      <c r="H288" s="243"/>
    </row>
    <row r="289" spans="1:11" ht="17.25" hidden="1" customHeight="1" x14ac:dyDescent="0.25">
      <c r="A289" s="939"/>
      <c r="B289" s="936" t="str">
        <f>T1_T3_Difference!P101</f>
        <v/>
      </c>
      <c r="C289" s="108"/>
      <c r="D289" s="23"/>
      <c r="E289" s="23"/>
      <c r="F289" s="98"/>
      <c r="G289" s="724" t="s">
        <v>526</v>
      </c>
      <c r="H289" s="243"/>
    </row>
    <row r="290" spans="1:11" ht="17.25" customHeight="1" x14ac:dyDescent="0.25">
      <c r="A290" s="939"/>
      <c r="B290" s="934" t="s">
        <v>593</v>
      </c>
      <c r="C290" s="23"/>
      <c r="D290" s="23"/>
      <c r="E290" s="23"/>
      <c r="F290" s="98"/>
      <c r="G290" s="726"/>
      <c r="H290" s="724"/>
      <c r="I290" s="100"/>
      <c r="J290" s="100"/>
      <c r="K290" s="100"/>
    </row>
    <row r="291" spans="1:11" ht="17.25" customHeight="1" x14ac:dyDescent="0.25">
      <c r="A291" s="939"/>
      <c r="B291" s="948" t="s">
        <v>897</v>
      </c>
      <c r="C291" s="101"/>
      <c r="D291" s="101"/>
      <c r="E291" s="101"/>
      <c r="F291" s="101"/>
      <c r="G291" s="723" t="s">
        <v>595</v>
      </c>
      <c r="H291" s="724"/>
      <c r="I291" s="100"/>
      <c r="J291" s="100"/>
      <c r="K291" s="100"/>
    </row>
    <row r="292" spans="1:11" ht="17.25" hidden="1" customHeight="1" x14ac:dyDescent="0.25">
      <c r="A292" s="939"/>
      <c r="B292" s="949" t="str">
        <f>T1_T3_Difference!S46</f>
        <v/>
      </c>
      <c r="C292" s="109"/>
      <c r="D292" s="102"/>
      <c r="E292" s="102"/>
      <c r="F292" s="102"/>
      <c r="G292" s="725" t="s">
        <v>27</v>
      </c>
      <c r="H292" s="243"/>
    </row>
    <row r="293" spans="1:11" ht="17.25" hidden="1" customHeight="1" x14ac:dyDescent="0.25">
      <c r="A293" s="939"/>
      <c r="B293" s="936" t="str">
        <f>T1_T3_Difference!S47</f>
        <v/>
      </c>
      <c r="C293" s="108"/>
      <c r="D293" s="23"/>
      <c r="E293" s="23"/>
      <c r="F293" s="23"/>
      <c r="G293" s="725" t="s">
        <v>28</v>
      </c>
      <c r="H293" s="239"/>
    </row>
    <row r="294" spans="1:11" ht="17.25" hidden="1" customHeight="1" x14ac:dyDescent="0.25">
      <c r="A294" s="939"/>
      <c r="B294" s="936" t="str">
        <f>T1_T3_Difference!S48</f>
        <v/>
      </c>
      <c r="C294" s="108"/>
      <c r="D294" s="23"/>
      <c r="E294" s="23"/>
      <c r="F294" s="23"/>
      <c r="G294" s="725" t="s">
        <v>482</v>
      </c>
      <c r="H294" s="239"/>
    </row>
    <row r="295" spans="1:11" ht="17.25" hidden="1" customHeight="1" x14ac:dyDescent="0.25">
      <c r="A295" s="939"/>
      <c r="B295" s="936" t="str">
        <f>T1_T3_Difference!S50</f>
        <v/>
      </c>
      <c r="C295" s="108"/>
      <c r="D295" s="23"/>
      <c r="E295" s="23"/>
      <c r="F295" s="23"/>
      <c r="G295" s="725" t="s">
        <v>484</v>
      </c>
      <c r="H295" s="239"/>
    </row>
    <row r="296" spans="1:11" ht="17.25" hidden="1" customHeight="1" x14ac:dyDescent="0.25">
      <c r="A296" s="939"/>
      <c r="B296" s="936" t="str">
        <f>T1_T3_Difference!S51</f>
        <v/>
      </c>
      <c r="C296" s="108"/>
      <c r="D296" s="23"/>
      <c r="E296" s="23"/>
      <c r="F296" s="23"/>
      <c r="G296" s="725" t="s">
        <v>483</v>
      </c>
      <c r="H296" s="239"/>
    </row>
    <row r="297" spans="1:11" ht="17.25" hidden="1" customHeight="1" x14ac:dyDescent="0.25">
      <c r="A297" s="939"/>
      <c r="B297" s="936" t="str">
        <f>T1_T3_Difference!S52</f>
        <v/>
      </c>
      <c r="C297" s="108"/>
      <c r="D297" s="23"/>
      <c r="E297" s="23"/>
      <c r="F297" s="23"/>
      <c r="G297" s="725" t="s">
        <v>260</v>
      </c>
      <c r="H297" s="239"/>
    </row>
    <row r="298" spans="1:11" ht="17.25" hidden="1" customHeight="1" x14ac:dyDescent="0.25">
      <c r="A298" s="936"/>
      <c r="B298" s="936" t="str">
        <f>T1_T3_Difference!S54</f>
        <v/>
      </c>
      <c r="C298" s="108"/>
      <c r="D298" s="23"/>
      <c r="E298" s="23"/>
      <c r="F298" s="23"/>
      <c r="G298" s="954" t="s">
        <v>104</v>
      </c>
      <c r="H298" s="243"/>
    </row>
    <row r="299" spans="1:11" ht="17.25" hidden="1" customHeight="1" x14ac:dyDescent="0.25">
      <c r="A299" s="936"/>
      <c r="B299" s="936" t="str">
        <f>T1_T3_Difference!S57</f>
        <v/>
      </c>
      <c r="C299" s="108"/>
      <c r="D299" s="23"/>
      <c r="E299" s="23"/>
      <c r="F299" s="23"/>
      <c r="G299" s="725" t="s">
        <v>29</v>
      </c>
      <c r="H299" s="243"/>
    </row>
    <row r="300" spans="1:11" ht="17.25" hidden="1" customHeight="1" x14ac:dyDescent="0.25">
      <c r="A300" s="936"/>
      <c r="B300" s="936" t="str">
        <f>T1_T3_Difference!S58</f>
        <v/>
      </c>
      <c r="C300" s="108"/>
      <c r="D300" s="23"/>
      <c r="E300" s="23"/>
      <c r="F300" s="23"/>
      <c r="G300" s="725" t="s">
        <v>72</v>
      </c>
      <c r="H300" s="243"/>
    </row>
    <row r="301" spans="1:11" ht="17.25" hidden="1" customHeight="1" x14ac:dyDescent="0.25">
      <c r="A301" s="936"/>
      <c r="B301" s="936" t="str">
        <f>T1_T3_Difference!S59</f>
        <v/>
      </c>
      <c r="C301" s="108"/>
      <c r="D301" s="23"/>
      <c r="E301" s="23"/>
      <c r="F301" s="98"/>
      <c r="G301" s="726" t="s">
        <v>73</v>
      </c>
      <c r="H301" s="243"/>
    </row>
    <row r="302" spans="1:11" ht="17.25" hidden="1" customHeight="1" x14ac:dyDescent="0.25">
      <c r="A302" s="936"/>
      <c r="B302" s="936" t="str">
        <f>T1_T3_Difference!S60</f>
        <v/>
      </c>
      <c r="C302" s="108"/>
      <c r="D302" s="23"/>
      <c r="E302" s="23"/>
      <c r="F302" s="98"/>
      <c r="G302" s="726" t="s">
        <v>74</v>
      </c>
      <c r="H302" s="239"/>
    </row>
    <row r="303" spans="1:11" ht="17.25" hidden="1" customHeight="1" x14ac:dyDescent="0.25">
      <c r="A303" s="936"/>
      <c r="B303" s="936" t="str">
        <f>T1_T3_Difference!S61</f>
        <v/>
      </c>
      <c r="C303" s="108"/>
      <c r="D303" s="23"/>
      <c r="E303" s="23"/>
      <c r="F303" s="98"/>
      <c r="G303" s="726" t="s">
        <v>259</v>
      </c>
      <c r="H303" s="239"/>
    </row>
    <row r="304" spans="1:11" ht="17.25" hidden="1" customHeight="1" x14ac:dyDescent="0.25">
      <c r="A304" s="936"/>
      <c r="B304" s="936" t="str">
        <f>T1_T3_Difference!S64</f>
        <v/>
      </c>
      <c r="C304" s="108"/>
      <c r="D304" s="23"/>
      <c r="E304" s="23"/>
      <c r="F304" s="98"/>
      <c r="G304" s="726" t="s">
        <v>75</v>
      </c>
      <c r="H304" s="239"/>
    </row>
    <row r="305" spans="1:10" ht="17.25" hidden="1" customHeight="1" x14ac:dyDescent="0.25">
      <c r="A305" s="936"/>
      <c r="B305" s="936" t="str">
        <f>T1_T3_Difference!S65</f>
        <v/>
      </c>
      <c r="C305" s="108"/>
      <c r="D305" s="23"/>
      <c r="E305" s="23"/>
      <c r="F305" s="98"/>
      <c r="G305" s="726" t="s">
        <v>76</v>
      </c>
      <c r="H305" s="239"/>
    </row>
    <row r="306" spans="1:10" ht="17.25" hidden="1" customHeight="1" x14ac:dyDescent="0.25">
      <c r="A306" s="936"/>
      <c r="B306" s="936" t="str">
        <f>T1_T3_Difference!S66</f>
        <v/>
      </c>
      <c r="C306" s="108"/>
      <c r="D306" s="23"/>
      <c r="E306" s="23"/>
      <c r="F306" s="98"/>
      <c r="G306" s="726" t="s">
        <v>84</v>
      </c>
      <c r="H306" s="239"/>
    </row>
    <row r="307" spans="1:10" ht="33" hidden="1" customHeight="1" x14ac:dyDescent="0.25">
      <c r="A307" s="936"/>
      <c r="B307" s="936" t="str">
        <f>T1_T3_Difference!S67</f>
        <v/>
      </c>
      <c r="C307" s="108"/>
      <c r="D307" s="23"/>
      <c r="E307" s="23"/>
      <c r="F307" s="98"/>
      <c r="G307" s="1360" t="s">
        <v>148</v>
      </c>
      <c r="H307" s="1360"/>
      <c r="I307" s="1360"/>
      <c r="J307" s="1360"/>
    </row>
    <row r="308" spans="1:10" ht="17.25" hidden="1" customHeight="1" x14ac:dyDescent="0.25">
      <c r="A308" s="936"/>
      <c r="B308" s="936" t="str">
        <f>T1_T3_Difference!S69</f>
        <v/>
      </c>
      <c r="C308" s="108"/>
      <c r="D308" s="23"/>
      <c r="E308" s="23"/>
      <c r="F308" s="98"/>
      <c r="G308" s="726" t="s">
        <v>485</v>
      </c>
      <c r="H308" s="243"/>
    </row>
    <row r="309" spans="1:10" ht="17.25" hidden="1" customHeight="1" x14ac:dyDescent="0.25">
      <c r="A309" s="936"/>
      <c r="B309" s="936" t="str">
        <f>T1_T3_Difference!S71</f>
        <v/>
      </c>
      <c r="C309" s="108"/>
      <c r="D309" s="23"/>
      <c r="E309" s="23"/>
      <c r="F309" s="98"/>
      <c r="G309" s="726" t="s">
        <v>105</v>
      </c>
      <c r="H309" s="243"/>
    </row>
    <row r="310" spans="1:10" ht="17.25" hidden="1" customHeight="1" x14ac:dyDescent="0.25">
      <c r="A310" s="936"/>
      <c r="B310" s="936" t="str">
        <f>T1_T3_Difference!S74</f>
        <v/>
      </c>
      <c r="C310" s="108"/>
      <c r="D310" s="23"/>
      <c r="E310" s="23"/>
      <c r="F310" s="98"/>
      <c r="G310" s="724" t="s">
        <v>78</v>
      </c>
      <c r="H310" s="243"/>
    </row>
    <row r="311" spans="1:10" ht="17.25" hidden="1" customHeight="1" x14ac:dyDescent="0.25">
      <c r="A311" s="936"/>
      <c r="B311" s="936" t="str">
        <f>T1_T3_Difference!S75</f>
        <v/>
      </c>
      <c r="C311" s="108"/>
      <c r="D311" s="23"/>
      <c r="E311" s="23"/>
      <c r="F311" s="98"/>
      <c r="G311" s="724" t="s">
        <v>79</v>
      </c>
      <c r="H311" s="243"/>
    </row>
    <row r="312" spans="1:10" ht="17.25" hidden="1" customHeight="1" x14ac:dyDescent="0.25">
      <c r="A312" s="936"/>
      <c r="B312" s="936" t="str">
        <f>T1_T3_Difference!S76</f>
        <v/>
      </c>
      <c r="C312" s="108"/>
      <c r="D312" s="23"/>
      <c r="E312" s="23"/>
      <c r="F312" s="98"/>
      <c r="G312" s="724" t="s">
        <v>80</v>
      </c>
      <c r="H312" s="243"/>
    </row>
    <row r="313" spans="1:10" ht="34.5" hidden="1" customHeight="1" x14ac:dyDescent="0.25">
      <c r="A313" s="936"/>
      <c r="B313" s="936" t="str">
        <f>T1_T3_Difference!S77</f>
        <v/>
      </c>
      <c r="C313" s="108"/>
      <c r="D313" s="23"/>
      <c r="E313" s="23"/>
      <c r="F313" s="98"/>
      <c r="G313" s="1358" t="s">
        <v>149</v>
      </c>
      <c r="H313" s="1358"/>
      <c r="I313" s="1358"/>
      <c r="J313" s="1358"/>
    </row>
    <row r="314" spans="1:10" ht="17.25" hidden="1" customHeight="1" x14ac:dyDescent="0.25">
      <c r="A314" s="936"/>
      <c r="B314" s="936" t="str">
        <f>T1_T3_Difference!S79</f>
        <v/>
      </c>
      <c r="C314" s="108"/>
      <c r="D314" s="23"/>
      <c r="E314" s="23"/>
      <c r="F314" s="98"/>
      <c r="G314" s="724" t="s">
        <v>514</v>
      </c>
      <c r="H314" s="243"/>
    </row>
    <row r="315" spans="1:10" ht="35.25" hidden="1" customHeight="1" x14ac:dyDescent="0.25">
      <c r="A315" s="936"/>
      <c r="B315" s="936" t="str">
        <f>T1_T3_Difference!S81</f>
        <v/>
      </c>
      <c r="C315" s="108"/>
      <c r="D315" s="23"/>
      <c r="E315" s="23"/>
      <c r="F315" s="98"/>
      <c r="G315" s="1358" t="s">
        <v>515</v>
      </c>
      <c r="H315" s="1358"/>
      <c r="I315" s="1358"/>
      <c r="J315" s="1358"/>
    </row>
    <row r="316" spans="1:10" ht="17.25" hidden="1" customHeight="1" x14ac:dyDescent="0.25">
      <c r="A316" s="936"/>
      <c r="B316" s="936" t="str">
        <f>T1_T3_Difference!S83</f>
        <v/>
      </c>
      <c r="C316" s="108"/>
      <c r="D316" s="23"/>
      <c r="E316" s="23"/>
      <c r="F316" s="98"/>
      <c r="G316" s="724" t="s">
        <v>525</v>
      </c>
      <c r="H316" s="243"/>
    </row>
    <row r="317" spans="1:10" ht="33" hidden="1" customHeight="1" x14ac:dyDescent="0.25">
      <c r="A317" s="936"/>
      <c r="B317" s="936" t="str">
        <f>T1_T3_Difference!S85</f>
        <v/>
      </c>
      <c r="C317" s="108"/>
      <c r="D317" s="23"/>
      <c r="E317" s="23"/>
      <c r="F317" s="98"/>
      <c r="G317" s="1358" t="s">
        <v>516</v>
      </c>
      <c r="H317" s="1358"/>
      <c r="I317" s="1358"/>
      <c r="J317" s="1358"/>
    </row>
    <row r="318" spans="1:10" ht="17.25" hidden="1" customHeight="1" x14ac:dyDescent="0.25">
      <c r="A318" s="936"/>
      <c r="B318" s="936" t="str">
        <f>T1_T3_Difference!S87</f>
        <v/>
      </c>
      <c r="C318" s="108"/>
      <c r="D318" s="23"/>
      <c r="E318" s="23"/>
      <c r="F318" s="98"/>
      <c r="G318" s="724" t="s">
        <v>517</v>
      </c>
      <c r="H318" s="243"/>
    </row>
    <row r="319" spans="1:10" ht="17.25" hidden="1" customHeight="1" x14ac:dyDescent="0.25">
      <c r="A319" s="936"/>
      <c r="B319" s="936" t="str">
        <f>T1_T3_Difference!S90</f>
        <v/>
      </c>
      <c r="C319" s="108"/>
      <c r="D319" s="23"/>
      <c r="E319" s="23"/>
      <c r="F319" s="98"/>
      <c r="G319" s="724" t="s">
        <v>8</v>
      </c>
      <c r="H319" s="243"/>
    </row>
    <row r="320" spans="1:10" ht="17.25" hidden="1" customHeight="1" x14ac:dyDescent="0.25">
      <c r="A320" s="936"/>
      <c r="B320" s="936" t="str">
        <f>T1_T3_Difference!S91</f>
        <v/>
      </c>
      <c r="C320" s="108"/>
      <c r="D320" s="23"/>
      <c r="E320" s="23"/>
      <c r="F320" s="98"/>
      <c r="G320" s="724" t="s">
        <v>9</v>
      </c>
      <c r="H320" s="243"/>
    </row>
    <row r="321" spans="1:11" ht="17.25" hidden="1" customHeight="1" x14ac:dyDescent="0.25">
      <c r="A321" s="936"/>
      <c r="B321" s="936" t="str">
        <f>T1_T3_Difference!S92</f>
        <v/>
      </c>
      <c r="C321" s="108"/>
      <c r="D321" s="23"/>
      <c r="E321" s="23"/>
      <c r="F321" s="98"/>
      <c r="G321" s="724" t="s">
        <v>490</v>
      </c>
      <c r="H321" s="243"/>
    </row>
    <row r="322" spans="1:11" ht="17.25" hidden="1" customHeight="1" x14ac:dyDescent="0.25">
      <c r="A322" s="936"/>
      <c r="B322" s="936" t="str">
        <f>T1_T3_Difference!S95</f>
        <v/>
      </c>
      <c r="C322" s="108"/>
      <c r="D322" s="23"/>
      <c r="E322" s="23"/>
      <c r="F322" s="98"/>
      <c r="G322" s="724" t="s">
        <v>85</v>
      </c>
      <c r="H322" s="243"/>
    </row>
    <row r="323" spans="1:11" ht="17.25" hidden="1" customHeight="1" x14ac:dyDescent="0.25">
      <c r="A323" s="936"/>
      <c r="B323" s="936" t="str">
        <f>T1_T3_Difference!S96</f>
        <v/>
      </c>
      <c r="C323" s="108"/>
      <c r="D323" s="23"/>
      <c r="E323" s="23"/>
      <c r="F323" s="98"/>
      <c r="G323" s="724" t="s">
        <v>81</v>
      </c>
      <c r="H323" s="243"/>
    </row>
    <row r="324" spans="1:11" ht="17.25" hidden="1" customHeight="1" x14ac:dyDescent="0.25">
      <c r="A324" s="936"/>
      <c r="B324" s="936" t="str">
        <f>T1_T3_Difference!S97</f>
        <v/>
      </c>
      <c r="C324" s="108"/>
      <c r="D324" s="23"/>
      <c r="E324" s="23"/>
      <c r="F324" s="98"/>
      <c r="G324" s="724" t="s">
        <v>82</v>
      </c>
      <c r="H324" s="243"/>
    </row>
    <row r="325" spans="1:11" ht="17.25" hidden="1" customHeight="1" x14ac:dyDescent="0.25">
      <c r="A325" s="936"/>
      <c r="B325" s="936" t="str">
        <f>T1_T3_Difference!S98</f>
        <v/>
      </c>
      <c r="C325" s="108"/>
      <c r="D325" s="23"/>
      <c r="E325" s="23"/>
      <c r="F325" s="98"/>
      <c r="G325" s="724" t="s">
        <v>83</v>
      </c>
      <c r="H325" s="243"/>
    </row>
    <row r="326" spans="1:11" ht="17.25" hidden="1" customHeight="1" x14ac:dyDescent="0.25">
      <c r="A326" s="936"/>
      <c r="B326" s="936" t="str">
        <f>T1_T3_Difference!S99</f>
        <v/>
      </c>
      <c r="C326" s="108"/>
      <c r="D326" s="23"/>
      <c r="E326" s="23"/>
      <c r="F326" s="98"/>
      <c r="G326" s="724" t="s">
        <v>491</v>
      </c>
      <c r="H326" s="243"/>
    </row>
    <row r="327" spans="1:11" ht="17.25" hidden="1" customHeight="1" x14ac:dyDescent="0.25">
      <c r="A327" s="936"/>
      <c r="B327" s="936" t="str">
        <f>T1_T3_Difference!S101</f>
        <v/>
      </c>
      <c r="C327" s="108"/>
      <c r="D327" s="23"/>
      <c r="E327" s="23"/>
      <c r="F327" s="98"/>
      <c r="G327" s="724" t="s">
        <v>526</v>
      </c>
      <c r="H327" s="243"/>
    </row>
    <row r="328" spans="1:11" ht="17.25" customHeight="1" x14ac:dyDescent="0.25">
      <c r="A328" s="936"/>
      <c r="B328" s="934" t="s">
        <v>593</v>
      </c>
      <c r="C328" s="23"/>
      <c r="D328" s="23"/>
      <c r="E328" s="23"/>
      <c r="F328" s="98"/>
      <c r="G328" s="724"/>
      <c r="H328" s="724"/>
      <c r="I328" s="100"/>
      <c r="J328" s="100"/>
      <c r="K328" s="100"/>
    </row>
    <row r="329" spans="1:11" ht="17.25" customHeight="1" x14ac:dyDescent="0.25">
      <c r="A329" s="936"/>
      <c r="B329" s="948" t="s">
        <v>927</v>
      </c>
      <c r="C329" s="101"/>
      <c r="D329" s="101"/>
      <c r="E329" s="101"/>
      <c r="F329" s="101"/>
      <c r="G329" s="723" t="s">
        <v>595</v>
      </c>
      <c r="H329" s="724"/>
      <c r="I329" s="100"/>
      <c r="J329" s="100"/>
      <c r="K329" s="100"/>
    </row>
    <row r="330" spans="1:11" ht="34.5" hidden="1" customHeight="1" x14ac:dyDescent="0.25">
      <c r="A330" s="936"/>
      <c r="B330" s="1375" t="str">
        <f>T5b_Difference!L63</f>
        <v/>
      </c>
      <c r="C330" s="1375"/>
      <c r="D330" s="1375"/>
      <c r="E330" s="1375"/>
      <c r="F330" s="1375"/>
      <c r="G330" s="1232" t="s">
        <v>572</v>
      </c>
      <c r="H330" s="243"/>
    </row>
    <row r="331" spans="1:11" ht="17.25" customHeight="1" x14ac:dyDescent="0.25">
      <c r="A331" s="936"/>
      <c r="B331" s="934" t="s">
        <v>593</v>
      </c>
      <c r="C331" s="23"/>
      <c r="D331" s="23"/>
      <c r="E331" s="23"/>
      <c r="F331" s="98"/>
      <c r="G331" s="724"/>
      <c r="H331" s="724"/>
      <c r="I331" s="100"/>
      <c r="J331" s="100"/>
      <c r="K331" s="100"/>
    </row>
    <row r="332" spans="1:11" ht="17.25" customHeight="1" x14ac:dyDescent="0.25">
      <c r="A332" s="939"/>
      <c r="B332" s="948" t="s">
        <v>928</v>
      </c>
      <c r="C332" s="101"/>
      <c r="D332" s="101"/>
      <c r="E332" s="101"/>
      <c r="F332" s="101"/>
      <c r="G332" s="723" t="s">
        <v>595</v>
      </c>
      <c r="H332" s="724"/>
      <c r="I332" s="100"/>
      <c r="J332" s="100"/>
      <c r="K332" s="100"/>
    </row>
    <row r="333" spans="1:11" ht="17.25" hidden="1" customHeight="1" x14ac:dyDescent="0.25">
      <c r="A333" s="939"/>
      <c r="B333" s="1142" t="str">
        <f>T5b_Difference!K11</f>
        <v/>
      </c>
      <c r="C333" s="1140"/>
      <c r="D333" s="1141"/>
      <c r="E333" s="1141"/>
      <c r="F333" s="1140"/>
      <c r="G333" s="953" t="s">
        <v>569</v>
      </c>
      <c r="H333" s="243"/>
    </row>
    <row r="334" spans="1:11" ht="17.25" hidden="1" customHeight="1" x14ac:dyDescent="0.25">
      <c r="A334" s="939"/>
      <c r="B334" s="1142" t="str">
        <f>T5b_Difference!K12</f>
        <v/>
      </c>
      <c r="C334" s="1140"/>
      <c r="D334" s="1141"/>
      <c r="E334" s="1141"/>
      <c r="F334" s="1140"/>
      <c r="G334" s="725" t="s">
        <v>569</v>
      </c>
      <c r="H334" s="243"/>
    </row>
    <row r="335" spans="1:11" ht="17.25" hidden="1" customHeight="1" x14ac:dyDescent="0.25">
      <c r="A335" s="939"/>
      <c r="B335" s="1142" t="str">
        <f>T5b_Difference!K13</f>
        <v/>
      </c>
      <c r="C335" s="1140"/>
      <c r="D335" s="1141"/>
      <c r="E335" s="1141"/>
      <c r="F335" s="1140"/>
      <c r="G335" s="725" t="s">
        <v>569</v>
      </c>
      <c r="H335" s="243"/>
    </row>
    <row r="336" spans="1:11" ht="17.25" hidden="1" customHeight="1" x14ac:dyDescent="0.25">
      <c r="A336" s="939"/>
      <c r="B336" s="1142" t="str">
        <f>T5b_Difference!K14</f>
        <v/>
      </c>
      <c r="C336" s="1140"/>
      <c r="D336" s="1141"/>
      <c r="E336" s="1141"/>
      <c r="F336" s="1140"/>
      <c r="G336" s="725" t="s">
        <v>569</v>
      </c>
      <c r="H336" s="243"/>
    </row>
    <row r="337" spans="1:8" ht="17.25" hidden="1" customHeight="1" x14ac:dyDescent="0.25">
      <c r="A337" s="939"/>
      <c r="B337" s="1142" t="str">
        <f>T5b_Difference!K15</f>
        <v/>
      </c>
      <c r="C337" s="1140"/>
      <c r="D337" s="1141"/>
      <c r="E337" s="1141"/>
      <c r="F337" s="1140"/>
      <c r="G337" s="725" t="s">
        <v>569</v>
      </c>
      <c r="H337" s="243"/>
    </row>
    <row r="338" spans="1:8" ht="17.25" hidden="1" customHeight="1" x14ac:dyDescent="0.25">
      <c r="A338" s="939"/>
      <c r="B338" s="1142" t="str">
        <f>T5b_Difference!K16</f>
        <v/>
      </c>
      <c r="C338" s="1140"/>
      <c r="D338" s="1141"/>
      <c r="E338" s="1141"/>
      <c r="F338" s="1140"/>
      <c r="G338" s="725" t="s">
        <v>569</v>
      </c>
      <c r="H338" s="243"/>
    </row>
    <row r="339" spans="1:8" ht="17.25" hidden="1" customHeight="1" x14ac:dyDescent="0.25">
      <c r="A339" s="939"/>
      <c r="B339" s="1142" t="str">
        <f>T5b_Difference!K17</f>
        <v/>
      </c>
      <c r="C339" s="1140"/>
      <c r="D339" s="1141"/>
      <c r="E339" s="1141"/>
      <c r="F339" s="1140"/>
      <c r="G339" s="725" t="s">
        <v>569</v>
      </c>
      <c r="H339" s="243"/>
    </row>
    <row r="340" spans="1:8" ht="17.25" hidden="1" customHeight="1" x14ac:dyDescent="0.25">
      <c r="A340" s="939"/>
      <c r="B340" s="1142" t="str">
        <f>T5b_Difference!K18</f>
        <v/>
      </c>
      <c r="C340" s="1140"/>
      <c r="D340" s="1141"/>
      <c r="E340" s="1141"/>
      <c r="F340" s="1140"/>
      <c r="G340" s="725" t="s">
        <v>569</v>
      </c>
      <c r="H340" s="243"/>
    </row>
    <row r="341" spans="1:8" ht="17.25" hidden="1" customHeight="1" x14ac:dyDescent="0.25">
      <c r="A341" s="939"/>
      <c r="B341" s="1142" t="str">
        <f>T5b_Difference!K19</f>
        <v/>
      </c>
      <c r="C341" s="1140"/>
      <c r="D341" s="1141"/>
      <c r="E341" s="1141"/>
      <c r="F341" s="1140"/>
      <c r="G341" s="725" t="s">
        <v>569</v>
      </c>
      <c r="H341" s="243"/>
    </row>
    <row r="342" spans="1:8" ht="17.25" hidden="1" customHeight="1" x14ac:dyDescent="0.25">
      <c r="A342" s="939"/>
      <c r="B342" s="1142" t="str">
        <f>T5b_Difference!K20</f>
        <v/>
      </c>
      <c r="C342" s="1140"/>
      <c r="D342" s="1141"/>
      <c r="E342" s="1141"/>
      <c r="F342" s="1140"/>
      <c r="G342" s="725" t="s">
        <v>569</v>
      </c>
      <c r="H342" s="243"/>
    </row>
    <row r="343" spans="1:8" ht="17.25" hidden="1" customHeight="1" x14ac:dyDescent="0.25">
      <c r="A343" s="939"/>
      <c r="B343" s="1142" t="str">
        <f>T5b_Difference!K21</f>
        <v/>
      </c>
      <c r="C343" s="1140"/>
      <c r="D343" s="1141"/>
      <c r="E343" s="1141"/>
      <c r="F343" s="1140"/>
      <c r="G343" s="725" t="s">
        <v>569</v>
      </c>
      <c r="H343" s="243"/>
    </row>
    <row r="344" spans="1:8" ht="17.25" hidden="1" customHeight="1" x14ac:dyDescent="0.25">
      <c r="A344" s="939"/>
      <c r="B344" s="1142" t="str">
        <f>T5b_Difference!K22</f>
        <v/>
      </c>
      <c r="C344" s="1140"/>
      <c r="D344" s="1141"/>
      <c r="E344" s="1141"/>
      <c r="F344" s="1140"/>
      <c r="G344" s="725" t="s">
        <v>569</v>
      </c>
      <c r="H344" s="243"/>
    </row>
    <row r="345" spans="1:8" ht="17.25" hidden="1" customHeight="1" x14ac:dyDescent="0.25">
      <c r="A345" s="939"/>
      <c r="B345" s="1142" t="str">
        <f>T5b_Difference!K23</f>
        <v/>
      </c>
      <c r="C345" s="1140"/>
      <c r="D345" s="1141"/>
      <c r="E345" s="1141"/>
      <c r="F345" s="1140"/>
      <c r="G345" s="725" t="s">
        <v>569</v>
      </c>
      <c r="H345" s="243"/>
    </row>
    <row r="346" spans="1:8" ht="17.25" hidden="1" customHeight="1" x14ac:dyDescent="0.25">
      <c r="A346" s="939"/>
      <c r="B346" s="1142" t="str">
        <f>T5b_Difference!K24</f>
        <v/>
      </c>
      <c r="C346" s="1140"/>
      <c r="D346" s="1141"/>
      <c r="E346" s="1141"/>
      <c r="F346" s="1140"/>
      <c r="G346" s="725" t="s">
        <v>569</v>
      </c>
      <c r="H346" s="243"/>
    </row>
    <row r="347" spans="1:8" ht="17.25" hidden="1" customHeight="1" x14ac:dyDescent="0.25">
      <c r="A347" s="939"/>
      <c r="B347" s="1142" t="str">
        <f>T5b_Difference!K25</f>
        <v/>
      </c>
      <c r="C347" s="1140"/>
      <c r="D347" s="1141"/>
      <c r="E347" s="1141"/>
      <c r="F347" s="1140"/>
      <c r="G347" s="725" t="s">
        <v>569</v>
      </c>
      <c r="H347" s="243"/>
    </row>
    <row r="348" spans="1:8" ht="17.25" hidden="1" customHeight="1" x14ac:dyDescent="0.25">
      <c r="A348" s="939"/>
      <c r="B348" s="1142" t="str">
        <f>T5b_Difference!K26</f>
        <v/>
      </c>
      <c r="C348" s="1140"/>
      <c r="D348" s="1141"/>
      <c r="E348" s="1141"/>
      <c r="F348" s="1140"/>
      <c r="G348" s="725" t="s">
        <v>569</v>
      </c>
      <c r="H348" s="243"/>
    </row>
    <row r="349" spans="1:8" ht="17.25" hidden="1" customHeight="1" x14ac:dyDescent="0.25">
      <c r="A349" s="939"/>
      <c r="B349" s="1142" t="str">
        <f>T5b_Difference!K27</f>
        <v/>
      </c>
      <c r="C349" s="1140"/>
      <c r="D349" s="1141"/>
      <c r="E349" s="1141"/>
      <c r="F349" s="1140"/>
      <c r="G349" s="725" t="s">
        <v>569</v>
      </c>
      <c r="H349" s="243"/>
    </row>
    <row r="350" spans="1:8" ht="17.25" hidden="1" customHeight="1" x14ac:dyDescent="0.25">
      <c r="A350" s="939"/>
      <c r="B350" s="1142" t="str">
        <f>T5b_Difference!K28</f>
        <v/>
      </c>
      <c r="C350" s="1140"/>
      <c r="D350" s="1141"/>
      <c r="E350" s="1141"/>
      <c r="F350" s="1140"/>
      <c r="G350" s="725" t="s">
        <v>569</v>
      </c>
      <c r="H350" s="243"/>
    </row>
    <row r="351" spans="1:8" ht="17.25" hidden="1" customHeight="1" x14ac:dyDescent="0.25">
      <c r="A351" s="939"/>
      <c r="B351" s="1142" t="str">
        <f>T5b_Difference!K29</f>
        <v/>
      </c>
      <c r="C351" s="1140"/>
      <c r="D351" s="1141"/>
      <c r="E351" s="1141"/>
      <c r="F351" s="1140"/>
      <c r="G351" s="725" t="s">
        <v>569</v>
      </c>
      <c r="H351" s="243"/>
    </row>
    <row r="352" spans="1:8" ht="17.25" hidden="1" customHeight="1" x14ac:dyDescent="0.25">
      <c r="A352" s="939"/>
      <c r="B352" s="1142" t="str">
        <f>T5b_Difference!K30</f>
        <v/>
      </c>
      <c r="C352" s="1140"/>
      <c r="D352" s="1141"/>
      <c r="E352" s="1141"/>
      <c r="F352" s="1140"/>
      <c r="G352" s="725" t="s">
        <v>569</v>
      </c>
      <c r="H352" s="243"/>
    </row>
    <row r="353" spans="1:8" ht="17.25" hidden="1" customHeight="1" x14ac:dyDescent="0.25">
      <c r="A353" s="939"/>
      <c r="B353" s="1142" t="str">
        <f>T5b_Difference!K31</f>
        <v/>
      </c>
      <c r="C353" s="1140"/>
      <c r="D353" s="1141"/>
      <c r="E353" s="1141"/>
      <c r="F353" s="1140"/>
      <c r="G353" s="725" t="s">
        <v>569</v>
      </c>
      <c r="H353" s="243"/>
    </row>
    <row r="354" spans="1:8" ht="17.25" hidden="1" customHeight="1" x14ac:dyDescent="0.25">
      <c r="A354" s="939"/>
      <c r="B354" s="1142" t="str">
        <f>T5b_Difference!K32</f>
        <v/>
      </c>
      <c r="C354" s="1140"/>
      <c r="D354" s="1141"/>
      <c r="E354" s="1141"/>
      <c r="F354" s="1140"/>
      <c r="G354" s="725" t="s">
        <v>569</v>
      </c>
      <c r="H354" s="243"/>
    </row>
    <row r="355" spans="1:8" ht="17.25" hidden="1" customHeight="1" x14ac:dyDescent="0.25">
      <c r="A355" s="939"/>
      <c r="B355" s="1142" t="str">
        <f>T5b_Difference!K33</f>
        <v/>
      </c>
      <c r="C355" s="1140"/>
      <c r="D355" s="1141"/>
      <c r="E355" s="1141"/>
      <c r="F355" s="1140"/>
      <c r="G355" s="725" t="s">
        <v>569</v>
      </c>
      <c r="H355" s="243"/>
    </row>
    <row r="356" spans="1:8" ht="17.25" hidden="1" customHeight="1" x14ac:dyDescent="0.25">
      <c r="A356" s="939"/>
      <c r="B356" s="1142" t="str">
        <f>T5b_Difference!K34</f>
        <v/>
      </c>
      <c r="C356" s="1140"/>
      <c r="D356" s="1141"/>
      <c r="E356" s="1141"/>
      <c r="F356" s="1140"/>
      <c r="G356" s="725" t="s">
        <v>569</v>
      </c>
      <c r="H356" s="243"/>
    </row>
    <row r="357" spans="1:8" ht="17.25" hidden="1" customHeight="1" x14ac:dyDescent="0.25">
      <c r="A357" s="939"/>
      <c r="B357" s="1142" t="str">
        <f>T5b_Difference!K35</f>
        <v/>
      </c>
      <c r="C357" s="1140"/>
      <c r="D357" s="1141"/>
      <c r="E357" s="1141"/>
      <c r="F357" s="1140"/>
      <c r="G357" s="725" t="s">
        <v>569</v>
      </c>
      <c r="H357" s="243"/>
    </row>
    <row r="358" spans="1:8" ht="17.25" hidden="1" customHeight="1" x14ac:dyDescent="0.25">
      <c r="A358" s="939"/>
      <c r="B358" s="1142" t="str">
        <f>T5b_Difference!K36</f>
        <v/>
      </c>
      <c r="C358" s="1140"/>
      <c r="D358" s="1141"/>
      <c r="E358" s="1141"/>
      <c r="F358" s="1140"/>
      <c r="G358" s="725" t="s">
        <v>569</v>
      </c>
      <c r="H358" s="243"/>
    </row>
    <row r="359" spans="1:8" ht="17.25" hidden="1" customHeight="1" x14ac:dyDescent="0.25">
      <c r="A359" s="939"/>
      <c r="B359" s="1142" t="str">
        <f>T5b_Difference!K37</f>
        <v/>
      </c>
      <c r="C359" s="1140"/>
      <c r="D359" s="1141"/>
      <c r="E359" s="1141"/>
      <c r="F359" s="1140"/>
      <c r="G359" s="725" t="s">
        <v>569</v>
      </c>
      <c r="H359" s="243"/>
    </row>
    <row r="360" spans="1:8" ht="17.25" hidden="1" customHeight="1" x14ac:dyDescent="0.25">
      <c r="A360" s="939"/>
      <c r="B360" s="1142" t="str">
        <f>T5b_Difference!K38</f>
        <v/>
      </c>
      <c r="C360" s="1140"/>
      <c r="D360" s="1141"/>
      <c r="E360" s="1141"/>
      <c r="F360" s="1140"/>
      <c r="G360" s="725" t="s">
        <v>569</v>
      </c>
      <c r="H360" s="243"/>
    </row>
    <row r="361" spans="1:8" ht="17.25" hidden="1" customHeight="1" x14ac:dyDescent="0.25">
      <c r="A361" s="939"/>
      <c r="B361" s="1142" t="str">
        <f>T5b_Difference!K39</f>
        <v/>
      </c>
      <c r="C361" s="1140"/>
      <c r="D361" s="1141"/>
      <c r="E361" s="1141"/>
      <c r="F361" s="1140"/>
      <c r="G361" s="725" t="s">
        <v>569</v>
      </c>
      <c r="H361" s="243"/>
    </row>
    <row r="362" spans="1:8" ht="17.25" hidden="1" customHeight="1" x14ac:dyDescent="0.25">
      <c r="A362" s="939"/>
      <c r="B362" s="1142" t="str">
        <f>T5b_Difference!K40</f>
        <v/>
      </c>
      <c r="C362" s="1140"/>
      <c r="D362" s="1141"/>
      <c r="E362" s="1141"/>
      <c r="F362" s="1140"/>
      <c r="G362" s="725" t="s">
        <v>569</v>
      </c>
      <c r="H362" s="243"/>
    </row>
    <row r="363" spans="1:8" ht="17.25" hidden="1" customHeight="1" x14ac:dyDescent="0.25">
      <c r="A363" s="939"/>
      <c r="B363" s="1142" t="str">
        <f>T5b_Difference!K41</f>
        <v/>
      </c>
      <c r="C363" s="1140"/>
      <c r="D363" s="1141"/>
      <c r="E363" s="1141"/>
      <c r="F363" s="1140"/>
      <c r="G363" s="725" t="s">
        <v>569</v>
      </c>
      <c r="H363" s="243"/>
    </row>
    <row r="364" spans="1:8" ht="17.25" hidden="1" customHeight="1" x14ac:dyDescent="0.25">
      <c r="A364" s="939"/>
      <c r="B364" s="1142" t="str">
        <f>T5b_Difference!K42</f>
        <v/>
      </c>
      <c r="C364" s="1140"/>
      <c r="D364" s="1141"/>
      <c r="E364" s="1141"/>
      <c r="F364" s="1140"/>
      <c r="G364" s="725" t="s">
        <v>569</v>
      </c>
      <c r="H364" s="243"/>
    </row>
    <row r="365" spans="1:8" ht="17.25" hidden="1" customHeight="1" x14ac:dyDescent="0.25">
      <c r="A365" s="939"/>
      <c r="B365" s="1142" t="str">
        <f>T5b_Difference!K43</f>
        <v/>
      </c>
      <c r="C365" s="1140"/>
      <c r="D365" s="1141"/>
      <c r="E365" s="1141"/>
      <c r="F365" s="1140"/>
      <c r="G365" s="725" t="s">
        <v>569</v>
      </c>
      <c r="H365" s="243"/>
    </row>
    <row r="366" spans="1:8" ht="18" hidden="1" x14ac:dyDescent="0.25">
      <c r="A366" s="939"/>
      <c r="B366" s="1142" t="str">
        <f>T5b_Difference!K44</f>
        <v/>
      </c>
      <c r="C366" s="1235"/>
      <c r="D366" s="1235"/>
      <c r="E366" s="1235"/>
      <c r="F366" s="1235"/>
      <c r="G366" s="725" t="s">
        <v>569</v>
      </c>
      <c r="H366" s="243"/>
    </row>
    <row r="367" spans="1:8" ht="18" hidden="1" customHeight="1" x14ac:dyDescent="0.25">
      <c r="A367" s="939"/>
      <c r="B367" s="1142" t="str">
        <f>T5b_Difference!K45</f>
        <v/>
      </c>
      <c r="C367" s="1140"/>
      <c r="D367" s="1141"/>
      <c r="E367" s="1141"/>
      <c r="F367" s="1140"/>
      <c r="G367" s="725" t="s">
        <v>569</v>
      </c>
      <c r="H367" s="243"/>
    </row>
    <row r="368" spans="1:8" ht="18" hidden="1" x14ac:dyDescent="0.25">
      <c r="A368" s="939"/>
      <c r="B368" s="1142" t="str">
        <f>T5b_Difference!K46</f>
        <v/>
      </c>
      <c r="C368" s="1244"/>
      <c r="D368" s="1244"/>
      <c r="E368" s="1244"/>
      <c r="F368" s="1244"/>
      <c r="G368" s="1230" t="s">
        <v>569</v>
      </c>
      <c r="H368" s="243"/>
    </row>
    <row r="369" spans="1:11" ht="17.25" hidden="1" customHeight="1" x14ac:dyDescent="0.25">
      <c r="A369" s="939"/>
      <c r="B369" s="1142" t="str">
        <f>T5b_Difference!K47</f>
        <v/>
      </c>
      <c r="C369" s="1140"/>
      <c r="D369" s="1141"/>
      <c r="E369" s="1141"/>
      <c r="F369" s="1140"/>
      <c r="G369" s="725" t="s">
        <v>569</v>
      </c>
      <c r="H369" s="243"/>
    </row>
    <row r="370" spans="1:11" ht="17.25" hidden="1" customHeight="1" x14ac:dyDescent="0.25">
      <c r="A370" s="939"/>
      <c r="B370" s="1142" t="str">
        <f>T5b_Difference!K48</f>
        <v/>
      </c>
      <c r="C370" s="1140"/>
      <c r="D370" s="1141"/>
      <c r="E370" s="1141"/>
      <c r="F370" s="1140"/>
      <c r="G370" s="725" t="s">
        <v>569</v>
      </c>
      <c r="H370" s="243"/>
    </row>
    <row r="371" spans="1:11" ht="17.25" hidden="1" customHeight="1" x14ac:dyDescent="0.25">
      <c r="A371" s="939"/>
      <c r="B371" s="1142" t="str">
        <f>T5b_Difference!K49</f>
        <v/>
      </c>
      <c r="C371" s="1140"/>
      <c r="D371" s="1141"/>
      <c r="E371" s="1141"/>
      <c r="F371" s="1140"/>
      <c r="G371" s="725" t="s">
        <v>569</v>
      </c>
      <c r="H371" s="243"/>
    </row>
    <row r="372" spans="1:11" ht="17.25" hidden="1" customHeight="1" x14ac:dyDescent="0.25">
      <c r="A372" s="939"/>
      <c r="B372" s="1142" t="str">
        <f>T5b_Difference!K50</f>
        <v/>
      </c>
      <c r="C372" s="1140"/>
      <c r="D372" s="1141"/>
      <c r="E372" s="1141"/>
      <c r="F372" s="1140"/>
      <c r="G372" s="725" t="s">
        <v>569</v>
      </c>
      <c r="H372" s="243"/>
    </row>
    <row r="373" spans="1:11" ht="17.25" hidden="1" customHeight="1" x14ac:dyDescent="0.25">
      <c r="A373" s="939"/>
      <c r="B373" s="1142" t="str">
        <f>T5b_Difference!K51</f>
        <v/>
      </c>
      <c r="C373" s="1140"/>
      <c r="D373" s="1141"/>
      <c r="E373" s="1141"/>
      <c r="F373" s="1140"/>
      <c r="G373" s="725" t="s">
        <v>569</v>
      </c>
      <c r="H373" s="243"/>
    </row>
    <row r="374" spans="1:11" ht="17.25" hidden="1" customHeight="1" x14ac:dyDescent="0.25">
      <c r="A374" s="939"/>
      <c r="B374" s="1142" t="str">
        <f>T5b_Difference!K52</f>
        <v/>
      </c>
      <c r="C374" s="1140"/>
      <c r="D374" s="1141"/>
      <c r="E374" s="1141"/>
      <c r="F374" s="1140"/>
      <c r="G374" s="725" t="s">
        <v>569</v>
      </c>
      <c r="H374" s="243"/>
    </row>
    <row r="375" spans="1:11" ht="17.25" hidden="1" customHeight="1" x14ac:dyDescent="0.25">
      <c r="A375" s="939"/>
      <c r="B375" s="1142" t="str">
        <f>T5b_Difference!K53</f>
        <v/>
      </c>
      <c r="C375" s="1140"/>
      <c r="D375" s="1141"/>
      <c r="E375" s="1141"/>
      <c r="F375" s="1140"/>
      <c r="G375" s="725" t="s">
        <v>569</v>
      </c>
      <c r="H375" s="243"/>
    </row>
    <row r="376" spans="1:11" ht="18" hidden="1" customHeight="1" x14ac:dyDescent="0.25">
      <c r="A376" s="939"/>
      <c r="B376" s="1142" t="str">
        <f>T5b_Difference!K54</f>
        <v/>
      </c>
      <c r="C376" s="1140"/>
      <c r="D376" s="1141"/>
      <c r="E376" s="1141"/>
      <c r="F376" s="1140"/>
      <c r="G376" s="725" t="s">
        <v>569</v>
      </c>
      <c r="H376" s="243"/>
    </row>
    <row r="377" spans="1:11" ht="18" hidden="1" x14ac:dyDescent="0.25">
      <c r="A377" s="939"/>
      <c r="B377" s="1142" t="str">
        <f>T5b_Difference!K55</f>
        <v/>
      </c>
      <c r="C377" s="1236"/>
      <c r="D377" s="1236"/>
      <c r="E377" s="1236"/>
      <c r="F377" s="1236"/>
      <c r="G377" s="1230" t="s">
        <v>569</v>
      </c>
      <c r="H377" s="243"/>
    </row>
    <row r="378" spans="1:11" ht="17.25" hidden="1" customHeight="1" x14ac:dyDescent="0.25">
      <c r="A378" s="939"/>
      <c r="B378" s="1142" t="str">
        <f>T5b_Difference!K57</f>
        <v/>
      </c>
      <c r="C378" s="1140"/>
      <c r="D378" s="1141"/>
      <c r="E378" s="1141"/>
      <c r="F378" s="1140"/>
      <c r="G378" s="726" t="s">
        <v>571</v>
      </c>
      <c r="H378" s="243"/>
    </row>
    <row r="379" spans="1:11" ht="17.25" hidden="1" customHeight="1" x14ac:dyDescent="0.25">
      <c r="A379" s="939"/>
      <c r="B379" s="1142" t="str">
        <f>T5b_Difference!K59</f>
        <v/>
      </c>
      <c r="C379" s="1140"/>
      <c r="D379" s="1140"/>
      <c r="E379" s="1140"/>
      <c r="F379" s="1140"/>
      <c r="G379" s="726" t="s">
        <v>596</v>
      </c>
      <c r="H379" s="243"/>
    </row>
    <row r="380" spans="1:11" ht="17.25" hidden="1" customHeight="1" x14ac:dyDescent="0.25">
      <c r="A380" s="939"/>
      <c r="B380" s="1142" t="str">
        <f>T5b_Difference!K60</f>
        <v/>
      </c>
      <c r="C380" s="1140"/>
      <c r="D380" s="1140"/>
      <c r="E380" s="1140"/>
      <c r="F380" s="1140"/>
      <c r="G380" s="726" t="s">
        <v>596</v>
      </c>
      <c r="H380" s="243"/>
    </row>
    <row r="381" spans="1:11" ht="17.25" hidden="1" customHeight="1" x14ac:dyDescent="0.25">
      <c r="A381" s="939"/>
      <c r="B381" s="1142" t="str">
        <f>T5b_Difference!K61</f>
        <v/>
      </c>
      <c r="C381" s="1140"/>
      <c r="D381" s="1141"/>
      <c r="E381" s="1141"/>
      <c r="F381" s="1140"/>
      <c r="G381" s="726" t="s">
        <v>596</v>
      </c>
      <c r="H381" s="243"/>
    </row>
    <row r="382" spans="1:11" ht="18" hidden="1" customHeight="1" x14ac:dyDescent="0.25">
      <c r="A382" s="939"/>
      <c r="B382" s="1142" t="str">
        <f>T5b_Difference!K66</f>
        <v/>
      </c>
      <c r="C382" s="1140"/>
      <c r="D382" s="1140"/>
      <c r="E382" s="1140"/>
      <c r="F382" s="1140"/>
      <c r="G382" s="1231" t="s">
        <v>136</v>
      </c>
      <c r="H382" s="243"/>
    </row>
    <row r="383" spans="1:11" ht="34.5" customHeight="1" x14ac:dyDescent="0.25">
      <c r="A383" s="936"/>
      <c r="B383" s="934" t="s">
        <v>593</v>
      </c>
      <c r="C383" s="23"/>
      <c r="D383" s="23"/>
      <c r="E383" s="23"/>
      <c r="F383" s="98"/>
      <c r="G383" s="724"/>
      <c r="H383" s="724"/>
      <c r="I383" s="100"/>
      <c r="J383" s="100"/>
      <c r="K383" s="100"/>
    </row>
    <row r="384" spans="1:11" ht="17.25" customHeight="1" x14ac:dyDescent="0.25">
      <c r="A384" s="936"/>
      <c r="B384" s="934" t="s">
        <v>593</v>
      </c>
      <c r="C384" s="23"/>
      <c r="D384" s="23"/>
      <c r="E384" s="23"/>
      <c r="F384" s="98"/>
      <c r="G384" s="724"/>
      <c r="H384" s="724"/>
      <c r="I384" s="100"/>
      <c r="J384" s="100"/>
      <c r="K384" s="100"/>
    </row>
    <row r="385" spans="1:11" ht="17.25" customHeight="1" x14ac:dyDescent="0.25">
      <c r="A385" s="939"/>
      <c r="B385" s="948" t="s">
        <v>929</v>
      </c>
      <c r="C385" s="101"/>
      <c r="D385" s="101"/>
      <c r="E385" s="101"/>
      <c r="F385" s="101"/>
      <c r="G385" s="723" t="s">
        <v>595</v>
      </c>
      <c r="H385" s="724"/>
      <c r="I385" s="100"/>
      <c r="J385" s="100"/>
      <c r="K385" s="100"/>
    </row>
    <row r="386" spans="1:11" ht="18" hidden="1" x14ac:dyDescent="0.25">
      <c r="A386" s="939"/>
      <c r="B386" s="936" t="str">
        <f>T6a_T6b_Difference!I13</f>
        <v/>
      </c>
      <c r="C386" s="23"/>
      <c r="D386" s="727"/>
      <c r="E386" s="23"/>
      <c r="F386" s="98"/>
      <c r="G386" s="726" t="s">
        <v>788</v>
      </c>
      <c r="H386" s="724"/>
      <c r="I386" s="100"/>
      <c r="J386" s="100"/>
      <c r="K386" s="100"/>
    </row>
    <row r="387" spans="1:11" ht="18" hidden="1" x14ac:dyDescent="0.25">
      <c r="A387" s="939"/>
      <c r="B387" s="936" t="str">
        <f>T6a_T6b_Difference!I14</f>
        <v/>
      </c>
      <c r="C387" s="23"/>
      <c r="D387" s="727"/>
      <c r="E387" s="23"/>
      <c r="F387" s="98"/>
      <c r="G387" s="726" t="s">
        <v>789</v>
      </c>
      <c r="H387" s="724"/>
      <c r="I387" s="100"/>
      <c r="J387" s="100"/>
      <c r="K387" s="100"/>
    </row>
    <row r="388" spans="1:11" ht="18" hidden="1" x14ac:dyDescent="0.25">
      <c r="A388" s="939"/>
      <c r="B388" s="936" t="str">
        <f>T6a_T6b_Difference!I15</f>
        <v/>
      </c>
      <c r="C388" s="23"/>
      <c r="D388" s="727"/>
      <c r="E388" s="23"/>
      <c r="F388" s="98"/>
      <c r="G388" s="726" t="s">
        <v>790</v>
      </c>
      <c r="H388" s="724"/>
      <c r="I388" s="100"/>
      <c r="J388" s="100"/>
      <c r="K388" s="100"/>
    </row>
    <row r="389" spans="1:11" ht="18" hidden="1" x14ac:dyDescent="0.25">
      <c r="A389" s="939"/>
      <c r="B389" s="936" t="str">
        <f>T6a_T6b_Difference!I16</f>
        <v/>
      </c>
      <c r="C389" s="23"/>
      <c r="D389" s="727"/>
      <c r="E389" s="23"/>
      <c r="F389" s="98"/>
      <c r="G389" s="726" t="s">
        <v>791</v>
      </c>
      <c r="H389" s="724"/>
      <c r="I389" s="100"/>
      <c r="J389" s="100"/>
      <c r="K389" s="100"/>
    </row>
    <row r="390" spans="1:11" ht="18" hidden="1" x14ac:dyDescent="0.25">
      <c r="A390" s="939"/>
      <c r="B390" s="936" t="str">
        <f>T6a_T6b_Difference!I17</f>
        <v/>
      </c>
      <c r="C390" s="23"/>
      <c r="D390" s="727"/>
      <c r="E390" s="23"/>
      <c r="F390" s="98"/>
      <c r="G390" s="726" t="s">
        <v>792</v>
      </c>
      <c r="H390" s="724"/>
      <c r="I390" s="100"/>
      <c r="J390" s="100"/>
      <c r="K390" s="100"/>
    </row>
    <row r="391" spans="1:11" ht="18" hidden="1" x14ac:dyDescent="0.25">
      <c r="A391" s="939"/>
      <c r="B391" s="936" t="str">
        <f>T6a_T6b_Difference!I18</f>
        <v/>
      </c>
      <c r="C391" s="23"/>
      <c r="D391" s="727"/>
      <c r="E391" s="23"/>
      <c r="F391" s="98"/>
      <c r="G391" s="726" t="s">
        <v>793</v>
      </c>
      <c r="H391" s="724"/>
      <c r="I391" s="100"/>
      <c r="J391" s="100"/>
      <c r="K391" s="100"/>
    </row>
    <row r="392" spans="1:11" ht="18" hidden="1" x14ac:dyDescent="0.25">
      <c r="A392" s="939"/>
      <c r="B392" s="936" t="str">
        <f>T6a_T6b_Difference!I19</f>
        <v/>
      </c>
      <c r="C392" s="23"/>
      <c r="D392" s="728"/>
      <c r="E392" s="23"/>
      <c r="F392" s="98"/>
      <c r="G392" s="726" t="s">
        <v>794</v>
      </c>
      <c r="H392" s="724"/>
      <c r="I392" s="100"/>
      <c r="J392" s="100"/>
      <c r="K392" s="100"/>
    </row>
    <row r="393" spans="1:11" ht="18" hidden="1" customHeight="1" x14ac:dyDescent="0.25">
      <c r="A393" s="939"/>
      <c r="B393" s="936" t="str">
        <f>T6a_T6b_Difference!I22</f>
        <v/>
      </c>
      <c r="C393" s="23"/>
      <c r="D393" s="727"/>
      <c r="E393" s="23"/>
      <c r="F393" s="98"/>
      <c r="G393" s="1266" t="s">
        <v>988</v>
      </c>
      <c r="H393" s="726"/>
      <c r="I393" s="1266"/>
      <c r="J393" s="100"/>
      <c r="K393" s="100"/>
    </row>
    <row r="394" spans="1:11" ht="18" hidden="1" customHeight="1" x14ac:dyDescent="0.25">
      <c r="A394" s="939"/>
      <c r="B394" s="936" t="str">
        <f>T6a_T6b_Difference!I23</f>
        <v/>
      </c>
      <c r="C394" s="23"/>
      <c r="D394" s="727"/>
      <c r="E394" s="23"/>
      <c r="F394" s="98"/>
      <c r="G394" s="1266" t="s">
        <v>989</v>
      </c>
      <c r="H394" s="726"/>
      <c r="I394" s="1266"/>
      <c r="J394" s="100"/>
      <c r="K394" s="100"/>
    </row>
    <row r="395" spans="1:11" ht="18" hidden="1" customHeight="1" x14ac:dyDescent="0.25">
      <c r="A395" s="939"/>
      <c r="B395" s="936" t="str">
        <f>T6a_T6b_Difference!I24</f>
        <v/>
      </c>
      <c r="C395" s="23"/>
      <c r="D395" s="727"/>
      <c r="E395" s="23"/>
      <c r="F395" s="98"/>
      <c r="G395" s="1266" t="s">
        <v>798</v>
      </c>
      <c r="H395" s="726"/>
      <c r="I395" s="1266"/>
      <c r="J395" s="100"/>
      <c r="K395" s="100"/>
    </row>
    <row r="396" spans="1:11" ht="18" hidden="1" customHeight="1" x14ac:dyDescent="0.25">
      <c r="A396" s="939"/>
      <c r="B396" s="936" t="str">
        <f>T6a_T6b_Difference!I25</f>
        <v/>
      </c>
      <c r="C396" s="23"/>
      <c r="D396" s="727"/>
      <c r="E396" s="23"/>
      <c r="F396" s="98"/>
      <c r="G396" s="1266" t="s">
        <v>787</v>
      </c>
      <c r="H396" s="726"/>
      <c r="I396" s="1266"/>
      <c r="J396" s="100"/>
      <c r="K396" s="100"/>
    </row>
    <row r="397" spans="1:11" ht="18" hidden="1" customHeight="1" x14ac:dyDescent="0.25">
      <c r="A397" s="939"/>
      <c r="B397" s="936" t="str">
        <f>T6a_T6b_Difference!I26</f>
        <v/>
      </c>
      <c r="C397" s="23"/>
      <c r="D397" s="727"/>
      <c r="E397" s="23"/>
      <c r="F397" s="98"/>
      <c r="G397" s="1266" t="s">
        <v>795</v>
      </c>
      <c r="H397" s="726"/>
      <c r="I397" s="1266"/>
      <c r="J397" s="100"/>
      <c r="K397" s="100"/>
    </row>
    <row r="398" spans="1:11" ht="18" hidden="1" customHeight="1" x14ac:dyDescent="0.25">
      <c r="A398" s="939"/>
      <c r="B398" s="936" t="str">
        <f>T6a_T6b_Difference!I27</f>
        <v/>
      </c>
      <c r="C398" s="23"/>
      <c r="D398" s="727"/>
      <c r="E398" s="23"/>
      <c r="F398" s="98"/>
      <c r="G398" s="1266" t="s">
        <v>987</v>
      </c>
      <c r="H398" s="726"/>
      <c r="I398" s="1266"/>
      <c r="J398" s="100"/>
      <c r="K398" s="100"/>
    </row>
    <row r="399" spans="1:11" ht="30.75" hidden="1" x14ac:dyDescent="0.25">
      <c r="A399" s="939"/>
      <c r="B399" s="936" t="str">
        <f>T6a_T6b_Difference!I28</f>
        <v/>
      </c>
      <c r="C399" s="23"/>
      <c r="D399" s="727"/>
      <c r="E399" s="23"/>
      <c r="F399" s="98"/>
      <c r="G399" s="1266" t="s">
        <v>796</v>
      </c>
      <c r="H399" s="726"/>
      <c r="I399" s="1266"/>
      <c r="J399" s="100"/>
      <c r="K399" s="100"/>
    </row>
    <row r="400" spans="1:11" ht="30.75" hidden="1" x14ac:dyDescent="0.25">
      <c r="A400" s="939"/>
      <c r="B400" s="936" t="str">
        <f>T6a_T6b_Difference!I29</f>
        <v/>
      </c>
      <c r="C400" s="23"/>
      <c r="D400" s="727"/>
      <c r="E400" s="23"/>
      <c r="F400" s="98"/>
      <c r="G400" s="1266" t="s">
        <v>797</v>
      </c>
      <c r="H400" s="726"/>
      <c r="I400" s="1266"/>
      <c r="J400" s="100"/>
      <c r="K400" s="100"/>
    </row>
    <row r="401" spans="1:11" ht="18" hidden="1" x14ac:dyDescent="0.25">
      <c r="A401" s="939"/>
      <c r="B401" s="936" t="str">
        <f>T6a_T6b_Difference!I32</f>
        <v/>
      </c>
      <c r="C401" s="23"/>
      <c r="D401" s="727"/>
      <c r="E401" s="23"/>
      <c r="F401" s="98"/>
      <c r="G401" s="726" t="s">
        <v>992</v>
      </c>
      <c r="H401" s="726"/>
      <c r="I401" s="1266"/>
      <c r="J401" s="100"/>
      <c r="K401" s="100"/>
    </row>
    <row r="402" spans="1:11" ht="18" hidden="1" x14ac:dyDescent="0.25">
      <c r="A402" s="939"/>
      <c r="B402" s="936" t="str">
        <f>T6a_T6b_Difference!I33</f>
        <v/>
      </c>
      <c r="C402" s="23"/>
      <c r="D402" s="727"/>
      <c r="E402" s="23"/>
      <c r="F402" s="98"/>
      <c r="G402" s="726" t="s">
        <v>993</v>
      </c>
      <c r="H402" s="726"/>
      <c r="I402" s="1266"/>
      <c r="J402" s="100"/>
      <c r="K402" s="100"/>
    </row>
    <row r="403" spans="1:11" ht="18" hidden="1" x14ac:dyDescent="0.25">
      <c r="A403" s="939"/>
      <c r="B403" s="936" t="str">
        <f>T6a_T6b_Difference!I34</f>
        <v/>
      </c>
      <c r="C403" s="23"/>
      <c r="D403" s="727"/>
      <c r="E403" s="23"/>
      <c r="F403" s="98"/>
      <c r="G403" s="726" t="s">
        <v>994</v>
      </c>
      <c r="H403" s="1266"/>
      <c r="I403" s="1266"/>
      <c r="J403" s="100"/>
      <c r="K403" s="100"/>
    </row>
    <row r="404" spans="1:11" ht="18" hidden="1" x14ac:dyDescent="0.25">
      <c r="A404" s="939"/>
      <c r="B404" s="936" t="str">
        <f>T6a_T6b_Difference!I35</f>
        <v/>
      </c>
      <c r="C404" s="23"/>
      <c r="D404" s="727"/>
      <c r="E404" s="23"/>
      <c r="F404" s="98"/>
      <c r="G404" s="726" t="s">
        <v>995</v>
      </c>
      <c r="H404" s="1266"/>
      <c r="I404" s="1266"/>
      <c r="J404" s="100"/>
      <c r="K404" s="100"/>
    </row>
    <row r="405" spans="1:11" ht="18" hidden="1" x14ac:dyDescent="0.25">
      <c r="A405" s="939"/>
      <c r="B405" s="936" t="str">
        <f>T6a_T6b_Difference!I36</f>
        <v/>
      </c>
      <c r="C405" s="23"/>
      <c r="D405" s="727"/>
      <c r="E405" s="23"/>
      <c r="F405" s="98"/>
      <c r="G405" s="726" t="s">
        <v>996</v>
      </c>
      <c r="H405" s="1266"/>
      <c r="I405" s="1266"/>
      <c r="J405" s="100"/>
      <c r="K405" s="100"/>
    </row>
    <row r="406" spans="1:11" ht="18" hidden="1" x14ac:dyDescent="0.25">
      <c r="A406" s="939"/>
      <c r="B406" s="936" t="str">
        <f>T6a_T6b_Difference!I37</f>
        <v/>
      </c>
      <c r="C406" s="23"/>
      <c r="D406" s="727"/>
      <c r="E406" s="23"/>
      <c r="F406" s="98"/>
      <c r="G406" s="726" t="s">
        <v>991</v>
      </c>
      <c r="H406" s="724"/>
      <c r="I406" s="100"/>
      <c r="J406" s="100"/>
      <c r="K406" s="100"/>
    </row>
    <row r="407" spans="1:11" ht="18" hidden="1" x14ac:dyDescent="0.25">
      <c r="A407" s="939"/>
      <c r="B407" s="936" t="str">
        <f>T6a_T6b_Difference!I38</f>
        <v/>
      </c>
      <c r="C407" s="23"/>
      <c r="D407" s="727"/>
      <c r="E407" s="23"/>
      <c r="F407" s="98"/>
      <c r="G407" s="726" t="s">
        <v>997</v>
      </c>
      <c r="H407" s="724"/>
      <c r="I407" s="100"/>
      <c r="J407" s="100"/>
      <c r="K407" s="100"/>
    </row>
    <row r="408" spans="1:11" ht="18" hidden="1" x14ac:dyDescent="0.25">
      <c r="A408" s="939"/>
      <c r="B408" s="936" t="str">
        <f>T6a_T6b_Difference!I39</f>
        <v/>
      </c>
      <c r="C408" s="23"/>
      <c r="D408" s="727"/>
      <c r="E408" s="23"/>
      <c r="F408" s="98"/>
      <c r="G408" s="726" t="s">
        <v>990</v>
      </c>
      <c r="H408" s="724"/>
      <c r="I408" s="100"/>
      <c r="J408" s="100"/>
      <c r="K408" s="100"/>
    </row>
    <row r="409" spans="1:11" ht="18" hidden="1" x14ac:dyDescent="0.25">
      <c r="A409" s="939"/>
      <c r="B409" s="936" t="str">
        <f>T6a_T6b_Difference!I40</f>
        <v/>
      </c>
      <c r="C409" s="23"/>
      <c r="D409" s="728"/>
      <c r="E409" s="23"/>
      <c r="F409" s="98"/>
      <c r="G409" s="726" t="s">
        <v>435</v>
      </c>
      <c r="H409" s="724"/>
      <c r="I409" s="100"/>
      <c r="J409" s="100"/>
      <c r="K409" s="100"/>
    </row>
    <row r="410" spans="1:11" ht="18" hidden="1" x14ac:dyDescent="0.25">
      <c r="A410" s="939"/>
      <c r="B410" s="936" t="str">
        <f>T6a_T6b_Difference!I41</f>
        <v/>
      </c>
      <c r="C410" s="729"/>
      <c r="D410" s="727"/>
      <c r="E410" s="23"/>
      <c r="F410" s="98"/>
      <c r="G410" s="726" t="s">
        <v>799</v>
      </c>
      <c r="H410" s="724"/>
      <c r="I410" s="100"/>
      <c r="J410" s="100"/>
      <c r="K410" s="100"/>
    </row>
    <row r="411" spans="1:11" ht="18" hidden="1" x14ac:dyDescent="0.25">
      <c r="A411" s="939"/>
      <c r="B411" s="936" t="str">
        <f>T6a_T6b_Difference!I42</f>
        <v/>
      </c>
      <c r="C411" s="100"/>
      <c r="D411" s="727"/>
      <c r="E411" s="23"/>
      <c r="F411" s="98"/>
      <c r="G411" s="726" t="s">
        <v>800</v>
      </c>
      <c r="H411" s="724"/>
      <c r="I411" s="100"/>
      <c r="J411" s="100"/>
      <c r="K411" s="100"/>
    </row>
    <row r="412" spans="1:11" ht="18" hidden="1" x14ac:dyDescent="0.25">
      <c r="A412" s="939"/>
      <c r="B412" s="936" t="str">
        <f>T6a_T6b_Difference!I43</f>
        <v/>
      </c>
      <c r="C412" s="100"/>
      <c r="D412" s="727"/>
      <c r="E412" s="23"/>
      <c r="F412" s="98"/>
      <c r="G412" s="726" t="s">
        <v>434</v>
      </c>
      <c r="H412" s="724"/>
      <c r="I412" s="100"/>
      <c r="J412" s="100"/>
      <c r="K412" s="100"/>
    </row>
    <row r="413" spans="1:11" ht="18" hidden="1" x14ac:dyDescent="0.25">
      <c r="A413" s="939"/>
      <c r="B413" s="936" t="str">
        <f>T6a_T6b_Difference!I46</f>
        <v/>
      </c>
      <c r="C413" s="100"/>
      <c r="D413" s="727"/>
      <c r="E413" s="23"/>
      <c r="F413" s="98"/>
      <c r="G413" s="726" t="s">
        <v>998</v>
      </c>
      <c r="H413" s="724"/>
      <c r="I413" s="100"/>
      <c r="J413" s="100"/>
      <c r="K413" s="100"/>
    </row>
    <row r="414" spans="1:11" ht="18" hidden="1" x14ac:dyDescent="0.25">
      <c r="A414" s="939"/>
      <c r="B414" s="936" t="str">
        <f>T6a_T6b_Difference!I47</f>
        <v/>
      </c>
      <c r="C414" s="100"/>
      <c r="D414" s="727"/>
      <c r="E414" s="23"/>
      <c r="F414" s="98"/>
      <c r="G414" s="726" t="s">
        <v>999</v>
      </c>
      <c r="H414" s="724"/>
      <c r="I414" s="100"/>
      <c r="J414" s="100"/>
      <c r="K414" s="100"/>
    </row>
    <row r="415" spans="1:11" ht="18" hidden="1" x14ac:dyDescent="0.25">
      <c r="A415" s="939"/>
      <c r="B415" s="936" t="str">
        <f>T6a_T6b_Difference!I48</f>
        <v/>
      </c>
      <c r="C415" s="100"/>
      <c r="D415" s="727"/>
      <c r="E415" s="23"/>
      <c r="F415" s="98"/>
      <c r="G415" s="726" t="s">
        <v>1000</v>
      </c>
      <c r="H415" s="724"/>
      <c r="I415" s="100"/>
      <c r="J415" s="100"/>
      <c r="K415" s="100"/>
    </row>
    <row r="416" spans="1:11" ht="18" hidden="1" x14ac:dyDescent="0.25">
      <c r="A416" s="939"/>
      <c r="B416" s="936" t="str">
        <f>T6a_T6b_Difference!I49</f>
        <v/>
      </c>
      <c r="C416" s="100"/>
      <c r="D416" s="727"/>
      <c r="E416" s="23"/>
      <c r="F416" s="98"/>
      <c r="G416" s="726" t="s">
        <v>1001</v>
      </c>
      <c r="H416" s="724"/>
      <c r="I416" s="100"/>
      <c r="J416" s="100"/>
      <c r="K416" s="100"/>
    </row>
    <row r="417" spans="1:11" ht="18" hidden="1" x14ac:dyDescent="0.25">
      <c r="A417" s="939"/>
      <c r="B417" s="936" t="str">
        <f>T6a_T6b_Difference!I50</f>
        <v/>
      </c>
      <c r="C417" s="100"/>
      <c r="D417" s="727"/>
      <c r="E417" s="23"/>
      <c r="F417" s="98"/>
      <c r="G417" s="726" t="s">
        <v>1002</v>
      </c>
      <c r="H417" s="724"/>
      <c r="I417" s="100"/>
      <c r="J417" s="100"/>
      <c r="K417" s="100"/>
    </row>
    <row r="418" spans="1:11" ht="18" hidden="1" x14ac:dyDescent="0.25">
      <c r="A418" s="939"/>
      <c r="B418" s="936" t="str">
        <f>T6a_T6b_Difference!I51</f>
        <v/>
      </c>
      <c r="C418" s="100"/>
      <c r="D418" s="727"/>
      <c r="E418" s="23"/>
      <c r="F418" s="98"/>
      <c r="G418" s="726" t="s">
        <v>1003</v>
      </c>
      <c r="H418" s="724"/>
      <c r="I418" s="100"/>
      <c r="J418" s="100"/>
      <c r="K418" s="100"/>
    </row>
    <row r="419" spans="1:11" ht="18" hidden="1" x14ac:dyDescent="0.25">
      <c r="A419" s="939"/>
      <c r="B419" s="936" t="str">
        <f>T6a_T6b_Difference!I52</f>
        <v/>
      </c>
      <c r="C419" s="100"/>
      <c r="D419" s="727"/>
      <c r="E419" s="23"/>
      <c r="F419" s="98"/>
      <c r="G419" s="726" t="s">
        <v>1004</v>
      </c>
      <c r="H419" s="724"/>
      <c r="I419" s="100"/>
      <c r="J419" s="100"/>
      <c r="K419" s="100"/>
    </row>
    <row r="420" spans="1:11" ht="18" hidden="1" x14ac:dyDescent="0.25">
      <c r="A420" s="939"/>
      <c r="B420" s="936" t="str">
        <f>T6a_T6b_Difference!I53</f>
        <v/>
      </c>
      <c r="C420" s="100"/>
      <c r="D420" s="727"/>
      <c r="E420" s="23"/>
      <c r="F420" s="98"/>
      <c r="G420" s="726" t="s">
        <v>1005</v>
      </c>
      <c r="H420" s="724"/>
      <c r="I420" s="100"/>
      <c r="J420" s="100"/>
      <c r="K420" s="100"/>
    </row>
    <row r="421" spans="1:11" ht="18" hidden="1" x14ac:dyDescent="0.25">
      <c r="A421" s="939"/>
      <c r="B421" s="936" t="str">
        <f>T6a_T6b_Difference!I55</f>
        <v/>
      </c>
      <c r="C421" s="100"/>
      <c r="D421" s="727"/>
      <c r="E421" s="23"/>
      <c r="F421" s="98"/>
      <c r="G421" s="726" t="s">
        <v>1006</v>
      </c>
      <c r="H421" s="724"/>
      <c r="I421" s="100"/>
      <c r="J421" s="100"/>
      <c r="K421" s="100"/>
    </row>
    <row r="422" spans="1:11" ht="18" hidden="1" x14ac:dyDescent="0.25">
      <c r="A422" s="939"/>
      <c r="B422" s="936" t="str">
        <f>T6a_T6b_Difference!I56</f>
        <v/>
      </c>
      <c r="C422" s="100"/>
      <c r="D422" s="727"/>
      <c r="E422" s="23"/>
      <c r="F422" s="98"/>
      <c r="G422" s="726" t="s">
        <v>1007</v>
      </c>
      <c r="H422" s="724"/>
      <c r="I422" s="100"/>
      <c r="J422" s="100"/>
      <c r="K422" s="100"/>
    </row>
    <row r="423" spans="1:11" ht="18" hidden="1" x14ac:dyDescent="0.25">
      <c r="A423" s="939"/>
      <c r="B423" s="936" t="str">
        <f>T6a_T6b_Difference!I57</f>
        <v/>
      </c>
      <c r="C423" s="100"/>
      <c r="D423" s="727"/>
      <c r="E423" s="23"/>
      <c r="F423" s="98"/>
      <c r="G423" s="726" t="s">
        <v>1008</v>
      </c>
      <c r="H423" s="724"/>
      <c r="I423" s="100"/>
      <c r="J423" s="100"/>
      <c r="K423" s="100"/>
    </row>
    <row r="424" spans="1:11" ht="18" hidden="1" x14ac:dyDescent="0.25">
      <c r="A424" s="939"/>
      <c r="B424" s="936" t="str">
        <f>T6a_T6b_Difference!I58</f>
        <v/>
      </c>
      <c r="C424" s="100"/>
      <c r="D424" s="727"/>
      <c r="E424" s="23"/>
      <c r="F424" s="98"/>
      <c r="G424" s="726" t="s">
        <v>1009</v>
      </c>
      <c r="H424" s="724"/>
      <c r="I424" s="100"/>
      <c r="J424" s="100"/>
      <c r="K424" s="100"/>
    </row>
    <row r="425" spans="1:11" ht="18" hidden="1" x14ac:dyDescent="0.25">
      <c r="A425" s="939"/>
      <c r="B425" s="936" t="str">
        <f>T6a_T6b_Difference!I59</f>
        <v/>
      </c>
      <c r="C425" s="100"/>
      <c r="D425" s="727"/>
      <c r="E425" s="23"/>
      <c r="F425" s="98"/>
      <c r="G425" s="726" t="s">
        <v>1010</v>
      </c>
      <c r="H425" s="724"/>
      <c r="I425" s="100"/>
      <c r="J425" s="100"/>
      <c r="K425" s="100"/>
    </row>
    <row r="426" spans="1:11" ht="18" hidden="1" x14ac:dyDescent="0.25">
      <c r="A426" s="939"/>
      <c r="B426" s="936" t="str">
        <f>T6a_T6b_Difference!I60</f>
        <v/>
      </c>
      <c r="C426" s="100"/>
      <c r="D426" s="727"/>
      <c r="E426" s="23"/>
      <c r="F426" s="98"/>
      <c r="G426" s="726" t="s">
        <v>1011</v>
      </c>
      <c r="H426" s="724"/>
      <c r="I426" s="100"/>
      <c r="J426" s="100"/>
      <c r="K426" s="100"/>
    </row>
    <row r="427" spans="1:11" ht="18" hidden="1" x14ac:dyDescent="0.25">
      <c r="A427" s="939"/>
      <c r="B427" s="936" t="str">
        <f>T6a_T6b_Difference!I61</f>
        <v/>
      </c>
      <c r="C427" s="100"/>
      <c r="D427" s="727"/>
      <c r="E427" s="23"/>
      <c r="F427" s="98"/>
      <c r="G427" s="726" t="s">
        <v>1012</v>
      </c>
      <c r="H427" s="724"/>
      <c r="I427" s="100"/>
      <c r="J427" s="100"/>
      <c r="K427" s="100"/>
    </row>
    <row r="428" spans="1:11" ht="18" hidden="1" x14ac:dyDescent="0.25">
      <c r="A428" s="939"/>
      <c r="B428" s="936" t="str">
        <f>T6a_T6b_Difference!I62</f>
        <v/>
      </c>
      <c r="C428" s="23"/>
      <c r="D428" s="727"/>
      <c r="E428" s="23"/>
      <c r="F428" s="98"/>
      <c r="G428" s="726" t="s">
        <v>1013</v>
      </c>
      <c r="H428" s="724"/>
      <c r="I428" s="100"/>
      <c r="J428" s="100"/>
      <c r="K428" s="100"/>
    </row>
    <row r="429" spans="1:11" ht="18" hidden="1" x14ac:dyDescent="0.25">
      <c r="A429" s="939"/>
      <c r="B429" s="936" t="str">
        <f>T6a_T6b_Difference!I64</f>
        <v/>
      </c>
      <c r="C429" s="23"/>
      <c r="D429" s="727"/>
      <c r="E429" s="23"/>
      <c r="F429" s="98"/>
      <c r="G429" s="1190" t="s">
        <v>436</v>
      </c>
      <c r="H429" s="1191"/>
      <c r="I429" s="1192"/>
      <c r="J429" s="1149"/>
      <c r="K429" s="100"/>
    </row>
    <row r="430" spans="1:11" ht="18" hidden="1" x14ac:dyDescent="0.25">
      <c r="A430" s="939"/>
      <c r="B430" s="936" t="str">
        <f>T6a_T6b_Difference!I67</f>
        <v/>
      </c>
      <c r="C430" s="23"/>
      <c r="D430" s="727"/>
      <c r="E430" s="23"/>
      <c r="F430" s="98"/>
      <c r="G430" s="1190" t="s">
        <v>437</v>
      </c>
      <c r="H430" s="1191"/>
      <c r="I430" s="1192"/>
      <c r="J430" s="1149"/>
      <c r="K430" s="100"/>
    </row>
    <row r="431" spans="1:11" ht="18" hidden="1" x14ac:dyDescent="0.25">
      <c r="A431" s="939"/>
      <c r="B431" s="936" t="str">
        <f>T6a_T6b_Difference!I68</f>
        <v/>
      </c>
      <c r="C431" s="23"/>
      <c r="D431" s="727"/>
      <c r="E431" s="23"/>
      <c r="F431" s="98"/>
      <c r="G431" s="1190" t="s">
        <v>158</v>
      </c>
      <c r="H431" s="1191"/>
      <c r="I431" s="1192"/>
      <c r="J431" s="1149"/>
      <c r="K431" s="100"/>
    </row>
    <row r="432" spans="1:11" ht="18" hidden="1" x14ac:dyDescent="0.25">
      <c r="A432" s="939"/>
      <c r="B432" s="1361" t="str">
        <f>T6a_T6b_Difference!I70</f>
        <v/>
      </c>
      <c r="C432" s="1361"/>
      <c r="D432" s="1361"/>
      <c r="E432" s="1361"/>
      <c r="F432" s="1361"/>
      <c r="G432" s="1233" t="s">
        <v>135</v>
      </c>
      <c r="H432" s="1191"/>
      <c r="I432" s="1192"/>
      <c r="J432" s="1149"/>
      <c r="K432" s="100"/>
    </row>
    <row r="433" spans="1:11" ht="18" hidden="1" customHeight="1" x14ac:dyDescent="0.25">
      <c r="A433" s="939"/>
      <c r="B433" s="936" t="str">
        <f>T6a_T6b_Difference!I71</f>
        <v/>
      </c>
      <c r="C433" s="23"/>
      <c r="D433" s="727"/>
      <c r="E433" s="23"/>
      <c r="F433" s="98"/>
      <c r="G433" s="1190" t="s">
        <v>134</v>
      </c>
      <c r="H433" s="1190"/>
      <c r="I433" s="1190"/>
      <c r="J433" s="1150"/>
      <c r="K433" s="100"/>
    </row>
    <row r="434" spans="1:11" ht="21.75" customHeight="1" x14ac:dyDescent="0.25">
      <c r="A434" s="939"/>
      <c r="B434" s="1016" t="s">
        <v>540</v>
      </c>
      <c r="C434" s="23"/>
      <c r="D434" s="100"/>
      <c r="E434" s="23"/>
      <c r="F434" s="98"/>
      <c r="G434" s="1012"/>
      <c r="H434" s="1012"/>
      <c r="I434" s="1012"/>
      <c r="J434" s="1012"/>
      <c r="K434" s="100"/>
    </row>
    <row r="435" spans="1:11" ht="17.25" customHeight="1" x14ac:dyDescent="0.25">
      <c r="A435" s="939"/>
      <c r="B435" s="945" t="s">
        <v>593</v>
      </c>
      <c r="C435" s="23"/>
      <c r="D435" s="100"/>
      <c r="E435" s="23"/>
      <c r="F435" s="23"/>
      <c r="G435" s="725"/>
      <c r="H435" s="724"/>
      <c r="I435" s="100"/>
      <c r="J435" s="100"/>
      <c r="K435" s="100"/>
    </row>
    <row r="436" spans="1:11" s="795" customFormat="1" ht="17.25" customHeight="1" x14ac:dyDescent="0.25">
      <c r="A436" s="939"/>
      <c r="B436" s="948" t="s">
        <v>930</v>
      </c>
      <c r="C436" s="101"/>
      <c r="D436" s="101"/>
      <c r="E436" s="101"/>
      <c r="F436" s="101"/>
      <c r="G436" s="723" t="s">
        <v>595</v>
      </c>
      <c r="H436" s="724"/>
      <c r="I436" s="100"/>
      <c r="J436" s="100"/>
      <c r="K436" s="100"/>
    </row>
    <row r="437" spans="1:11" ht="17.25" hidden="1" customHeight="1" x14ac:dyDescent="0.25">
      <c r="A437" s="939"/>
      <c r="B437" s="936" t="str">
        <f>T6a_T6b_Difference!I84</f>
        <v/>
      </c>
      <c r="C437" s="23"/>
      <c r="D437" s="100"/>
      <c r="E437" s="100"/>
      <c r="F437" s="23"/>
      <c r="G437" s="953" t="s">
        <v>426</v>
      </c>
      <c r="H437" s="724"/>
      <c r="I437" s="100"/>
      <c r="J437" s="100"/>
      <c r="K437" s="100"/>
    </row>
    <row r="438" spans="1:11" ht="17.25" hidden="1" customHeight="1" x14ac:dyDescent="0.25">
      <c r="A438" s="939"/>
      <c r="B438" s="936" t="str">
        <f>T6a_T6b_Difference!I85</f>
        <v/>
      </c>
      <c r="C438" s="23"/>
      <c r="D438" s="100"/>
      <c r="E438" s="100"/>
      <c r="F438" s="23"/>
      <c r="G438" s="725" t="s">
        <v>426</v>
      </c>
      <c r="H438" s="730"/>
      <c r="I438" s="100"/>
      <c r="J438" s="100"/>
      <c r="K438" s="100"/>
    </row>
    <row r="439" spans="1:11" ht="17.25" hidden="1" customHeight="1" x14ac:dyDescent="0.25">
      <c r="A439" s="939"/>
      <c r="B439" s="936" t="str">
        <f>T6a_T6b_Difference!I86</f>
        <v/>
      </c>
      <c r="C439" s="23"/>
      <c r="D439" s="100"/>
      <c r="E439" s="100"/>
      <c r="F439" s="23"/>
      <c r="G439" s="725" t="s">
        <v>426</v>
      </c>
      <c r="H439" s="730"/>
      <c r="I439" s="100"/>
      <c r="J439" s="100"/>
      <c r="K439" s="100"/>
    </row>
    <row r="440" spans="1:11" ht="17.25" hidden="1" customHeight="1" x14ac:dyDescent="0.25">
      <c r="A440" s="939"/>
      <c r="B440" s="936" t="str">
        <f>T6a_T6b_Difference!I87</f>
        <v/>
      </c>
      <c r="C440" s="23"/>
      <c r="D440" s="100"/>
      <c r="E440" s="100"/>
      <c r="F440" s="23"/>
      <c r="G440" s="725" t="s">
        <v>426</v>
      </c>
      <c r="H440" s="730"/>
      <c r="I440" s="100"/>
      <c r="J440" s="100"/>
      <c r="K440" s="100"/>
    </row>
    <row r="441" spans="1:11" ht="17.25" hidden="1" customHeight="1" x14ac:dyDescent="0.25">
      <c r="A441" s="939"/>
      <c r="B441" s="936" t="str">
        <f>T6a_T6b_Difference!I88</f>
        <v/>
      </c>
      <c r="C441" s="23"/>
      <c r="D441" s="100"/>
      <c r="E441" s="100"/>
      <c r="F441" s="23"/>
      <c r="G441" s="725" t="s">
        <v>426</v>
      </c>
      <c r="H441" s="730"/>
      <c r="I441" s="100"/>
      <c r="J441" s="100"/>
      <c r="K441" s="100"/>
    </row>
    <row r="442" spans="1:11" ht="17.25" hidden="1" customHeight="1" x14ac:dyDescent="0.25">
      <c r="A442" s="939"/>
      <c r="B442" s="936" t="str">
        <f>T6a_T6b_Difference!I89</f>
        <v/>
      </c>
      <c r="C442" s="23"/>
      <c r="D442" s="100"/>
      <c r="E442" s="100"/>
      <c r="F442" s="23"/>
      <c r="G442" s="725" t="s">
        <v>426</v>
      </c>
      <c r="H442" s="730"/>
      <c r="I442" s="100"/>
      <c r="J442" s="100"/>
      <c r="K442" s="100"/>
    </row>
    <row r="443" spans="1:11" ht="36" hidden="1" customHeight="1" x14ac:dyDescent="0.25">
      <c r="A443" s="939"/>
      <c r="B443" s="936" t="str">
        <f>T6a_T6b_Difference!I91</f>
        <v/>
      </c>
      <c r="C443" s="23"/>
      <c r="D443" s="23"/>
      <c r="E443" s="23"/>
      <c r="F443" s="23"/>
      <c r="G443" s="1362" t="s">
        <v>269</v>
      </c>
      <c r="H443" s="1362"/>
      <c r="I443" s="1362"/>
      <c r="J443" s="1362"/>
      <c r="K443" s="100"/>
    </row>
    <row r="444" spans="1:11" ht="36" hidden="1" customHeight="1" x14ac:dyDescent="0.25">
      <c r="A444" s="939"/>
      <c r="B444" s="1361" t="str">
        <f>T6a_T6b_Difference!I102</f>
        <v/>
      </c>
      <c r="C444" s="1361"/>
      <c r="D444" s="1361"/>
      <c r="E444" s="1361"/>
      <c r="F444" s="1361"/>
      <c r="G444" s="1230" t="s">
        <v>597</v>
      </c>
      <c r="H444" s="730"/>
      <c r="I444" s="100"/>
      <c r="J444" s="100"/>
      <c r="K444" s="100"/>
    </row>
    <row r="445" spans="1:11" ht="17.25" hidden="1" customHeight="1" x14ac:dyDescent="0.25">
      <c r="A445" s="939"/>
      <c r="B445" s="936" t="str">
        <f>T6a_T6b_Difference!I103</f>
        <v/>
      </c>
      <c r="C445" s="23"/>
      <c r="D445" s="23"/>
      <c r="E445" s="23"/>
      <c r="F445" s="23"/>
      <c r="G445" s="725" t="s">
        <v>597</v>
      </c>
      <c r="H445" s="730"/>
      <c r="I445" s="100"/>
      <c r="J445" s="100"/>
      <c r="K445" s="100"/>
    </row>
    <row r="446" spans="1:11" ht="17.25" hidden="1" customHeight="1" x14ac:dyDescent="0.25">
      <c r="A446" s="939"/>
      <c r="B446" s="936" t="str">
        <f>T6a_T6b_Difference!I104</f>
        <v/>
      </c>
      <c r="C446" s="23"/>
      <c r="D446" s="23"/>
      <c r="E446" s="23"/>
      <c r="F446" s="23"/>
      <c r="G446" s="725" t="s">
        <v>597</v>
      </c>
      <c r="H446" s="730"/>
      <c r="I446" s="100"/>
      <c r="J446" s="100"/>
      <c r="K446" s="100"/>
    </row>
    <row r="447" spans="1:11" ht="36" hidden="1" customHeight="1" x14ac:dyDescent="0.25">
      <c r="A447" s="939"/>
      <c r="B447" s="1361" t="str">
        <f>T6a_T6b_Difference!I105</f>
        <v/>
      </c>
      <c r="C447" s="1361"/>
      <c r="D447" s="1361"/>
      <c r="E447" s="1361"/>
      <c r="F447" s="1361"/>
      <c r="G447" s="1230" t="s">
        <v>597</v>
      </c>
      <c r="H447" s="730"/>
      <c r="I447" s="100"/>
      <c r="J447" s="100"/>
      <c r="K447" s="100"/>
    </row>
    <row r="448" spans="1:11" ht="17.25" hidden="1" customHeight="1" x14ac:dyDescent="0.25">
      <c r="A448" s="939"/>
      <c r="B448" s="936" t="str">
        <f>T6a_T6b_Difference!I106</f>
        <v/>
      </c>
      <c r="C448" s="23"/>
      <c r="D448" s="23"/>
      <c r="E448" s="23"/>
      <c r="F448" s="23"/>
      <c r="G448" s="725" t="s">
        <v>597</v>
      </c>
      <c r="H448" s="730"/>
      <c r="I448" s="100"/>
      <c r="J448" s="100"/>
      <c r="K448" s="100"/>
    </row>
    <row r="449" spans="1:11" ht="17.25" hidden="1" customHeight="1" x14ac:dyDescent="0.25">
      <c r="A449" s="939"/>
      <c r="B449" s="936" t="str">
        <f>T6a_T6b_Difference!I107</f>
        <v/>
      </c>
      <c r="C449" s="23"/>
      <c r="D449" s="23"/>
      <c r="E449" s="23"/>
      <c r="F449" s="23"/>
      <c r="G449" s="725" t="s">
        <v>597</v>
      </c>
      <c r="H449" s="730"/>
      <c r="I449" s="100"/>
      <c r="J449" s="100"/>
      <c r="K449" s="100"/>
    </row>
    <row r="450" spans="1:11" ht="17.25" hidden="1" customHeight="1" x14ac:dyDescent="0.25">
      <c r="A450" s="939"/>
      <c r="B450" s="936" t="str">
        <f>T6a_T6b_Difference!I108</f>
        <v/>
      </c>
      <c r="C450" s="23"/>
      <c r="D450" s="23"/>
      <c r="E450" s="23"/>
      <c r="F450" s="23"/>
      <c r="G450" s="725" t="s">
        <v>597</v>
      </c>
      <c r="H450" s="724"/>
      <c r="I450" s="100"/>
      <c r="J450" s="100"/>
      <c r="K450" s="100"/>
    </row>
    <row r="451" spans="1:11" ht="17.25" hidden="1" customHeight="1" x14ac:dyDescent="0.25">
      <c r="A451" s="939"/>
      <c r="B451" s="936" t="str">
        <f>T6a_T6b_Difference!I109</f>
        <v/>
      </c>
      <c r="C451" s="23"/>
      <c r="D451" s="100"/>
      <c r="E451" s="100"/>
      <c r="F451" s="23"/>
      <c r="G451" s="725" t="s">
        <v>597</v>
      </c>
      <c r="H451" s="730"/>
      <c r="I451" s="100"/>
      <c r="J451" s="100"/>
      <c r="K451" s="100"/>
    </row>
    <row r="452" spans="1:11" ht="17.25" hidden="1" customHeight="1" x14ac:dyDescent="0.25">
      <c r="A452" s="939"/>
      <c r="B452" s="936" t="str">
        <f>T6a_T6b_Difference!I110</f>
        <v/>
      </c>
      <c r="C452" s="23"/>
      <c r="D452" s="100"/>
      <c r="E452" s="100"/>
      <c r="F452" s="23"/>
      <c r="G452" s="725" t="s">
        <v>597</v>
      </c>
      <c r="H452" s="730"/>
      <c r="I452" s="100"/>
      <c r="J452" s="100"/>
      <c r="K452" s="100"/>
    </row>
    <row r="453" spans="1:11" ht="17.25" hidden="1" customHeight="1" x14ac:dyDescent="0.25">
      <c r="A453" s="939"/>
      <c r="B453" s="936" t="str">
        <f>T6a_T6b_Difference!I111</f>
        <v/>
      </c>
      <c r="C453" s="23"/>
      <c r="D453" s="100"/>
      <c r="E453" s="100"/>
      <c r="F453" s="23"/>
      <c r="G453" s="725" t="s">
        <v>597</v>
      </c>
      <c r="H453" s="730"/>
      <c r="I453" s="100"/>
      <c r="J453" s="100"/>
      <c r="K453" s="100"/>
    </row>
    <row r="454" spans="1:11" ht="17.25" hidden="1" customHeight="1" x14ac:dyDescent="0.25">
      <c r="A454" s="939"/>
      <c r="B454" s="936" t="str">
        <f>T6a_T6b_Difference!I112</f>
        <v/>
      </c>
      <c r="C454" s="23"/>
      <c r="D454" s="100"/>
      <c r="E454" s="100"/>
      <c r="F454" s="23"/>
      <c r="G454" s="725" t="s">
        <v>597</v>
      </c>
      <c r="H454" s="730"/>
      <c r="I454" s="100"/>
      <c r="J454" s="100"/>
      <c r="K454" s="100"/>
    </row>
    <row r="455" spans="1:11" ht="17.25" hidden="1" customHeight="1" x14ac:dyDescent="0.25">
      <c r="A455" s="939"/>
      <c r="B455" s="936" t="str">
        <f>T6a_T6b_Difference!I113</f>
        <v/>
      </c>
      <c r="C455" s="23"/>
      <c r="D455" s="100"/>
      <c r="E455" s="100"/>
      <c r="F455" s="23"/>
      <c r="G455" s="725" t="s">
        <v>597</v>
      </c>
      <c r="H455" s="730"/>
      <c r="I455" s="100"/>
      <c r="J455" s="100"/>
      <c r="K455" s="100"/>
    </row>
    <row r="456" spans="1:11" ht="17.25" hidden="1" customHeight="1" x14ac:dyDescent="0.25">
      <c r="A456" s="939"/>
      <c r="B456" s="936" t="str">
        <f>T6a_T6b_Difference!I114</f>
        <v/>
      </c>
      <c r="C456" s="23"/>
      <c r="D456" s="100"/>
      <c r="E456" s="100"/>
      <c r="F456" s="23"/>
      <c r="G456" s="725" t="s">
        <v>597</v>
      </c>
      <c r="H456" s="730"/>
      <c r="I456" s="100"/>
      <c r="J456" s="100"/>
      <c r="K456" s="100"/>
    </row>
    <row r="457" spans="1:11" ht="33.75" hidden="1" customHeight="1" x14ac:dyDescent="0.25">
      <c r="A457" s="939"/>
      <c r="B457" s="1376" t="str">
        <f>T6a_T6b_Difference!I118</f>
        <v/>
      </c>
      <c r="C457" s="1376"/>
      <c r="D457" s="1376"/>
      <c r="E457" s="1376"/>
      <c r="F457" s="1376"/>
      <c r="G457" s="1230" t="s">
        <v>583</v>
      </c>
      <c r="H457" s="730"/>
      <c r="I457" s="100"/>
      <c r="J457" s="100"/>
      <c r="K457" s="100"/>
    </row>
    <row r="458" spans="1:11" ht="17.25" hidden="1" customHeight="1" x14ac:dyDescent="0.25">
      <c r="A458" s="939"/>
      <c r="B458" s="936" t="str">
        <f>T6a_T6b_Difference!I119</f>
        <v/>
      </c>
      <c r="C458" s="23"/>
      <c r="D458" s="100"/>
      <c r="E458" s="100"/>
      <c r="F458" s="23"/>
      <c r="G458" s="725" t="s">
        <v>583</v>
      </c>
      <c r="H458" s="730"/>
      <c r="I458" s="100"/>
      <c r="J458" s="100"/>
      <c r="K458" s="100"/>
    </row>
    <row r="459" spans="1:11" ht="33.75" hidden="1" customHeight="1" x14ac:dyDescent="0.25">
      <c r="A459" s="939"/>
      <c r="B459" s="1361" t="str">
        <f>T6a_T6b_Difference!I121</f>
        <v/>
      </c>
      <c r="C459" s="1361"/>
      <c r="D459" s="1361"/>
      <c r="E459" s="1361"/>
      <c r="F459" s="1361"/>
      <c r="G459" s="1230" t="s">
        <v>583</v>
      </c>
      <c r="H459" s="730"/>
      <c r="I459" s="100"/>
      <c r="J459" s="100"/>
      <c r="K459" s="100"/>
    </row>
    <row r="460" spans="1:11" ht="17.25" hidden="1" customHeight="1" x14ac:dyDescent="0.25">
      <c r="A460" s="939"/>
      <c r="B460" s="936" t="str">
        <f>T6a_T6b_Difference!I122</f>
        <v/>
      </c>
      <c r="C460" s="23"/>
      <c r="D460" s="100"/>
      <c r="E460" s="100"/>
      <c r="F460" s="23"/>
      <c r="G460" s="725" t="s">
        <v>583</v>
      </c>
      <c r="H460" s="730"/>
      <c r="I460" s="100"/>
      <c r="J460" s="100"/>
      <c r="K460" s="100"/>
    </row>
    <row r="461" spans="1:11" ht="33.75" hidden="1" customHeight="1" x14ac:dyDescent="0.25">
      <c r="A461" s="939"/>
      <c r="B461" s="1361" t="str">
        <f>T6a_T6b_Difference!I123</f>
        <v/>
      </c>
      <c r="C461" s="1361"/>
      <c r="D461" s="1361"/>
      <c r="E461" s="1361"/>
      <c r="F461" s="1361"/>
      <c r="G461" s="1230" t="s">
        <v>583</v>
      </c>
      <c r="H461" s="730"/>
      <c r="I461" s="100"/>
      <c r="J461" s="100"/>
      <c r="K461" s="100"/>
    </row>
    <row r="462" spans="1:11" ht="17.25" hidden="1" customHeight="1" x14ac:dyDescent="0.25">
      <c r="A462" s="939"/>
      <c r="B462" s="936" t="str">
        <f>T6a_T6b_Difference!I124</f>
        <v/>
      </c>
      <c r="C462" s="23"/>
      <c r="D462" s="100"/>
      <c r="E462" s="100"/>
      <c r="F462" s="23"/>
      <c r="G462" s="725" t="s">
        <v>583</v>
      </c>
      <c r="H462" s="730"/>
      <c r="I462" s="100"/>
      <c r="J462" s="100"/>
      <c r="K462" s="100"/>
    </row>
    <row r="463" spans="1:11" ht="17.25" hidden="1" customHeight="1" x14ac:dyDescent="0.25">
      <c r="A463" s="939"/>
      <c r="B463" s="936" t="str">
        <f>T6a_T6b_Difference!I125</f>
        <v/>
      </c>
      <c r="C463" s="23"/>
      <c r="D463" s="100"/>
      <c r="E463" s="100"/>
      <c r="F463" s="23"/>
      <c r="G463" s="725" t="s">
        <v>583</v>
      </c>
      <c r="H463" s="730"/>
      <c r="I463" s="100"/>
      <c r="J463" s="100"/>
      <c r="K463" s="100"/>
    </row>
    <row r="464" spans="1:11" ht="17.25" hidden="1" customHeight="1" x14ac:dyDescent="0.25">
      <c r="A464" s="939"/>
      <c r="B464" s="936" t="str">
        <f>T6a_T6b_Difference!I126</f>
        <v/>
      </c>
      <c r="C464" s="23"/>
      <c r="D464" s="100"/>
      <c r="E464" s="100"/>
      <c r="F464" s="23"/>
      <c r="G464" s="725" t="s">
        <v>583</v>
      </c>
      <c r="H464" s="730"/>
      <c r="I464" s="100"/>
      <c r="J464" s="100"/>
      <c r="K464" s="100"/>
    </row>
    <row r="465" spans="1:11" ht="17.25" hidden="1" customHeight="1" x14ac:dyDescent="0.25">
      <c r="A465" s="939"/>
      <c r="B465" s="936" t="str">
        <f>T6a_T6b_Difference!I128</f>
        <v/>
      </c>
      <c r="C465" s="23"/>
      <c r="D465" s="100"/>
      <c r="E465" s="100"/>
      <c r="F465" s="23"/>
      <c r="G465" s="725" t="s">
        <v>598</v>
      </c>
      <c r="H465" s="730"/>
      <c r="I465" s="100"/>
      <c r="J465" s="100"/>
      <c r="K465" s="100"/>
    </row>
    <row r="466" spans="1:11" ht="33.75" hidden="1" customHeight="1" x14ac:dyDescent="0.25">
      <c r="A466" s="939"/>
      <c r="B466" s="1361" t="str">
        <f>T6a_T6b_Difference!I130</f>
        <v/>
      </c>
      <c r="C466" s="1361"/>
      <c r="D466" s="1361"/>
      <c r="E466" s="1361"/>
      <c r="F466" s="1361"/>
      <c r="G466" s="1231" t="s">
        <v>137</v>
      </c>
      <c r="H466" s="730"/>
      <c r="I466" s="100"/>
      <c r="J466" s="100"/>
      <c r="K466" s="100"/>
    </row>
    <row r="467" spans="1:11" ht="17.25" customHeight="1" x14ac:dyDescent="0.25">
      <c r="A467" s="939"/>
      <c r="B467" s="945" t="s">
        <v>593</v>
      </c>
      <c r="C467" s="23"/>
      <c r="D467" s="23"/>
      <c r="E467" s="23"/>
      <c r="F467" s="23"/>
      <c r="G467" s="725"/>
      <c r="H467" s="724"/>
      <c r="I467" s="100"/>
      <c r="J467" s="100"/>
      <c r="K467" s="100"/>
    </row>
    <row r="468" spans="1:11" s="795" customFormat="1" ht="17.25" customHeight="1" x14ac:dyDescent="0.25">
      <c r="A468" s="939"/>
      <c r="B468" s="950" t="s">
        <v>931</v>
      </c>
      <c r="C468" s="101"/>
      <c r="D468" s="101"/>
      <c r="E468" s="101"/>
      <c r="F468" s="101"/>
      <c r="G468" s="725" t="s">
        <v>595</v>
      </c>
      <c r="H468" s="724"/>
      <c r="I468" s="100"/>
      <c r="J468" s="100"/>
      <c r="K468" s="100"/>
    </row>
    <row r="469" spans="1:11" ht="17.25" hidden="1" customHeight="1" x14ac:dyDescent="0.25">
      <c r="A469" s="939"/>
      <c r="B469" s="964" t="str">
        <f>T7_Difference!V15</f>
        <v/>
      </c>
      <c r="C469" s="100"/>
      <c r="D469" s="100"/>
      <c r="E469" s="100"/>
      <c r="F469" s="100"/>
      <c r="G469" s="725" t="s">
        <v>587</v>
      </c>
      <c r="H469" s="724"/>
      <c r="I469" s="100"/>
      <c r="J469" s="100"/>
      <c r="K469" s="100"/>
    </row>
    <row r="470" spans="1:11" ht="17.25" hidden="1" customHeight="1" x14ac:dyDescent="0.25">
      <c r="A470" s="939"/>
      <c r="B470" s="964" t="str">
        <f>T7_Difference!V16</f>
        <v/>
      </c>
      <c r="C470" s="100"/>
      <c r="D470" s="100"/>
      <c r="E470" s="100"/>
      <c r="F470" s="100"/>
      <c r="G470" s="725" t="s">
        <v>587</v>
      </c>
      <c r="H470" s="730"/>
      <c r="I470" s="100"/>
      <c r="J470" s="100"/>
      <c r="K470" s="100"/>
    </row>
    <row r="471" spans="1:11" ht="17.25" hidden="1" customHeight="1" x14ac:dyDescent="0.25">
      <c r="A471" s="939"/>
      <c r="B471" s="964" t="str">
        <f>T7_Difference!V17</f>
        <v/>
      </c>
      <c r="C471" s="100"/>
      <c r="D471" s="100"/>
      <c r="E471" s="100"/>
      <c r="F471" s="100"/>
      <c r="G471" s="725" t="s">
        <v>587</v>
      </c>
      <c r="H471" s="730"/>
      <c r="I471" s="100"/>
      <c r="J471" s="100"/>
      <c r="K471" s="100"/>
    </row>
    <row r="472" spans="1:11" ht="17.25" hidden="1" customHeight="1" x14ac:dyDescent="0.25">
      <c r="A472" s="939"/>
      <c r="B472" s="964" t="str">
        <f>T7_Difference!V18</f>
        <v/>
      </c>
      <c r="C472" s="100"/>
      <c r="D472" s="100"/>
      <c r="E472" s="100"/>
      <c r="F472" s="100"/>
      <c r="G472" s="725" t="s">
        <v>587</v>
      </c>
      <c r="H472" s="730"/>
      <c r="I472" s="100"/>
      <c r="J472" s="100"/>
      <c r="K472" s="100"/>
    </row>
    <row r="473" spans="1:11" ht="17.25" hidden="1" customHeight="1" x14ac:dyDescent="0.25">
      <c r="A473" s="939"/>
      <c r="B473" s="964" t="str">
        <f>T7_Difference!V19</f>
        <v/>
      </c>
      <c r="C473" s="100"/>
      <c r="D473" s="100"/>
      <c r="E473" s="100"/>
      <c r="F473" s="100"/>
      <c r="G473" s="725" t="s">
        <v>587</v>
      </c>
      <c r="H473" s="730"/>
      <c r="I473" s="100"/>
      <c r="J473" s="100"/>
      <c r="K473" s="100"/>
    </row>
    <row r="474" spans="1:11" ht="17.25" hidden="1" customHeight="1" x14ac:dyDescent="0.25">
      <c r="A474" s="939"/>
      <c r="B474" s="964" t="str">
        <f>T7_Difference!V20</f>
        <v/>
      </c>
      <c r="C474" s="100"/>
      <c r="D474" s="100"/>
      <c r="E474" s="100"/>
      <c r="F474" s="100"/>
      <c r="G474" s="725" t="s">
        <v>587</v>
      </c>
      <c r="H474" s="730"/>
      <c r="I474" s="100"/>
      <c r="J474" s="100"/>
      <c r="K474" s="100"/>
    </row>
    <row r="475" spans="1:11" ht="17.25" hidden="1" customHeight="1" x14ac:dyDescent="0.25">
      <c r="A475" s="939"/>
      <c r="B475" s="964" t="str">
        <f>T7_Difference!V21</f>
        <v/>
      </c>
      <c r="C475" s="100"/>
      <c r="D475" s="100"/>
      <c r="E475" s="100"/>
      <c r="F475" s="100"/>
      <c r="G475" s="725" t="s">
        <v>587</v>
      </c>
      <c r="H475" s="730"/>
      <c r="I475" s="100"/>
      <c r="J475" s="100"/>
      <c r="K475" s="100"/>
    </row>
    <row r="476" spans="1:11" ht="17.25" hidden="1" customHeight="1" x14ac:dyDescent="0.25">
      <c r="A476" s="939"/>
      <c r="B476" s="964" t="str">
        <f>T7_Difference!V22</f>
        <v/>
      </c>
      <c r="C476" s="100"/>
      <c r="D476" s="100"/>
      <c r="E476" s="100"/>
      <c r="F476" s="100"/>
      <c r="G476" s="725" t="s">
        <v>587</v>
      </c>
      <c r="H476" s="730"/>
      <c r="I476" s="100"/>
      <c r="J476" s="100"/>
      <c r="K476" s="100"/>
    </row>
    <row r="477" spans="1:11" ht="17.25" hidden="1" customHeight="1" x14ac:dyDescent="0.25">
      <c r="A477" s="939"/>
      <c r="B477" s="964" t="str">
        <f>T7_Difference!V23</f>
        <v/>
      </c>
      <c r="C477" s="100"/>
      <c r="D477" s="100"/>
      <c r="E477" s="100"/>
      <c r="F477" s="100"/>
      <c r="G477" s="725" t="s">
        <v>587</v>
      </c>
      <c r="H477" s="730"/>
      <c r="I477" s="100"/>
      <c r="J477" s="100"/>
      <c r="K477" s="100"/>
    </row>
    <row r="478" spans="1:11" ht="17.25" hidden="1" customHeight="1" x14ac:dyDescent="0.25">
      <c r="A478" s="939"/>
      <c r="B478" s="964" t="str">
        <f>T7_Difference!V24</f>
        <v/>
      </c>
      <c r="C478" s="100"/>
      <c r="D478" s="100"/>
      <c r="E478" s="100"/>
      <c r="F478" s="100"/>
      <c r="G478" s="725" t="s">
        <v>587</v>
      </c>
      <c r="H478" s="730"/>
      <c r="I478" s="100"/>
      <c r="J478" s="100"/>
      <c r="K478" s="100"/>
    </row>
    <row r="479" spans="1:11" ht="17.25" hidden="1" customHeight="1" x14ac:dyDescent="0.25">
      <c r="A479" s="939"/>
      <c r="B479" s="964" t="str">
        <f>T7_Difference!V25</f>
        <v/>
      </c>
      <c r="C479" s="100"/>
      <c r="D479" s="100"/>
      <c r="E479" s="100"/>
      <c r="F479" s="100"/>
      <c r="G479" s="725" t="s">
        <v>587</v>
      </c>
      <c r="H479" s="730"/>
      <c r="I479" s="100"/>
      <c r="J479" s="100"/>
      <c r="K479" s="100"/>
    </row>
    <row r="480" spans="1:11" ht="17.25" hidden="1" customHeight="1" x14ac:dyDescent="0.25">
      <c r="A480" s="939"/>
      <c r="B480" s="964" t="str">
        <f>T7_Difference!V26</f>
        <v/>
      </c>
      <c r="C480" s="100"/>
      <c r="D480" s="100"/>
      <c r="E480" s="100"/>
      <c r="F480" s="100"/>
      <c r="G480" s="725" t="s">
        <v>587</v>
      </c>
      <c r="H480" s="730"/>
      <c r="I480" s="100"/>
      <c r="J480" s="100"/>
      <c r="K480" s="100"/>
    </row>
    <row r="481" spans="1:11" ht="17.25" hidden="1" customHeight="1" x14ac:dyDescent="0.25">
      <c r="A481" s="939"/>
      <c r="B481" s="964" t="str">
        <f>T7_Difference!V27</f>
        <v/>
      </c>
      <c r="C481" s="100"/>
      <c r="D481" s="100"/>
      <c r="E481" s="100"/>
      <c r="F481" s="100"/>
      <c r="G481" s="725" t="s">
        <v>587</v>
      </c>
      <c r="H481" s="730"/>
      <c r="I481" s="100"/>
      <c r="J481" s="100"/>
      <c r="K481" s="100"/>
    </row>
    <row r="482" spans="1:11" ht="17.25" hidden="1" customHeight="1" x14ac:dyDescent="0.25">
      <c r="A482" s="939"/>
      <c r="B482" s="964" t="str">
        <f>T7_Difference!V28</f>
        <v/>
      </c>
      <c r="C482" s="100"/>
      <c r="D482" s="100"/>
      <c r="E482" s="100"/>
      <c r="F482" s="100"/>
      <c r="G482" s="725" t="s">
        <v>587</v>
      </c>
      <c r="H482" s="730"/>
      <c r="I482" s="100"/>
      <c r="J482" s="100"/>
      <c r="K482" s="100"/>
    </row>
    <row r="483" spans="1:11" ht="17.25" hidden="1" customHeight="1" x14ac:dyDescent="0.25">
      <c r="A483" s="939"/>
      <c r="B483" s="964" t="str">
        <f>T7_Difference!V29</f>
        <v/>
      </c>
      <c r="C483" s="100"/>
      <c r="D483" s="100"/>
      <c r="E483" s="100"/>
      <c r="F483" s="100"/>
      <c r="G483" s="725" t="s">
        <v>587</v>
      </c>
      <c r="H483" s="730"/>
      <c r="I483" s="100"/>
      <c r="J483" s="100"/>
      <c r="K483" s="100"/>
    </row>
    <row r="484" spans="1:11" ht="17.25" hidden="1" customHeight="1" x14ac:dyDescent="0.25">
      <c r="A484" s="939"/>
      <c r="B484" s="964" t="str">
        <f>T7_Difference!V30</f>
        <v/>
      </c>
      <c r="C484" s="100"/>
      <c r="D484" s="100"/>
      <c r="E484" s="100"/>
      <c r="F484" s="100"/>
      <c r="G484" s="725" t="s">
        <v>587</v>
      </c>
      <c r="H484" s="730"/>
      <c r="I484" s="100"/>
      <c r="J484" s="100"/>
      <c r="K484" s="100"/>
    </row>
    <row r="485" spans="1:11" ht="17.25" hidden="1" customHeight="1" x14ac:dyDescent="0.25">
      <c r="A485" s="939"/>
      <c r="B485" s="964" t="str">
        <f>T7_Difference!V31</f>
        <v/>
      </c>
      <c r="C485" s="100"/>
      <c r="D485" s="100"/>
      <c r="E485" s="100"/>
      <c r="F485" s="100"/>
      <c r="G485" s="725" t="s">
        <v>587</v>
      </c>
      <c r="H485" s="730"/>
      <c r="I485" s="100"/>
      <c r="J485" s="100"/>
      <c r="K485" s="100"/>
    </row>
    <row r="486" spans="1:11" ht="17.25" hidden="1" customHeight="1" x14ac:dyDescent="0.25">
      <c r="A486" s="939"/>
      <c r="B486" s="964" t="str">
        <f>T7_Difference!V32</f>
        <v/>
      </c>
      <c r="C486" s="100"/>
      <c r="D486" s="100"/>
      <c r="E486" s="100"/>
      <c r="F486" s="100"/>
      <c r="G486" s="725" t="s">
        <v>587</v>
      </c>
      <c r="H486" s="730"/>
      <c r="I486" s="100"/>
      <c r="J486" s="100"/>
      <c r="K486" s="100"/>
    </row>
    <row r="487" spans="1:11" ht="17.25" hidden="1" customHeight="1" x14ac:dyDescent="0.25">
      <c r="A487" s="939"/>
      <c r="B487" s="964" t="str">
        <f>T7_Difference!V33</f>
        <v/>
      </c>
      <c r="C487" s="100"/>
      <c r="D487" s="100"/>
      <c r="E487" s="100"/>
      <c r="F487" s="100"/>
      <c r="G487" s="725" t="s">
        <v>587</v>
      </c>
      <c r="H487" s="730"/>
      <c r="I487" s="100"/>
      <c r="J487" s="100"/>
      <c r="K487" s="100"/>
    </row>
    <row r="488" spans="1:11" ht="17.25" hidden="1" customHeight="1" x14ac:dyDescent="0.25">
      <c r="A488" s="939"/>
      <c r="B488" s="964" t="str">
        <f>T7_Difference!V34</f>
        <v/>
      </c>
      <c r="C488" s="100"/>
      <c r="D488" s="100"/>
      <c r="E488" s="100"/>
      <c r="F488" s="100"/>
      <c r="G488" s="725" t="s">
        <v>587</v>
      </c>
      <c r="H488" s="730"/>
      <c r="I488" s="100"/>
      <c r="J488" s="100"/>
      <c r="K488" s="100"/>
    </row>
    <row r="489" spans="1:11" ht="37.5" hidden="1" customHeight="1" x14ac:dyDescent="0.25">
      <c r="A489" s="939"/>
      <c r="B489" s="1363" t="str">
        <f>T7_Difference!V35</f>
        <v/>
      </c>
      <c r="C489" s="1363"/>
      <c r="D489" s="1363"/>
      <c r="E489" s="1363"/>
      <c r="F489" s="1363"/>
      <c r="G489" s="1230" t="s">
        <v>587</v>
      </c>
      <c r="H489" s="730"/>
      <c r="I489" s="100"/>
      <c r="J489" s="100"/>
      <c r="K489" s="100"/>
    </row>
    <row r="490" spans="1:11" ht="17.25" hidden="1" customHeight="1" x14ac:dyDescent="0.25">
      <c r="A490" s="939"/>
      <c r="B490" s="964" t="str">
        <f>T7_Difference!V36</f>
        <v/>
      </c>
      <c r="C490" s="100"/>
      <c r="D490" s="100"/>
      <c r="E490" s="100"/>
      <c r="F490" s="100"/>
      <c r="G490" s="725" t="s">
        <v>587</v>
      </c>
      <c r="H490" s="730"/>
      <c r="I490" s="100"/>
      <c r="J490" s="100"/>
      <c r="K490" s="100"/>
    </row>
    <row r="491" spans="1:11" ht="17.25" hidden="1" customHeight="1" x14ac:dyDescent="0.25">
      <c r="A491" s="939"/>
      <c r="B491" s="964" t="str">
        <f>T7_Difference!V37</f>
        <v/>
      </c>
      <c r="C491" s="100"/>
      <c r="D491" s="100"/>
      <c r="E491" s="100"/>
      <c r="F491" s="100"/>
      <c r="G491" s="725" t="s">
        <v>587</v>
      </c>
      <c r="H491" s="730"/>
      <c r="I491" s="100"/>
      <c r="J491" s="100"/>
      <c r="K491" s="100"/>
    </row>
    <row r="492" spans="1:11" ht="35.25" hidden="1" customHeight="1" x14ac:dyDescent="0.25">
      <c r="A492" s="939"/>
      <c r="B492" s="1363" t="str">
        <f>T7_Difference!V38</f>
        <v/>
      </c>
      <c r="C492" s="1363"/>
      <c r="D492" s="1363"/>
      <c r="E492" s="1363"/>
      <c r="F492" s="1363"/>
      <c r="G492" s="1230" t="s">
        <v>587</v>
      </c>
      <c r="H492" s="730"/>
      <c r="I492" s="100"/>
      <c r="J492" s="100"/>
      <c r="K492" s="100"/>
    </row>
    <row r="493" spans="1:11" ht="17.25" hidden="1" customHeight="1" x14ac:dyDescent="0.25">
      <c r="A493" s="939"/>
      <c r="B493" s="964" t="str">
        <f>T7_Difference!V40</f>
        <v/>
      </c>
      <c r="C493" s="100"/>
      <c r="D493" s="100"/>
      <c r="E493" s="100"/>
      <c r="F493" s="100"/>
      <c r="G493" s="725" t="s">
        <v>587</v>
      </c>
      <c r="H493" s="730"/>
      <c r="I493" s="100"/>
      <c r="J493" s="100"/>
      <c r="K493" s="100"/>
    </row>
    <row r="494" spans="1:11" ht="17.25" hidden="1" customHeight="1" x14ac:dyDescent="0.25">
      <c r="A494" s="939"/>
      <c r="B494" s="964" t="str">
        <f>T7_Difference!V41</f>
        <v/>
      </c>
      <c r="C494" s="100"/>
      <c r="D494" s="100"/>
      <c r="E494" s="100"/>
      <c r="F494" s="100"/>
      <c r="G494" s="725" t="s">
        <v>587</v>
      </c>
      <c r="H494" s="730"/>
      <c r="I494" s="100"/>
      <c r="J494" s="100"/>
      <c r="K494" s="100"/>
    </row>
    <row r="495" spans="1:11" ht="17.25" hidden="1" customHeight="1" x14ac:dyDescent="0.25">
      <c r="A495" s="939"/>
      <c r="B495" s="964" t="str">
        <f>T7_Difference!V42</f>
        <v/>
      </c>
      <c r="C495" s="100"/>
      <c r="D495" s="100"/>
      <c r="E495" s="100"/>
      <c r="F495" s="100"/>
      <c r="G495" s="725" t="s">
        <v>587</v>
      </c>
      <c r="H495" s="730"/>
      <c r="I495" s="100"/>
      <c r="J495" s="100"/>
      <c r="K495" s="100"/>
    </row>
    <row r="496" spans="1:11" ht="17.25" hidden="1" customHeight="1" x14ac:dyDescent="0.25">
      <c r="A496" s="939"/>
      <c r="B496" s="964" t="str">
        <f>T7_Difference!V43</f>
        <v/>
      </c>
      <c r="C496" s="100"/>
      <c r="D496" s="100"/>
      <c r="E496" s="100"/>
      <c r="F496" s="100"/>
      <c r="G496" s="725" t="s">
        <v>587</v>
      </c>
      <c r="H496" s="730"/>
      <c r="I496" s="100"/>
      <c r="J496" s="100"/>
      <c r="K496" s="100"/>
    </row>
    <row r="497" spans="1:11" ht="17.25" hidden="1" customHeight="1" x14ac:dyDescent="0.25">
      <c r="A497" s="939"/>
      <c r="B497" s="964" t="str">
        <f>T7_Difference!V44</f>
        <v/>
      </c>
      <c r="C497" s="100"/>
      <c r="D497" s="100"/>
      <c r="E497" s="100"/>
      <c r="F497" s="100"/>
      <c r="G497" s="725" t="s">
        <v>587</v>
      </c>
      <c r="H497" s="730"/>
      <c r="I497" s="100"/>
      <c r="J497" s="100"/>
      <c r="K497" s="100"/>
    </row>
    <row r="498" spans="1:11" ht="17.25" hidden="1" customHeight="1" x14ac:dyDescent="0.25">
      <c r="A498" s="939"/>
      <c r="B498" s="964" t="str">
        <f>T7_Difference!V45</f>
        <v/>
      </c>
      <c r="C498" s="100"/>
      <c r="D498" s="100"/>
      <c r="E498" s="100"/>
      <c r="F498" s="100"/>
      <c r="G498" s="725" t="s">
        <v>587</v>
      </c>
      <c r="H498" s="730"/>
      <c r="I498" s="100"/>
      <c r="J498" s="100"/>
      <c r="K498" s="100"/>
    </row>
    <row r="499" spans="1:11" ht="17.25" hidden="1" customHeight="1" x14ac:dyDescent="0.25">
      <c r="A499" s="939"/>
      <c r="B499" s="964" t="str">
        <f>T7_Difference!V46</f>
        <v/>
      </c>
      <c r="C499" s="100"/>
      <c r="D499" s="100"/>
      <c r="E499" s="100"/>
      <c r="F499" s="100"/>
      <c r="G499" s="725" t="s">
        <v>587</v>
      </c>
      <c r="H499" s="730"/>
      <c r="I499" s="100"/>
      <c r="J499" s="100"/>
      <c r="K499" s="100"/>
    </row>
    <row r="500" spans="1:11" ht="17.25" hidden="1" customHeight="1" x14ac:dyDescent="0.25">
      <c r="A500" s="939"/>
      <c r="B500" s="964" t="str">
        <f>T7_Difference!V47</f>
        <v/>
      </c>
      <c r="C500" s="100"/>
      <c r="D500" s="100"/>
      <c r="E500" s="100"/>
      <c r="F500" s="100"/>
      <c r="G500" s="725" t="s">
        <v>587</v>
      </c>
      <c r="H500" s="730"/>
      <c r="I500" s="100"/>
      <c r="J500" s="100"/>
      <c r="K500" s="100"/>
    </row>
    <row r="501" spans="1:11" ht="17.25" hidden="1" customHeight="1" x14ac:dyDescent="0.25">
      <c r="A501" s="939"/>
      <c r="B501" s="964" t="str">
        <f>T7_Difference!V48</f>
        <v/>
      </c>
      <c r="C501" s="100"/>
      <c r="D501" s="100"/>
      <c r="E501" s="100"/>
      <c r="F501" s="100"/>
      <c r="G501" s="725" t="s">
        <v>587</v>
      </c>
      <c r="H501" s="730"/>
      <c r="I501" s="100"/>
      <c r="J501" s="100"/>
      <c r="K501" s="100"/>
    </row>
    <row r="502" spans="1:11" ht="17.25" hidden="1" customHeight="1" x14ac:dyDescent="0.25">
      <c r="A502" s="939"/>
      <c r="B502" s="964" t="str">
        <f>T7_Difference!V49</f>
        <v/>
      </c>
      <c r="C502" s="100"/>
      <c r="D502" s="100"/>
      <c r="E502" s="100"/>
      <c r="F502" s="100"/>
      <c r="G502" s="725" t="s">
        <v>587</v>
      </c>
      <c r="H502" s="730"/>
      <c r="I502" s="100"/>
      <c r="J502" s="100"/>
      <c r="K502" s="100"/>
    </row>
    <row r="503" spans="1:11" ht="17.25" hidden="1" customHeight="1" x14ac:dyDescent="0.25">
      <c r="A503" s="939"/>
      <c r="B503" s="964" t="str">
        <f>T7_Difference!V50</f>
        <v/>
      </c>
      <c r="C503" s="100"/>
      <c r="D503" s="100"/>
      <c r="E503" s="100"/>
      <c r="F503" s="100"/>
      <c r="G503" s="725" t="s">
        <v>587</v>
      </c>
      <c r="H503" s="730"/>
      <c r="I503" s="100"/>
      <c r="J503" s="100"/>
      <c r="K503" s="100"/>
    </row>
    <row r="504" spans="1:11" ht="17.25" hidden="1" customHeight="1" x14ac:dyDescent="0.25">
      <c r="A504" s="939"/>
      <c r="B504" s="964" t="str">
        <f>T7_Difference!V51</f>
        <v/>
      </c>
      <c r="C504" s="100"/>
      <c r="D504" s="100"/>
      <c r="E504" s="100"/>
      <c r="F504" s="100"/>
      <c r="G504" s="725" t="s">
        <v>587</v>
      </c>
      <c r="H504" s="730"/>
      <c r="I504" s="100"/>
      <c r="J504" s="100"/>
      <c r="K504" s="100"/>
    </row>
    <row r="505" spans="1:11" ht="17.25" hidden="1" customHeight="1" x14ac:dyDescent="0.25">
      <c r="A505" s="939"/>
      <c r="B505" s="964" t="str">
        <f>T7_Difference!V52</f>
        <v/>
      </c>
      <c r="C505" s="100"/>
      <c r="D505" s="100"/>
      <c r="E505" s="100"/>
      <c r="F505" s="100"/>
      <c r="G505" s="725" t="s">
        <v>587</v>
      </c>
      <c r="H505" s="730"/>
      <c r="I505" s="100"/>
      <c r="J505" s="100"/>
      <c r="K505" s="100"/>
    </row>
    <row r="506" spans="1:11" ht="17.25" hidden="1" customHeight="1" x14ac:dyDescent="0.25">
      <c r="A506" s="939"/>
      <c r="B506" s="964" t="str">
        <f>T7_Difference!V53</f>
        <v/>
      </c>
      <c r="C506" s="100"/>
      <c r="D506" s="100"/>
      <c r="E506" s="100"/>
      <c r="F506" s="100"/>
      <c r="G506" s="725" t="s">
        <v>587</v>
      </c>
      <c r="H506" s="730"/>
      <c r="I506" s="100"/>
      <c r="J506" s="100"/>
      <c r="K506" s="100"/>
    </row>
    <row r="507" spans="1:11" ht="17.25" hidden="1" customHeight="1" x14ac:dyDescent="0.25">
      <c r="A507" s="939"/>
      <c r="B507" s="964" t="str">
        <f>T7_Difference!V54</f>
        <v/>
      </c>
      <c r="C507" s="100"/>
      <c r="D507" s="100"/>
      <c r="E507" s="100"/>
      <c r="F507" s="100"/>
      <c r="G507" s="725" t="s">
        <v>587</v>
      </c>
      <c r="H507" s="730"/>
      <c r="I507" s="100"/>
      <c r="J507" s="100"/>
      <c r="K507" s="100"/>
    </row>
    <row r="508" spans="1:11" ht="17.25" hidden="1" customHeight="1" x14ac:dyDescent="0.25">
      <c r="A508" s="939"/>
      <c r="B508" s="964" t="str">
        <f>T7_Difference!V55</f>
        <v/>
      </c>
      <c r="C508" s="100"/>
      <c r="D508" s="100"/>
      <c r="E508" s="100"/>
      <c r="F508" s="100"/>
      <c r="G508" s="725" t="s">
        <v>587</v>
      </c>
      <c r="H508" s="730"/>
      <c r="I508" s="100"/>
      <c r="J508" s="100"/>
      <c r="K508" s="100"/>
    </row>
    <row r="509" spans="1:11" ht="17.25" hidden="1" customHeight="1" x14ac:dyDescent="0.25">
      <c r="A509" s="939"/>
      <c r="B509" s="964" t="str">
        <f>T7_Difference!V56</f>
        <v/>
      </c>
      <c r="C509" s="100"/>
      <c r="D509" s="100"/>
      <c r="E509" s="100"/>
      <c r="F509" s="100"/>
      <c r="G509" s="725" t="s">
        <v>587</v>
      </c>
      <c r="H509" s="730"/>
      <c r="I509" s="100"/>
      <c r="J509" s="100"/>
      <c r="K509" s="100"/>
    </row>
    <row r="510" spans="1:11" ht="17.25" hidden="1" customHeight="1" x14ac:dyDescent="0.25">
      <c r="A510" s="939"/>
      <c r="B510" s="964" t="str">
        <f>T7_Difference!V57</f>
        <v/>
      </c>
      <c r="C510" s="100"/>
      <c r="D510" s="100"/>
      <c r="E510" s="100"/>
      <c r="F510" s="100"/>
      <c r="G510" s="725" t="s">
        <v>587</v>
      </c>
      <c r="H510" s="730"/>
      <c r="I510" s="100"/>
      <c r="J510" s="100"/>
      <c r="K510" s="100"/>
    </row>
    <row r="511" spans="1:11" ht="18" hidden="1" x14ac:dyDescent="0.25">
      <c r="A511" s="939"/>
      <c r="B511" s="964" t="str">
        <f>T7_Difference!V58</f>
        <v/>
      </c>
      <c r="C511" s="1238"/>
      <c r="D511" s="1238"/>
      <c r="E511" s="1238"/>
      <c r="F511" s="1238"/>
      <c r="G511" s="1230" t="s">
        <v>587</v>
      </c>
      <c r="H511" s="730"/>
      <c r="I511" s="100"/>
      <c r="J511" s="100"/>
      <c r="K511" s="100"/>
    </row>
    <row r="512" spans="1:11" ht="18" hidden="1" x14ac:dyDescent="0.25">
      <c r="A512" s="939"/>
      <c r="B512" s="964" t="str">
        <f>T7_Difference!V59</f>
        <v/>
      </c>
      <c r="C512" s="1238"/>
      <c r="D512" s="1238"/>
      <c r="E512" s="1238"/>
      <c r="F512" s="1238"/>
      <c r="G512" s="1230" t="s">
        <v>587</v>
      </c>
      <c r="H512" s="730"/>
      <c r="I512" s="100"/>
      <c r="J512" s="100"/>
      <c r="K512" s="100"/>
    </row>
    <row r="513" spans="1:11" ht="17.25" hidden="1" customHeight="1" x14ac:dyDescent="0.25">
      <c r="A513" s="939"/>
      <c r="B513" s="964" t="str">
        <f>T7_Difference!V49</f>
        <v/>
      </c>
      <c r="C513" s="23"/>
      <c r="D513" s="23"/>
      <c r="E513" s="23"/>
      <c r="F513" s="731"/>
      <c r="G513" s="725" t="s">
        <v>587</v>
      </c>
      <c r="H513" s="724"/>
      <c r="I513" s="100"/>
      <c r="J513" s="100"/>
      <c r="K513" s="100"/>
    </row>
    <row r="514" spans="1:11" ht="17.25" hidden="1" customHeight="1" x14ac:dyDescent="0.25">
      <c r="A514" s="939"/>
      <c r="B514" s="964" t="str">
        <f>T7_Difference!V61</f>
        <v/>
      </c>
      <c r="C514" s="23"/>
      <c r="D514" s="23"/>
      <c r="E514" s="23"/>
      <c r="F514" s="731"/>
      <c r="G514" s="955" t="s">
        <v>571</v>
      </c>
      <c r="H514" s="724"/>
      <c r="I514" s="100"/>
      <c r="J514" s="100"/>
      <c r="K514" s="100"/>
    </row>
    <row r="515" spans="1:11" ht="17.25" hidden="1" customHeight="1" x14ac:dyDescent="0.25">
      <c r="A515" s="939"/>
      <c r="B515" s="964" t="str">
        <f>T7_Difference!V63</f>
        <v/>
      </c>
      <c r="C515" s="100"/>
      <c r="D515" s="100"/>
      <c r="E515" s="100"/>
      <c r="F515" s="731"/>
      <c r="G515" s="955" t="s">
        <v>596</v>
      </c>
      <c r="H515" s="730"/>
      <c r="I515" s="100"/>
      <c r="J515" s="100"/>
      <c r="K515" s="100"/>
    </row>
    <row r="516" spans="1:11" ht="17.25" hidden="1" customHeight="1" x14ac:dyDescent="0.25">
      <c r="A516" s="939"/>
      <c r="B516" s="964" t="str">
        <f>T7_Difference!V64</f>
        <v/>
      </c>
      <c r="C516" s="100"/>
      <c r="D516" s="100"/>
      <c r="E516" s="100"/>
      <c r="F516" s="731"/>
      <c r="G516" s="955" t="s">
        <v>596</v>
      </c>
      <c r="H516" s="730"/>
      <c r="I516" s="100"/>
      <c r="J516" s="100"/>
      <c r="K516" s="100"/>
    </row>
    <row r="517" spans="1:11" ht="17.25" hidden="1" customHeight="1" x14ac:dyDescent="0.25">
      <c r="A517" s="939"/>
      <c r="B517" s="964" t="str">
        <f>T7_Difference!V68</f>
        <v/>
      </c>
      <c r="C517" s="23"/>
      <c r="D517" s="23"/>
      <c r="E517" s="23"/>
      <c r="F517" s="731"/>
      <c r="G517" s="955" t="s">
        <v>596</v>
      </c>
      <c r="H517" s="724"/>
      <c r="I517" s="100"/>
      <c r="J517" s="100"/>
      <c r="K517" s="100"/>
    </row>
    <row r="518" spans="1:11" ht="17.25" hidden="1" customHeight="1" x14ac:dyDescent="0.25">
      <c r="A518" s="939"/>
      <c r="B518" s="964" t="str">
        <f>T7_Difference!V71</f>
        <v/>
      </c>
      <c r="C518" s="100"/>
      <c r="D518" s="100"/>
      <c r="E518" s="100"/>
      <c r="F518" s="731"/>
      <c r="G518" s="955" t="s">
        <v>589</v>
      </c>
      <c r="H518" s="730"/>
      <c r="I518" s="100"/>
      <c r="J518" s="100"/>
      <c r="K518" s="100"/>
    </row>
    <row r="519" spans="1:11" ht="17.25" hidden="1" customHeight="1" x14ac:dyDescent="0.25">
      <c r="A519" s="939"/>
      <c r="B519" s="964" t="str">
        <f>T7_Difference!V72</f>
        <v/>
      </c>
      <c r="C519" s="100"/>
      <c r="D519" s="100"/>
      <c r="E519" s="100"/>
      <c r="F519" s="731"/>
      <c r="G519" s="955" t="s">
        <v>589</v>
      </c>
      <c r="H519" s="730"/>
      <c r="I519" s="100"/>
      <c r="J519" s="100"/>
      <c r="K519" s="100"/>
    </row>
    <row r="520" spans="1:11" ht="37.5" hidden="1" customHeight="1" x14ac:dyDescent="0.25">
      <c r="A520" s="939"/>
      <c r="B520" s="964" t="str">
        <f>T7_Difference!V74</f>
        <v/>
      </c>
      <c r="C520" s="1239"/>
      <c r="D520" s="1239"/>
      <c r="E520" s="1239"/>
      <c r="F520" s="1239"/>
      <c r="G520" s="1234" t="s">
        <v>614</v>
      </c>
      <c r="H520" s="730"/>
      <c r="I520" s="100"/>
      <c r="J520" s="100"/>
      <c r="K520" s="100"/>
    </row>
    <row r="521" spans="1:11" ht="36" hidden="1" customHeight="1" x14ac:dyDescent="0.25">
      <c r="A521" s="939"/>
      <c r="B521" s="964" t="str">
        <f>T7_Difference!V85</f>
        <v/>
      </c>
      <c r="C521" s="1238"/>
      <c r="D521" s="1238"/>
      <c r="E521" s="1238"/>
      <c r="F521" s="1238"/>
      <c r="G521" s="1230" t="s">
        <v>597</v>
      </c>
      <c r="H521" s="730"/>
      <c r="I521" s="100"/>
      <c r="J521" s="100"/>
      <c r="K521" s="100"/>
    </row>
    <row r="522" spans="1:11" ht="17.25" hidden="1" customHeight="1" x14ac:dyDescent="0.25">
      <c r="A522" s="939"/>
      <c r="B522" s="964" t="str">
        <f>T7_Difference!V86</f>
        <v/>
      </c>
      <c r="C522" s="100"/>
      <c r="D522" s="100"/>
      <c r="E522" s="100"/>
      <c r="F522" s="731"/>
      <c r="G522" s="725" t="s">
        <v>597</v>
      </c>
      <c r="H522" s="730"/>
      <c r="I522" s="100"/>
      <c r="J522" s="100"/>
      <c r="K522" s="100"/>
    </row>
    <row r="523" spans="1:11" ht="17.25" hidden="1" customHeight="1" x14ac:dyDescent="0.25">
      <c r="A523" s="939"/>
      <c r="B523" s="964" t="str">
        <f>T7_Difference!V87</f>
        <v/>
      </c>
      <c r="C523" s="100"/>
      <c r="D523" s="100"/>
      <c r="E523" s="100"/>
      <c r="F523" s="731"/>
      <c r="G523" s="725" t="s">
        <v>597</v>
      </c>
      <c r="H523" s="730"/>
      <c r="I523" s="100"/>
      <c r="J523" s="100"/>
      <c r="K523" s="100"/>
    </row>
    <row r="524" spans="1:11" ht="35.25" hidden="1" customHeight="1" x14ac:dyDescent="0.25">
      <c r="A524" s="939"/>
      <c r="B524" s="964" t="str">
        <f>T7_Difference!V88</f>
        <v/>
      </c>
      <c r="C524" s="1238"/>
      <c r="D524" s="1238"/>
      <c r="E524" s="1238"/>
      <c r="F524" s="1238"/>
      <c r="G524" s="1230" t="s">
        <v>597</v>
      </c>
      <c r="H524" s="730"/>
      <c r="I524" s="100"/>
      <c r="J524" s="100"/>
      <c r="K524" s="100"/>
    </row>
    <row r="525" spans="1:11" ht="17.25" hidden="1" customHeight="1" x14ac:dyDescent="0.25">
      <c r="A525" s="939"/>
      <c r="B525" s="964" t="str">
        <f>T7_Difference!V89</f>
        <v/>
      </c>
      <c r="C525" s="23"/>
      <c r="D525" s="23"/>
      <c r="E525" s="23"/>
      <c r="F525" s="731"/>
      <c r="G525" s="725" t="s">
        <v>597</v>
      </c>
      <c r="H525" s="724"/>
      <c r="I525" s="100"/>
      <c r="J525" s="100"/>
      <c r="K525" s="100"/>
    </row>
    <row r="526" spans="1:11" ht="17.25" hidden="1" customHeight="1" x14ac:dyDescent="0.25">
      <c r="A526" s="939"/>
      <c r="B526" s="964" t="str">
        <f>T7_Difference!V90</f>
        <v/>
      </c>
      <c r="C526" s="23"/>
      <c r="D526" s="23"/>
      <c r="E526" s="23"/>
      <c r="F526" s="731"/>
      <c r="G526" s="725" t="s">
        <v>597</v>
      </c>
      <c r="H526" s="724"/>
      <c r="I526" s="100"/>
      <c r="J526" s="100"/>
      <c r="K526" s="100"/>
    </row>
    <row r="527" spans="1:11" ht="17.25" hidden="1" customHeight="1" x14ac:dyDescent="0.25">
      <c r="A527" s="939"/>
      <c r="B527" s="964" t="str">
        <f>T7_Difference!V91</f>
        <v/>
      </c>
      <c r="C527" s="23"/>
      <c r="D527" s="23"/>
      <c r="E527" s="23"/>
      <c r="F527" s="731"/>
      <c r="G527" s="725" t="s">
        <v>597</v>
      </c>
      <c r="H527" s="724"/>
      <c r="I527" s="100"/>
      <c r="J527" s="100"/>
      <c r="K527" s="100"/>
    </row>
    <row r="528" spans="1:11" ht="17.25" hidden="1" customHeight="1" x14ac:dyDescent="0.25">
      <c r="A528" s="939"/>
      <c r="B528" s="964" t="str">
        <f>T7_Difference!V92</f>
        <v/>
      </c>
      <c r="C528" s="23"/>
      <c r="D528" s="23"/>
      <c r="E528" s="23"/>
      <c r="F528" s="731"/>
      <c r="G528" s="725" t="s">
        <v>597</v>
      </c>
      <c r="H528" s="724"/>
      <c r="I528" s="100"/>
      <c r="J528" s="100"/>
      <c r="K528" s="100"/>
    </row>
    <row r="529" spans="1:11" ht="17.25" hidden="1" customHeight="1" x14ac:dyDescent="0.25">
      <c r="A529" s="939"/>
      <c r="B529" s="964" t="str">
        <f>T7_Difference!V93</f>
        <v/>
      </c>
      <c r="C529" s="100"/>
      <c r="D529" s="100"/>
      <c r="E529" s="100"/>
      <c r="F529" s="731"/>
      <c r="G529" s="725" t="s">
        <v>597</v>
      </c>
      <c r="H529" s="730"/>
      <c r="I529" s="100"/>
      <c r="J529" s="100"/>
      <c r="K529" s="100"/>
    </row>
    <row r="530" spans="1:11" ht="17.25" hidden="1" customHeight="1" x14ac:dyDescent="0.25">
      <c r="A530" s="939"/>
      <c r="B530" s="964" t="str">
        <f>T7_Difference!V94</f>
        <v/>
      </c>
      <c r="C530" s="100"/>
      <c r="D530" s="100"/>
      <c r="E530" s="100"/>
      <c r="F530" s="731"/>
      <c r="G530" s="725" t="s">
        <v>597</v>
      </c>
      <c r="H530" s="730"/>
      <c r="I530" s="100"/>
      <c r="J530" s="100"/>
      <c r="K530" s="100"/>
    </row>
    <row r="531" spans="1:11" ht="17.25" hidden="1" customHeight="1" x14ac:dyDescent="0.25">
      <c r="A531" s="939"/>
      <c r="B531" s="964" t="str">
        <f>T7_Difference!V95</f>
        <v/>
      </c>
      <c r="C531" s="100"/>
      <c r="D531" s="100"/>
      <c r="E531" s="100"/>
      <c r="F531" s="731"/>
      <c r="G531" s="725" t="s">
        <v>597</v>
      </c>
      <c r="H531" s="730"/>
      <c r="I531" s="100"/>
      <c r="J531" s="100"/>
      <c r="K531" s="100"/>
    </row>
    <row r="532" spans="1:11" ht="17.25" hidden="1" customHeight="1" x14ac:dyDescent="0.25">
      <c r="A532" s="939"/>
      <c r="B532" s="964" t="str">
        <f>T7_Difference!V96</f>
        <v/>
      </c>
      <c r="C532" s="100"/>
      <c r="D532" s="100"/>
      <c r="E532" s="100"/>
      <c r="F532" s="731"/>
      <c r="G532" s="725" t="s">
        <v>597</v>
      </c>
      <c r="H532" s="730"/>
      <c r="I532" s="100"/>
      <c r="J532" s="100"/>
      <c r="K532" s="100"/>
    </row>
    <row r="533" spans="1:11" ht="17.25" hidden="1" customHeight="1" x14ac:dyDescent="0.25">
      <c r="A533" s="939"/>
      <c r="B533" s="964" t="str">
        <f>T7_Difference!V97</f>
        <v/>
      </c>
      <c r="C533" s="100"/>
      <c r="D533" s="100"/>
      <c r="E533" s="100"/>
      <c r="F533" s="731"/>
      <c r="G533" s="725" t="s">
        <v>597</v>
      </c>
      <c r="H533" s="730"/>
      <c r="I533" s="100"/>
      <c r="J533" s="100"/>
      <c r="K533" s="100"/>
    </row>
    <row r="534" spans="1:11" ht="17.25" hidden="1" customHeight="1" x14ac:dyDescent="0.25">
      <c r="A534" s="939"/>
      <c r="B534" s="964" t="str">
        <f>T7_Difference!V100</f>
        <v/>
      </c>
      <c r="C534" s="23"/>
      <c r="D534" s="23"/>
      <c r="E534" s="23"/>
      <c r="F534" s="731"/>
      <c r="G534" s="725" t="s">
        <v>487</v>
      </c>
      <c r="H534" s="724"/>
      <c r="I534" s="100"/>
      <c r="J534" s="100"/>
      <c r="K534" s="100"/>
    </row>
    <row r="535" spans="1:11" ht="17.25" hidden="1" customHeight="1" x14ac:dyDescent="0.25">
      <c r="A535" s="939"/>
      <c r="B535" s="964" t="str">
        <f>T7_Difference!V101</f>
        <v/>
      </c>
      <c r="C535" s="23"/>
      <c r="D535" s="23"/>
      <c r="E535" s="23"/>
      <c r="F535" s="731"/>
      <c r="G535" s="955" t="s">
        <v>854</v>
      </c>
      <c r="H535" s="724"/>
      <c r="I535" s="100"/>
      <c r="J535" s="100"/>
      <c r="K535" s="100"/>
    </row>
    <row r="536" spans="1:11" ht="17.25" customHeight="1" x14ac:dyDescent="0.25">
      <c r="A536" s="939"/>
      <c r="B536" s="945" t="s">
        <v>593</v>
      </c>
      <c r="C536" s="23"/>
      <c r="D536" s="23"/>
      <c r="E536" s="23"/>
      <c r="F536" s="23"/>
      <c r="G536" s="725"/>
      <c r="H536" s="724"/>
      <c r="I536" s="100"/>
      <c r="J536" s="100"/>
      <c r="K536" s="100"/>
    </row>
    <row r="537" spans="1:11" s="795" customFormat="1" ht="17.25" customHeight="1" x14ac:dyDescent="0.25">
      <c r="A537" s="939"/>
      <c r="B537" s="950" t="s">
        <v>932</v>
      </c>
      <c r="C537" s="101"/>
      <c r="D537" s="101"/>
      <c r="E537" s="101"/>
      <c r="F537" s="101"/>
      <c r="G537" s="723" t="s">
        <v>595</v>
      </c>
      <c r="H537" s="724"/>
      <c r="I537" s="100"/>
      <c r="J537" s="100"/>
      <c r="K537" s="100"/>
    </row>
    <row r="538" spans="1:11" s="795" customFormat="1" ht="17.25" hidden="1" customHeight="1" x14ac:dyDescent="0.25">
      <c r="A538" s="939"/>
      <c r="B538" s="964" t="str">
        <f>T8_Difference!AF13</f>
        <v/>
      </c>
      <c r="C538" s="23"/>
      <c r="D538" s="23"/>
      <c r="E538" s="23"/>
      <c r="F538" s="23"/>
      <c r="G538" s="725" t="s">
        <v>855</v>
      </c>
      <c r="H538" s="724"/>
      <c r="I538" s="100"/>
      <c r="J538" s="100"/>
      <c r="K538" s="100"/>
    </row>
    <row r="539" spans="1:11" s="795" customFormat="1" ht="17.25" hidden="1" customHeight="1" x14ac:dyDescent="0.25">
      <c r="A539" s="939"/>
      <c r="B539" s="964" t="str">
        <f>T8_Difference!AF14</f>
        <v/>
      </c>
      <c r="C539" s="23"/>
      <c r="D539" s="23"/>
      <c r="E539" s="23"/>
      <c r="F539" s="23"/>
      <c r="G539" s="725" t="s">
        <v>855</v>
      </c>
      <c r="H539" s="724"/>
      <c r="I539" s="100"/>
      <c r="J539" s="100"/>
      <c r="K539" s="100"/>
    </row>
    <row r="540" spans="1:11" s="795" customFormat="1" ht="17.25" hidden="1" customHeight="1" x14ac:dyDescent="0.25">
      <c r="A540" s="939"/>
      <c r="B540" s="964" t="str">
        <f>T8_Difference!AF16</f>
        <v/>
      </c>
      <c r="C540" s="23"/>
      <c r="D540" s="23"/>
      <c r="E540" s="23"/>
      <c r="F540" s="23"/>
      <c r="G540" s="725" t="s">
        <v>855</v>
      </c>
      <c r="H540" s="724"/>
      <c r="I540" s="100"/>
      <c r="J540" s="100"/>
      <c r="K540" s="100"/>
    </row>
    <row r="541" spans="1:11" s="795" customFormat="1" ht="17.25" hidden="1" customHeight="1" x14ac:dyDescent="0.25">
      <c r="A541" s="939"/>
      <c r="B541" s="964" t="str">
        <f>T8_Difference!AF17</f>
        <v/>
      </c>
      <c r="C541" s="23"/>
      <c r="D541" s="23"/>
      <c r="E541" s="23"/>
      <c r="F541" s="23"/>
      <c r="G541" s="725" t="s">
        <v>855</v>
      </c>
      <c r="H541" s="724"/>
      <c r="I541" s="100"/>
      <c r="J541" s="100"/>
      <c r="K541" s="100"/>
    </row>
    <row r="542" spans="1:11" s="795" customFormat="1" ht="17.25" hidden="1" customHeight="1" x14ac:dyDescent="0.25">
      <c r="A542" s="939"/>
      <c r="B542" s="964" t="str">
        <f>T8_Difference!AG13</f>
        <v/>
      </c>
      <c r="C542" s="100"/>
      <c r="D542" s="100"/>
      <c r="E542" s="100"/>
      <c r="F542" s="100"/>
      <c r="G542" s="725" t="s">
        <v>426</v>
      </c>
      <c r="H542" s="724"/>
      <c r="I542" s="100"/>
      <c r="J542" s="100"/>
      <c r="K542" s="100"/>
    </row>
    <row r="543" spans="1:11" s="795" customFormat="1" ht="17.25" hidden="1" customHeight="1" x14ac:dyDescent="0.25">
      <c r="A543" s="939"/>
      <c r="B543" s="964" t="str">
        <f>T8_Difference!AG14</f>
        <v/>
      </c>
      <c r="C543" s="23"/>
      <c r="D543" s="23"/>
      <c r="E543" s="23"/>
      <c r="F543" s="731"/>
      <c r="G543" s="725" t="s">
        <v>426</v>
      </c>
      <c r="H543" s="724"/>
      <c r="I543" s="100"/>
      <c r="J543" s="100"/>
      <c r="K543" s="100"/>
    </row>
    <row r="544" spans="1:11" s="795" customFormat="1" ht="17.25" hidden="1" customHeight="1" x14ac:dyDescent="0.25">
      <c r="A544" s="939"/>
      <c r="B544" s="964" t="str">
        <f>T8_Difference!AG16</f>
        <v/>
      </c>
      <c r="C544" s="23"/>
      <c r="D544" s="23"/>
      <c r="E544" s="23"/>
      <c r="F544" s="731"/>
      <c r="G544" s="725" t="s">
        <v>426</v>
      </c>
      <c r="H544" s="724"/>
      <c r="I544" s="100"/>
      <c r="J544" s="100"/>
      <c r="K544" s="100"/>
    </row>
    <row r="545" spans="1:11" s="795" customFormat="1" ht="17.25" hidden="1" customHeight="1" x14ac:dyDescent="0.25">
      <c r="A545" s="939"/>
      <c r="B545" s="964" t="str">
        <f>T8_Difference!AG17</f>
        <v/>
      </c>
      <c r="C545" s="23"/>
      <c r="D545" s="23"/>
      <c r="E545" s="23"/>
      <c r="F545" s="731"/>
      <c r="G545" s="725" t="s">
        <v>426</v>
      </c>
      <c r="H545" s="724"/>
      <c r="I545" s="100"/>
      <c r="J545" s="100"/>
      <c r="K545" s="100"/>
    </row>
    <row r="546" spans="1:11" s="795" customFormat="1" ht="17.25" hidden="1" customHeight="1" x14ac:dyDescent="0.25">
      <c r="A546" s="939"/>
      <c r="B546" s="964" t="str">
        <f>T8_Difference!AH13</f>
        <v/>
      </c>
      <c r="C546" s="23"/>
      <c r="D546" s="23"/>
      <c r="E546" s="23"/>
      <c r="F546" s="731"/>
      <c r="G546" s="955" t="s">
        <v>682</v>
      </c>
      <c r="H546" s="724"/>
      <c r="I546" s="100"/>
      <c r="J546" s="100"/>
      <c r="K546" s="100"/>
    </row>
    <row r="547" spans="1:11" s="795" customFormat="1" ht="17.25" hidden="1" customHeight="1" x14ac:dyDescent="0.25">
      <c r="A547" s="939"/>
      <c r="B547" s="964" t="str">
        <f>T8_Difference!AH14</f>
        <v/>
      </c>
      <c r="C547" s="23"/>
      <c r="D547" s="23"/>
      <c r="E547" s="23"/>
      <c r="F547" s="731"/>
      <c r="G547" s="955" t="s">
        <v>682</v>
      </c>
      <c r="H547" s="724"/>
      <c r="I547" s="100"/>
      <c r="J547" s="100"/>
      <c r="K547" s="100"/>
    </row>
    <row r="548" spans="1:11" s="795" customFormat="1" ht="17.25" hidden="1" customHeight="1" x14ac:dyDescent="0.25">
      <c r="A548" s="939"/>
      <c r="B548" s="964" t="str">
        <f>T8_Difference!AH16</f>
        <v/>
      </c>
      <c r="C548" s="23"/>
      <c r="D548" s="23"/>
      <c r="E548" s="23"/>
      <c r="F548" s="731"/>
      <c r="G548" s="955" t="s">
        <v>682</v>
      </c>
      <c r="H548" s="724"/>
      <c r="I548" s="100"/>
      <c r="J548" s="100"/>
      <c r="K548" s="100"/>
    </row>
    <row r="549" spans="1:11" s="795" customFormat="1" ht="17.25" hidden="1" customHeight="1" x14ac:dyDescent="0.25">
      <c r="A549" s="939"/>
      <c r="B549" s="964" t="str">
        <f>T8_Difference!AH17</f>
        <v/>
      </c>
      <c r="C549" s="23"/>
      <c r="D549" s="23"/>
      <c r="E549" s="23"/>
      <c r="F549" s="731"/>
      <c r="G549" s="955" t="s">
        <v>682</v>
      </c>
      <c r="H549" s="724"/>
      <c r="I549" s="100"/>
      <c r="J549" s="100"/>
      <c r="K549" s="100"/>
    </row>
    <row r="550" spans="1:11" s="795" customFormat="1" ht="17.25" hidden="1" customHeight="1" x14ac:dyDescent="0.25">
      <c r="A550" s="939"/>
      <c r="B550" s="964" t="str">
        <f>T8_Difference!AI13</f>
        <v/>
      </c>
      <c r="C550" s="23"/>
      <c r="D550" s="23"/>
      <c r="E550" s="23"/>
      <c r="F550" s="731"/>
      <c r="G550" s="955" t="s">
        <v>683</v>
      </c>
      <c r="H550" s="724"/>
      <c r="I550" s="100"/>
      <c r="J550" s="100"/>
      <c r="K550" s="100"/>
    </row>
    <row r="551" spans="1:11" s="795" customFormat="1" ht="17.25" hidden="1" customHeight="1" x14ac:dyDescent="0.25">
      <c r="A551" s="939"/>
      <c r="B551" s="964" t="str">
        <f>T8_Difference!AI14</f>
        <v/>
      </c>
      <c r="C551" s="23"/>
      <c r="D551" s="23"/>
      <c r="E551" s="23"/>
      <c r="F551" s="731"/>
      <c r="G551" s="955" t="s">
        <v>683</v>
      </c>
      <c r="H551" s="724"/>
      <c r="I551" s="100"/>
      <c r="J551" s="100"/>
      <c r="K551" s="100"/>
    </row>
    <row r="552" spans="1:11" s="795" customFormat="1" ht="17.25" hidden="1" customHeight="1" x14ac:dyDescent="0.25">
      <c r="A552" s="939"/>
      <c r="B552" s="964" t="str">
        <f>T8_Difference!AI16</f>
        <v/>
      </c>
      <c r="C552" s="23"/>
      <c r="D552" s="23"/>
      <c r="E552" s="23"/>
      <c r="F552" s="731"/>
      <c r="G552" s="955" t="s">
        <v>683</v>
      </c>
      <c r="H552" s="724"/>
      <c r="I552" s="100"/>
      <c r="J552" s="100"/>
      <c r="K552" s="100"/>
    </row>
    <row r="553" spans="1:11" s="795" customFormat="1" ht="17.25" hidden="1" customHeight="1" x14ac:dyDescent="0.25">
      <c r="A553" s="939"/>
      <c r="B553" s="964" t="str">
        <f>T8_Difference!AI17</f>
        <v/>
      </c>
      <c r="C553" s="23"/>
      <c r="D553" s="23"/>
      <c r="E553" s="23"/>
      <c r="F553" s="731"/>
      <c r="G553" s="955" t="s">
        <v>683</v>
      </c>
      <c r="H553" s="724"/>
      <c r="I553" s="100"/>
      <c r="J553" s="100"/>
      <c r="K553" s="100"/>
    </row>
    <row r="554" spans="1:11" s="795" customFormat="1" ht="17.25" hidden="1" customHeight="1" x14ac:dyDescent="0.25">
      <c r="A554" s="939"/>
      <c r="B554" s="964" t="str">
        <f>T8_Difference!AJ13</f>
        <v/>
      </c>
      <c r="C554" s="23"/>
      <c r="D554" s="23"/>
      <c r="E554" s="23"/>
      <c r="F554" s="731"/>
      <c r="G554" s="955" t="s">
        <v>684</v>
      </c>
      <c r="H554" s="724"/>
      <c r="I554" s="100"/>
      <c r="J554" s="100"/>
      <c r="K554" s="100"/>
    </row>
    <row r="555" spans="1:11" s="795" customFormat="1" ht="17.25" hidden="1" customHeight="1" x14ac:dyDescent="0.25">
      <c r="A555" s="939"/>
      <c r="B555" s="964" t="str">
        <f>T8_Difference!AJ14</f>
        <v/>
      </c>
      <c r="C555" s="23"/>
      <c r="D555" s="23"/>
      <c r="E555" s="23"/>
      <c r="F555" s="731"/>
      <c r="G555" s="955" t="s">
        <v>684</v>
      </c>
      <c r="H555" s="724"/>
      <c r="I555" s="100"/>
      <c r="J555" s="100"/>
      <c r="K555" s="100"/>
    </row>
    <row r="556" spans="1:11" s="795" customFormat="1" ht="17.25" hidden="1" customHeight="1" x14ac:dyDescent="0.25">
      <c r="A556" s="939"/>
      <c r="B556" s="964" t="str">
        <f>T8_Difference!AJ16</f>
        <v/>
      </c>
      <c r="C556" s="23"/>
      <c r="D556" s="23"/>
      <c r="E556" s="23"/>
      <c r="F556" s="731"/>
      <c r="G556" s="955" t="s">
        <v>684</v>
      </c>
      <c r="H556" s="724"/>
      <c r="I556" s="100"/>
      <c r="J556" s="100"/>
      <c r="K556" s="100"/>
    </row>
    <row r="557" spans="1:11" s="795" customFormat="1" ht="17.25" hidden="1" customHeight="1" x14ac:dyDescent="0.25">
      <c r="A557" s="939"/>
      <c r="B557" s="964" t="str">
        <f>T8_Difference!AJ17</f>
        <v/>
      </c>
      <c r="C557" s="23"/>
      <c r="D557" s="23"/>
      <c r="E557" s="23"/>
      <c r="F557" s="731"/>
      <c r="G557" s="955" t="s">
        <v>684</v>
      </c>
      <c r="H557" s="724"/>
      <c r="I557" s="100"/>
      <c r="J557" s="100"/>
      <c r="K557" s="100"/>
    </row>
    <row r="558" spans="1:11" s="795" customFormat="1" ht="17.25" hidden="1" customHeight="1" x14ac:dyDescent="0.25">
      <c r="A558" s="939"/>
      <c r="B558" s="964" t="str">
        <f>T8_Difference!AK13</f>
        <v/>
      </c>
      <c r="C558" s="23"/>
      <c r="D558" s="23"/>
      <c r="E558" s="23"/>
      <c r="F558" s="731"/>
      <c r="G558" s="955" t="s">
        <v>685</v>
      </c>
      <c r="H558" s="724"/>
      <c r="I558" s="100"/>
      <c r="J558" s="100"/>
      <c r="K558" s="100"/>
    </row>
    <row r="559" spans="1:11" s="795" customFormat="1" ht="17.25" hidden="1" customHeight="1" x14ac:dyDescent="0.25">
      <c r="A559" s="939"/>
      <c r="B559" s="964" t="str">
        <f>T8_Difference!AK14</f>
        <v/>
      </c>
      <c r="C559" s="23"/>
      <c r="D559" s="23"/>
      <c r="E559" s="23"/>
      <c r="F559" s="731"/>
      <c r="G559" s="955" t="s">
        <v>685</v>
      </c>
      <c r="H559" s="724"/>
      <c r="I559" s="100"/>
      <c r="J559" s="100"/>
      <c r="K559" s="100"/>
    </row>
    <row r="560" spans="1:11" s="795" customFormat="1" ht="17.25" hidden="1" customHeight="1" x14ac:dyDescent="0.25">
      <c r="A560" s="939"/>
      <c r="B560" s="964" t="str">
        <f>T8_Difference!AK16</f>
        <v/>
      </c>
      <c r="C560" s="23"/>
      <c r="D560" s="23"/>
      <c r="E560" s="23"/>
      <c r="F560" s="731"/>
      <c r="G560" s="955" t="s">
        <v>685</v>
      </c>
      <c r="H560" s="724"/>
      <c r="I560" s="100"/>
      <c r="J560" s="100"/>
      <c r="K560" s="100"/>
    </row>
    <row r="561" spans="1:11" s="795" customFormat="1" ht="17.25" hidden="1" customHeight="1" x14ac:dyDescent="0.25">
      <c r="A561" s="939"/>
      <c r="B561" s="964" t="str">
        <f>T8_Difference!AK17</f>
        <v/>
      </c>
      <c r="C561" s="23"/>
      <c r="D561" s="23"/>
      <c r="E561" s="23"/>
      <c r="F561" s="731"/>
      <c r="G561" s="955" t="s">
        <v>685</v>
      </c>
      <c r="H561" s="724"/>
      <c r="I561" s="100"/>
      <c r="J561" s="100"/>
      <c r="K561" s="100"/>
    </row>
    <row r="562" spans="1:11" ht="17.25" customHeight="1" thickBot="1" x14ac:dyDescent="0.3">
      <c r="A562" s="939"/>
      <c r="B562" s="942" t="s">
        <v>593</v>
      </c>
      <c r="C562" s="107"/>
      <c r="D562" s="107"/>
      <c r="E562" s="107"/>
      <c r="F562" s="107"/>
      <c r="G562" s="715"/>
      <c r="H562" s="107"/>
      <c r="I562" s="100"/>
      <c r="J562" s="100"/>
      <c r="K562" s="100"/>
    </row>
    <row r="563" spans="1:11" ht="17.25" customHeight="1" x14ac:dyDescent="0.25">
      <c r="A563" s="943"/>
      <c r="B563" s="944" t="s">
        <v>593</v>
      </c>
      <c r="C563" s="111"/>
      <c r="D563" s="705"/>
      <c r="E563" s="111"/>
      <c r="F563" s="111"/>
      <c r="G563" s="721"/>
      <c r="H563" s="111"/>
      <c r="I563" s="100"/>
      <c r="J563" s="100"/>
      <c r="K563" s="100"/>
    </row>
    <row r="564" spans="1:11" ht="17.25" customHeight="1" x14ac:dyDescent="0.3">
      <c r="A564" s="995">
        <v>5</v>
      </c>
      <c r="B564" s="996" t="s">
        <v>17</v>
      </c>
      <c r="C564" s="100"/>
      <c r="D564" s="23"/>
      <c r="E564" s="100"/>
      <c r="F564" s="100"/>
      <c r="G564" s="106"/>
      <c r="H564" s="100"/>
      <c r="I564" s="100"/>
      <c r="J564" s="100"/>
      <c r="K564" s="100"/>
    </row>
    <row r="565" spans="1:11" ht="17.25" customHeight="1" x14ac:dyDescent="0.25">
      <c r="A565" s="939"/>
      <c r="B565" s="1355" t="str">
        <f>(CCANALYSIS!O9) &amp; "  " &amp; (CCANALYSIS!P9)</f>
        <v xml:space="preserve">  -</v>
      </c>
      <c r="C565" s="1355"/>
      <c r="D565" s="1355"/>
      <c r="E565" s="1355"/>
      <c r="F565" s="1355"/>
      <c r="G565" s="732"/>
      <c r="H565" s="23"/>
      <c r="I565" s="100"/>
      <c r="J565" s="100"/>
      <c r="K565" s="100"/>
    </row>
    <row r="566" spans="1:11" s="13" customFormat="1" ht="17.25" customHeight="1" x14ac:dyDescent="0.25">
      <c r="A566" s="935"/>
      <c r="B566" s="1355" t="str">
        <f>(CCANALYSIS!O10) &amp; "  " &amp; (CCANALYSIS!P10)</f>
        <v xml:space="preserve">  -</v>
      </c>
      <c r="C566" s="1355"/>
      <c r="D566" s="1355"/>
      <c r="E566" s="1355"/>
      <c r="F566" s="1355"/>
      <c r="G566" s="732"/>
      <c r="H566" s="23"/>
      <c r="I566" s="23"/>
      <c r="J566" s="23"/>
      <c r="K566" s="23"/>
    </row>
    <row r="567" spans="1:11" s="13" customFormat="1" ht="17.25" customHeight="1" x14ac:dyDescent="0.25">
      <c r="A567" s="935"/>
      <c r="B567" s="1355" t="str">
        <f>(CCANALYSIS!O11) &amp; "  " &amp; (CCANALYSIS!P11)</f>
        <v xml:space="preserve">  -</v>
      </c>
      <c r="C567" s="1355"/>
      <c r="D567" s="1355"/>
      <c r="E567" s="1355"/>
      <c r="F567" s="1355"/>
      <c r="G567" s="732"/>
      <c r="H567" s="23"/>
      <c r="I567" s="23"/>
      <c r="J567" s="23"/>
      <c r="K567" s="23"/>
    </row>
    <row r="568" spans="1:11" s="13" customFormat="1" ht="17.25" customHeight="1" x14ac:dyDescent="0.25">
      <c r="A568" s="935"/>
      <c r="B568" s="1355" t="str">
        <f>(CCANALYSIS!O12) &amp; "  " &amp; (CCANALYSIS!P12)</f>
        <v xml:space="preserve">  -</v>
      </c>
      <c r="C568" s="1355"/>
      <c r="D568" s="1355"/>
      <c r="E568" s="1355"/>
      <c r="F568" s="1355"/>
      <c r="G568" s="732"/>
      <c r="H568" s="23"/>
      <c r="I568" s="23"/>
      <c r="J568" s="23"/>
      <c r="K568" s="23"/>
    </row>
    <row r="569" spans="1:11" s="13" customFormat="1" ht="17.25" customHeight="1" x14ac:dyDescent="0.25">
      <c r="A569" s="935"/>
      <c r="B569" s="1355" t="str">
        <f>(CCANALYSIS!O13) &amp; "  " &amp; (CCANALYSIS!P13)</f>
        <v xml:space="preserve">  -</v>
      </c>
      <c r="C569" s="1355"/>
      <c r="D569" s="1355"/>
      <c r="E569" s="1355"/>
      <c r="F569" s="1355"/>
      <c r="G569" s="732"/>
      <c r="H569" s="23"/>
      <c r="I569" s="23"/>
      <c r="J569" s="23"/>
      <c r="K569" s="23"/>
    </row>
    <row r="570" spans="1:11" s="13" customFormat="1" ht="17.25" customHeight="1" x14ac:dyDescent="0.25">
      <c r="A570" s="935"/>
      <c r="B570" s="1355" t="str">
        <f>(CCANALYSIS!O14) &amp; "  " &amp; (CCANALYSIS!P14)</f>
        <v xml:space="preserve">  -</v>
      </c>
      <c r="C570" s="1355"/>
      <c r="D570" s="1355"/>
      <c r="E570" s="1355"/>
      <c r="F570" s="1355"/>
      <c r="G570" s="732"/>
      <c r="H570" s="23"/>
      <c r="I570" s="23"/>
      <c r="J570" s="23"/>
      <c r="K570" s="23"/>
    </row>
    <row r="571" spans="1:11" s="13" customFormat="1" ht="17.25" customHeight="1" x14ac:dyDescent="0.25">
      <c r="A571" s="935"/>
      <c r="B571" s="1355" t="str">
        <f>(CCANALYSIS!O15) &amp; "  " &amp; (CCANALYSIS!P15)</f>
        <v xml:space="preserve">  -</v>
      </c>
      <c r="C571" s="1355"/>
      <c r="D571" s="1355"/>
      <c r="E571" s="1355"/>
      <c r="F571" s="1355"/>
      <c r="G571" s="732"/>
      <c r="H571" s="23"/>
      <c r="I571" s="23"/>
      <c r="J571" s="23"/>
      <c r="K571" s="23"/>
    </row>
    <row r="572" spans="1:11" s="13" customFormat="1" ht="17.25" customHeight="1" x14ac:dyDescent="0.25">
      <c r="A572" s="935"/>
      <c r="B572" s="1355" t="str">
        <f>(CCANALYSIS!O16) &amp; "  " &amp; (CCANALYSIS!P16)</f>
        <v xml:space="preserve">  -</v>
      </c>
      <c r="C572" s="1355"/>
      <c r="D572" s="1355"/>
      <c r="E572" s="1355"/>
      <c r="F572" s="1355"/>
      <c r="G572" s="732"/>
      <c r="H572" s="23"/>
      <c r="I572" s="23"/>
      <c r="J572" s="23"/>
      <c r="K572" s="23"/>
    </row>
    <row r="573" spans="1:11" s="13" customFormat="1" ht="17.25" customHeight="1" x14ac:dyDescent="0.25">
      <c r="A573" s="935"/>
      <c r="B573" s="1355" t="str">
        <f>(CCANALYSIS!O17) &amp; "  " &amp; (CCANALYSIS!P17)</f>
        <v xml:space="preserve">  -</v>
      </c>
      <c r="C573" s="1355"/>
      <c r="D573" s="1355"/>
      <c r="E573" s="1355"/>
      <c r="F573" s="1355"/>
      <c r="G573" s="732"/>
      <c r="H573" s="23"/>
      <c r="I573" s="23"/>
      <c r="J573" s="23"/>
      <c r="K573" s="23"/>
    </row>
    <row r="574" spans="1:11" s="13" customFormat="1" ht="17.25" customHeight="1" x14ac:dyDescent="0.25">
      <c r="A574" s="935"/>
      <c r="B574" s="1355" t="str">
        <f>(CCANALYSIS!O18) &amp; "  " &amp; (CCANALYSIS!P18)</f>
        <v xml:space="preserve">  -</v>
      </c>
      <c r="C574" s="1355"/>
      <c r="D574" s="1355"/>
      <c r="E574" s="1355"/>
      <c r="F574" s="1355"/>
      <c r="G574" s="732"/>
      <c r="H574" s="23"/>
      <c r="I574" s="23"/>
      <c r="J574" s="23"/>
      <c r="K574" s="23"/>
    </row>
    <row r="575" spans="1:11" s="13" customFormat="1" ht="17.25" customHeight="1" x14ac:dyDescent="0.25">
      <c r="A575" s="935"/>
      <c r="B575" s="1355" t="str">
        <f>(CCANALYSIS!O19) &amp; "  " &amp; (CCANALYSIS!P19)</f>
        <v xml:space="preserve">  -</v>
      </c>
      <c r="C575" s="1355"/>
      <c r="D575" s="1355"/>
      <c r="E575" s="1355"/>
      <c r="F575" s="1355"/>
      <c r="G575" s="732"/>
      <c r="H575" s="23"/>
      <c r="I575" s="23"/>
      <c r="J575" s="23"/>
      <c r="K575" s="23"/>
    </row>
    <row r="576" spans="1:11" s="13" customFormat="1" ht="17.25" customHeight="1" x14ac:dyDescent="0.25">
      <c r="A576" s="935"/>
      <c r="B576" s="1355" t="str">
        <f>(CCANALYSIS!O20) &amp; "  " &amp; (CCANALYSIS!P20)</f>
        <v xml:space="preserve">  -</v>
      </c>
      <c r="C576" s="1355"/>
      <c r="D576" s="1355"/>
      <c r="E576" s="1355"/>
      <c r="F576" s="1355"/>
      <c r="G576" s="732"/>
      <c r="H576" s="23"/>
      <c r="I576" s="23"/>
      <c r="J576" s="23"/>
      <c r="K576" s="23"/>
    </row>
    <row r="577" spans="1:11" s="13" customFormat="1" ht="17.25" customHeight="1" x14ac:dyDescent="0.25">
      <c r="A577" s="935"/>
      <c r="B577" s="1355" t="str">
        <f>(CCANALYSIS!O21) &amp; "  " &amp; (CCANALYSIS!P21)</f>
        <v xml:space="preserve">  -</v>
      </c>
      <c r="C577" s="1355"/>
      <c r="D577" s="1355"/>
      <c r="E577" s="1355"/>
      <c r="F577" s="1355"/>
      <c r="G577" s="732"/>
      <c r="H577" s="23"/>
      <c r="I577" s="23"/>
      <c r="J577" s="23"/>
      <c r="K577" s="23"/>
    </row>
    <row r="578" spans="1:11" s="13" customFormat="1" ht="17.25" customHeight="1" x14ac:dyDescent="0.25">
      <c r="A578" s="935"/>
      <c r="B578" s="1355" t="str">
        <f>(CCANALYSIS!O22) &amp; "  " &amp; (CCANALYSIS!P22)</f>
        <v xml:space="preserve">  -</v>
      </c>
      <c r="C578" s="1355"/>
      <c r="D578" s="1355"/>
      <c r="E578" s="1355"/>
      <c r="F578" s="1355"/>
      <c r="G578" s="732"/>
      <c r="H578" s="23"/>
      <c r="I578" s="23"/>
      <c r="J578" s="23"/>
      <c r="K578" s="23"/>
    </row>
    <row r="579" spans="1:11" s="13" customFormat="1" ht="17.25" customHeight="1" x14ac:dyDescent="0.25">
      <c r="A579" s="935"/>
      <c r="B579" s="1355" t="str">
        <f>(CCANALYSIS!O23) &amp; "  " &amp; (CCANALYSIS!P23)</f>
        <v xml:space="preserve">  -</v>
      </c>
      <c r="C579" s="1355"/>
      <c r="D579" s="1355"/>
      <c r="E579" s="1355"/>
      <c r="F579" s="1355"/>
      <c r="G579" s="732"/>
      <c r="H579" s="23"/>
      <c r="I579" s="23"/>
      <c r="J579" s="23"/>
      <c r="K579" s="23"/>
    </row>
    <row r="580" spans="1:11" s="13" customFormat="1" ht="17.25" customHeight="1" x14ac:dyDescent="0.25">
      <c r="A580" s="935"/>
      <c r="B580" s="1355" t="str">
        <f>(CCANALYSIS!O24) &amp; "  " &amp; (CCANALYSIS!P24)</f>
        <v xml:space="preserve">  -</v>
      </c>
      <c r="C580" s="1355"/>
      <c r="D580" s="1355"/>
      <c r="E580" s="1355"/>
      <c r="F580" s="1355"/>
      <c r="G580" s="732"/>
      <c r="H580" s="23"/>
      <c r="I580" s="23"/>
      <c r="J580" s="23"/>
      <c r="K580" s="23"/>
    </row>
    <row r="581" spans="1:11" s="13" customFormat="1" ht="17.25" customHeight="1" x14ac:dyDescent="0.25">
      <c r="A581" s="935"/>
      <c r="B581" s="1355" t="str">
        <f>(CCANALYSIS!O25) &amp; "  " &amp; (CCANALYSIS!P25)</f>
        <v xml:space="preserve">  -</v>
      </c>
      <c r="C581" s="1355"/>
      <c r="D581" s="1355"/>
      <c r="E581" s="1355"/>
      <c r="F581" s="1355"/>
      <c r="G581" s="732"/>
      <c r="H581" s="23"/>
      <c r="I581" s="23"/>
      <c r="J581" s="23"/>
      <c r="K581" s="23"/>
    </row>
    <row r="582" spans="1:11" s="13" customFormat="1" ht="17.25" customHeight="1" x14ac:dyDescent="0.25">
      <c r="A582" s="935"/>
      <c r="B582" s="1355" t="str">
        <f>(CCANALYSIS!O26) &amp; "  " &amp; (CCANALYSIS!P26)</f>
        <v xml:space="preserve">  -</v>
      </c>
      <c r="C582" s="1355"/>
      <c r="D582" s="1355"/>
      <c r="E582" s="1355"/>
      <c r="F582" s="1355"/>
      <c r="G582" s="732"/>
      <c r="H582" s="23"/>
      <c r="I582" s="23"/>
      <c r="J582" s="23"/>
      <c r="K582" s="23"/>
    </row>
    <row r="583" spans="1:11" s="13" customFormat="1" ht="17.25" customHeight="1" x14ac:dyDescent="0.25">
      <c r="A583" s="935"/>
      <c r="B583" s="1355" t="str">
        <f>(CCANALYSIS!O27) &amp; "  " &amp; (CCANALYSIS!P27)</f>
        <v xml:space="preserve">  -</v>
      </c>
      <c r="C583" s="1355"/>
      <c r="D583" s="1355"/>
      <c r="E583" s="1355"/>
      <c r="F583" s="1355"/>
      <c r="G583" s="732"/>
      <c r="H583" s="23"/>
      <c r="I583" s="23"/>
      <c r="J583" s="23"/>
      <c r="K583" s="23"/>
    </row>
    <row r="584" spans="1:11" s="13" customFormat="1" ht="17.25" customHeight="1" x14ac:dyDescent="0.25">
      <c r="A584" s="935"/>
      <c r="B584" s="1355" t="str">
        <f>(CCANALYSIS!O28) &amp; "  " &amp; (CCANALYSIS!P28)</f>
        <v xml:space="preserve">  -</v>
      </c>
      <c r="C584" s="1355"/>
      <c r="D584" s="1355"/>
      <c r="E584" s="1355"/>
      <c r="F584" s="1355"/>
      <c r="G584" s="732"/>
      <c r="H584" s="23"/>
      <c r="I584" s="23"/>
      <c r="J584" s="23"/>
      <c r="K584" s="23"/>
    </row>
    <row r="585" spans="1:11" s="13" customFormat="1" ht="17.25" customHeight="1" x14ac:dyDescent="0.25">
      <c r="A585" s="935"/>
      <c r="B585" s="1355" t="str">
        <f>(CCANALYSIS!O29) &amp; "  " &amp; (CCANALYSIS!P29)</f>
        <v xml:space="preserve">  -</v>
      </c>
      <c r="C585" s="1355"/>
      <c r="D585" s="1355"/>
      <c r="E585" s="1355"/>
      <c r="F585" s="1355"/>
      <c r="G585" s="732"/>
      <c r="H585" s="23"/>
      <c r="I585" s="23"/>
      <c r="J585" s="23"/>
      <c r="K585" s="23"/>
    </row>
    <row r="586" spans="1:11" s="13" customFormat="1" ht="17.25" customHeight="1" x14ac:dyDescent="0.25">
      <c r="A586" s="935"/>
      <c r="B586" s="1355" t="str">
        <f>(CCANALYSIS!O30) &amp; "  " &amp; (CCANALYSIS!P30)</f>
        <v xml:space="preserve">  -</v>
      </c>
      <c r="C586" s="1355"/>
      <c r="D586" s="1355"/>
      <c r="E586" s="1355"/>
      <c r="F586" s="1355"/>
      <c r="G586" s="732"/>
      <c r="H586" s="23"/>
      <c r="I586" s="23"/>
      <c r="J586" s="23"/>
      <c r="K586" s="23"/>
    </row>
    <row r="587" spans="1:11" s="13" customFormat="1" ht="17.25" customHeight="1" x14ac:dyDescent="0.25">
      <c r="A587" s="935"/>
      <c r="B587" s="1355" t="str">
        <f>(CCANALYSIS!O31) &amp; "  " &amp; (CCANALYSIS!P31)</f>
        <v xml:space="preserve">  -</v>
      </c>
      <c r="C587" s="1355"/>
      <c r="D587" s="1355"/>
      <c r="E587" s="1355"/>
      <c r="F587" s="1355"/>
      <c r="G587" s="732"/>
      <c r="H587" s="23"/>
      <c r="I587" s="23"/>
      <c r="J587" s="23"/>
      <c r="K587" s="23"/>
    </row>
    <row r="588" spans="1:11" s="13" customFormat="1" ht="17.25" customHeight="1" x14ac:dyDescent="0.25">
      <c r="A588" s="935"/>
      <c r="B588" s="1355" t="str">
        <f>(CCANALYSIS!O32) &amp; "  " &amp; (CCANALYSIS!P32)</f>
        <v xml:space="preserve">  -</v>
      </c>
      <c r="C588" s="1355"/>
      <c r="D588" s="1355"/>
      <c r="E588" s="1355"/>
      <c r="F588" s="1355"/>
      <c r="G588" s="732"/>
      <c r="H588" s="23"/>
      <c r="I588" s="23"/>
      <c r="J588" s="23"/>
      <c r="K588" s="23"/>
    </row>
    <row r="589" spans="1:11" s="13" customFormat="1" ht="17.25" customHeight="1" x14ac:dyDescent="0.25">
      <c r="A589" s="935"/>
      <c r="B589" s="1355" t="str">
        <f>(CCANALYSIS!O33) &amp; "  " &amp; (CCANALYSIS!P33)</f>
        <v xml:space="preserve">  -</v>
      </c>
      <c r="C589" s="1355"/>
      <c r="D589" s="1355"/>
      <c r="E589" s="1355"/>
      <c r="F589" s="1355"/>
      <c r="G589" s="732"/>
      <c r="H589" s="23"/>
      <c r="I589" s="23"/>
      <c r="J589" s="23"/>
      <c r="K589" s="23"/>
    </row>
    <row r="590" spans="1:11" s="13" customFormat="1" ht="17.25" customHeight="1" x14ac:dyDescent="0.25">
      <c r="A590" s="935"/>
      <c r="B590" s="1355" t="str">
        <f>(CCANALYSIS!O34) &amp; "  " &amp; (CCANALYSIS!P34)</f>
        <v xml:space="preserve">  -</v>
      </c>
      <c r="C590" s="1355"/>
      <c r="D590" s="1355"/>
      <c r="E590" s="1355"/>
      <c r="F590" s="1355"/>
      <c r="G590" s="732"/>
      <c r="H590" s="23"/>
      <c r="I590" s="23"/>
      <c r="J590" s="23"/>
      <c r="K590" s="23"/>
    </row>
    <row r="591" spans="1:11" s="13" customFormat="1" ht="17.25" customHeight="1" x14ac:dyDescent="0.25">
      <c r="A591" s="935"/>
      <c r="B591" s="1355" t="str">
        <f>(CCANALYSIS!O35) &amp; "  " &amp; (CCANALYSIS!P35)</f>
        <v xml:space="preserve">  -</v>
      </c>
      <c r="C591" s="1355"/>
      <c r="D591" s="1355"/>
      <c r="E591" s="1355"/>
      <c r="F591" s="1355"/>
      <c r="G591" s="732"/>
      <c r="H591" s="23"/>
      <c r="I591" s="23"/>
      <c r="J591" s="23"/>
      <c r="K591" s="23"/>
    </row>
    <row r="592" spans="1:11" s="13" customFormat="1" ht="17.25" customHeight="1" x14ac:dyDescent="0.25">
      <c r="A592" s="935"/>
      <c r="B592" s="1355" t="str">
        <f>(CCANALYSIS!O36) &amp; "  " &amp; (CCANALYSIS!P36)</f>
        <v xml:space="preserve">  -</v>
      </c>
      <c r="C592" s="1355"/>
      <c r="D592" s="1355"/>
      <c r="E592" s="1355"/>
      <c r="F592" s="1355"/>
      <c r="G592" s="732"/>
      <c r="H592" s="23"/>
      <c r="I592" s="23"/>
      <c r="J592" s="23"/>
      <c r="K592" s="23"/>
    </row>
    <row r="593" spans="1:11" s="13" customFormat="1" ht="17.25" customHeight="1" x14ac:dyDescent="0.25">
      <c r="A593" s="935"/>
      <c r="B593" s="1355" t="str">
        <f>(CCANALYSIS!O37) &amp; "  " &amp; (CCANALYSIS!P37)</f>
        <v xml:space="preserve">  -</v>
      </c>
      <c r="C593" s="1355"/>
      <c r="D593" s="1355"/>
      <c r="E593" s="1355"/>
      <c r="F593" s="1355"/>
      <c r="G593" s="732"/>
      <c r="H593" s="23"/>
      <c r="I593" s="23"/>
      <c r="J593" s="23"/>
      <c r="K593" s="23"/>
    </row>
    <row r="594" spans="1:11" s="13" customFormat="1" ht="17.25" customHeight="1" x14ac:dyDescent="0.25">
      <c r="A594" s="935"/>
      <c r="B594" s="1355" t="str">
        <f>(CCANALYSIS!O38) &amp; "  " &amp; (CCANALYSIS!P38)</f>
        <v xml:space="preserve">  -</v>
      </c>
      <c r="C594" s="1355"/>
      <c r="D594" s="1355"/>
      <c r="E594" s="1355"/>
      <c r="F594" s="1355"/>
      <c r="G594" s="732"/>
      <c r="H594" s="23"/>
      <c r="I594" s="23"/>
      <c r="J594" s="23"/>
      <c r="K594" s="23"/>
    </row>
    <row r="595" spans="1:11" s="13" customFormat="1" ht="17.25" customHeight="1" x14ac:dyDescent="0.25">
      <c r="A595" s="935"/>
      <c r="B595" s="1355" t="str">
        <f>(CCANALYSIS!O39) &amp; "  " &amp; (CCANALYSIS!P39)</f>
        <v xml:space="preserve">  -</v>
      </c>
      <c r="C595" s="1355"/>
      <c r="D595" s="1355"/>
      <c r="E595" s="1355"/>
      <c r="F595" s="1355"/>
      <c r="G595" s="732"/>
      <c r="H595" s="23"/>
      <c r="I595" s="23"/>
      <c r="J595" s="23"/>
      <c r="K595" s="23"/>
    </row>
    <row r="596" spans="1:11" s="13" customFormat="1" ht="17.25" customHeight="1" x14ac:dyDescent="0.25">
      <c r="A596" s="935"/>
      <c r="B596" s="1355" t="str">
        <f>(CCANALYSIS!O40) &amp; "  " &amp; (CCANALYSIS!P40)</f>
        <v xml:space="preserve">  -</v>
      </c>
      <c r="C596" s="1355"/>
      <c r="D596" s="1355"/>
      <c r="E596" s="1355"/>
      <c r="F596" s="1355"/>
      <c r="G596" s="732"/>
      <c r="H596" s="23"/>
      <c r="I596" s="23"/>
      <c r="J596" s="23"/>
      <c r="K596" s="23"/>
    </row>
    <row r="597" spans="1:11" s="13" customFormat="1" ht="17.25" customHeight="1" x14ac:dyDescent="0.25">
      <c r="A597" s="935"/>
      <c r="B597" s="1355" t="str">
        <f>(CCANALYSIS!O41) &amp; "  " &amp; (CCANALYSIS!P41)</f>
        <v xml:space="preserve">  -</v>
      </c>
      <c r="C597" s="1355"/>
      <c r="D597" s="1355"/>
      <c r="E597" s="1355"/>
      <c r="F597" s="1355"/>
      <c r="G597" s="732"/>
      <c r="H597" s="23"/>
      <c r="I597" s="23"/>
      <c r="J597" s="23"/>
      <c r="K597" s="23"/>
    </row>
    <row r="598" spans="1:11" s="13" customFormat="1" ht="17.25" customHeight="1" x14ac:dyDescent="0.25">
      <c r="A598" s="935"/>
      <c r="B598" s="1355" t="str">
        <f>(CCANALYSIS!O42) &amp; "  " &amp; (CCANALYSIS!P42)</f>
        <v xml:space="preserve">  -</v>
      </c>
      <c r="C598" s="1355"/>
      <c r="D598" s="1355"/>
      <c r="E598" s="1355"/>
      <c r="F598" s="1355"/>
      <c r="G598" s="732"/>
      <c r="H598" s="23"/>
      <c r="I598" s="23"/>
      <c r="J598" s="23"/>
      <c r="K598" s="23"/>
    </row>
    <row r="599" spans="1:11" s="13" customFormat="1" ht="17.25" customHeight="1" x14ac:dyDescent="0.25">
      <c r="A599" s="935"/>
      <c r="B599" s="1355" t="str">
        <f>(CCANALYSIS!O43) &amp; "  " &amp; (CCANALYSIS!P43)</f>
        <v xml:space="preserve">  -</v>
      </c>
      <c r="C599" s="1355"/>
      <c r="D599" s="1355"/>
      <c r="E599" s="1355"/>
      <c r="F599" s="1355"/>
      <c r="G599" s="732"/>
      <c r="H599" s="23"/>
      <c r="I599" s="23"/>
      <c r="J599" s="23"/>
      <c r="K599" s="23"/>
    </row>
    <row r="600" spans="1:11" s="13" customFormat="1" ht="17.25" customHeight="1" x14ac:dyDescent="0.25">
      <c r="A600" s="935"/>
      <c r="B600" s="1355" t="str">
        <f>(CCANALYSIS!O44) &amp; "  " &amp; (CCANALYSIS!P44)</f>
        <v xml:space="preserve">  -</v>
      </c>
      <c r="C600" s="1355"/>
      <c r="D600" s="1355"/>
      <c r="E600" s="1355"/>
      <c r="F600" s="1355"/>
      <c r="G600" s="732"/>
      <c r="H600" s="23"/>
      <c r="I600" s="23"/>
      <c r="J600" s="23"/>
      <c r="K600" s="23"/>
    </row>
    <row r="601" spans="1:11" s="13" customFormat="1" ht="17.25" customHeight="1" x14ac:dyDescent="0.25">
      <c r="A601" s="935"/>
      <c r="B601" s="1355" t="str">
        <f>(CCANALYSIS!O45) &amp; "  " &amp; (CCANALYSIS!P45)</f>
        <v xml:space="preserve">  -</v>
      </c>
      <c r="C601" s="1355"/>
      <c r="D601" s="1355"/>
      <c r="E601" s="1355"/>
      <c r="F601" s="1355"/>
      <c r="G601" s="732"/>
      <c r="H601" s="23"/>
      <c r="I601" s="23"/>
      <c r="J601" s="23"/>
      <c r="K601" s="23"/>
    </row>
    <row r="602" spans="1:11" s="13" customFormat="1" ht="17.25" customHeight="1" x14ac:dyDescent="0.25">
      <c r="A602" s="935"/>
      <c r="B602" s="1355" t="str">
        <f>(CCANALYSIS!O46) &amp; "  " &amp; (CCANALYSIS!P46)</f>
        <v xml:space="preserve">  -</v>
      </c>
      <c r="C602" s="1355"/>
      <c r="D602" s="1355"/>
      <c r="E602" s="1355"/>
      <c r="F602" s="1355"/>
      <c r="G602" s="732"/>
      <c r="H602" s="23"/>
      <c r="I602" s="23"/>
      <c r="J602" s="23"/>
      <c r="K602" s="23"/>
    </row>
    <row r="603" spans="1:11" s="13" customFormat="1" ht="17.25" customHeight="1" x14ac:dyDescent="0.25">
      <c r="A603" s="935"/>
      <c r="B603" s="1355" t="str">
        <f>(CCANALYSIS!O47) &amp; "  " &amp; (CCANALYSIS!P47)</f>
        <v xml:space="preserve">  -</v>
      </c>
      <c r="C603" s="1355"/>
      <c r="D603" s="1355"/>
      <c r="E603" s="1355"/>
      <c r="F603" s="1355"/>
      <c r="G603" s="732"/>
      <c r="H603" s="23"/>
      <c r="I603" s="23"/>
      <c r="J603" s="23"/>
      <c r="K603" s="23"/>
    </row>
    <row r="604" spans="1:11" s="13" customFormat="1" ht="17.25" customHeight="1" x14ac:dyDescent="0.25">
      <c r="A604" s="935"/>
      <c r="B604" s="1355" t="str">
        <f>(CCANALYSIS!O48) &amp; "  " &amp; (CCANALYSIS!P48)</f>
        <v xml:space="preserve">  -</v>
      </c>
      <c r="C604" s="1355"/>
      <c r="D604" s="1355"/>
      <c r="E604" s="1355"/>
      <c r="F604" s="1355"/>
      <c r="G604" s="732"/>
      <c r="H604" s="23"/>
      <c r="I604" s="23"/>
      <c r="J604" s="23"/>
      <c r="K604" s="23"/>
    </row>
    <row r="605" spans="1:11" s="13" customFormat="1" ht="17.25" customHeight="1" x14ac:dyDescent="0.25">
      <c r="A605" s="935"/>
      <c r="B605" s="1355" t="str">
        <f>(CCANALYSIS!O49) &amp; "  " &amp; (CCANALYSIS!P49)</f>
        <v xml:space="preserve">  -</v>
      </c>
      <c r="C605" s="1355"/>
      <c r="D605" s="1355"/>
      <c r="E605" s="1355"/>
      <c r="F605" s="1355"/>
      <c r="G605" s="732"/>
      <c r="H605" s="23"/>
      <c r="I605" s="23"/>
      <c r="J605" s="23"/>
      <c r="K605" s="23"/>
    </row>
    <row r="606" spans="1:11" s="13" customFormat="1" ht="17.25" customHeight="1" x14ac:dyDescent="0.25">
      <c r="A606" s="935"/>
      <c r="B606" s="1355" t="str">
        <f>(CCANALYSIS!O50) &amp; "  " &amp; (CCANALYSIS!P50)</f>
        <v xml:space="preserve">  -</v>
      </c>
      <c r="C606" s="1355"/>
      <c r="D606" s="1355"/>
      <c r="E606" s="1355"/>
      <c r="F606" s="1355"/>
      <c r="G606" s="732"/>
      <c r="H606" s="23"/>
      <c r="I606" s="23"/>
      <c r="J606" s="23"/>
      <c r="K606" s="23"/>
    </row>
    <row r="607" spans="1:11" s="13" customFormat="1" ht="17.25" customHeight="1" x14ac:dyDescent="0.25">
      <c r="A607" s="935"/>
      <c r="B607" s="1355" t="str">
        <f>(CCANALYSIS!O51) &amp; "  " &amp; (CCANALYSIS!P51)</f>
        <v xml:space="preserve">  -</v>
      </c>
      <c r="C607" s="1355"/>
      <c r="D607" s="1355"/>
      <c r="E607" s="1355"/>
      <c r="F607" s="1355"/>
      <c r="G607" s="732"/>
      <c r="H607" s="23"/>
      <c r="I607" s="23"/>
      <c r="J607" s="23"/>
      <c r="K607" s="23"/>
    </row>
    <row r="608" spans="1:11" s="13" customFormat="1" ht="17.25" customHeight="1" x14ac:dyDescent="0.25">
      <c r="A608" s="935"/>
      <c r="B608" s="1355" t="str">
        <f>(CCANALYSIS!O52) &amp; "  " &amp; (CCANALYSIS!P52)</f>
        <v xml:space="preserve">  -</v>
      </c>
      <c r="C608" s="1355"/>
      <c r="D608" s="1355"/>
      <c r="E608" s="1355"/>
      <c r="F608" s="1355"/>
      <c r="G608" s="732"/>
      <c r="H608" s="23"/>
      <c r="I608" s="23"/>
      <c r="J608" s="23"/>
      <c r="K608" s="23"/>
    </row>
    <row r="609" spans="1:11" s="13" customFormat="1" ht="17.25" customHeight="1" thickBot="1" x14ac:dyDescent="0.3">
      <c r="A609" s="941"/>
      <c r="B609" s="1378" t="str">
        <f>(CCANALYSIS!O53) &amp; "  " &amp; (CCANALYSIS!P53)</f>
        <v xml:space="preserve">  -</v>
      </c>
      <c r="C609" s="1378"/>
      <c r="D609" s="1378"/>
      <c r="E609" s="1378"/>
      <c r="F609" s="1378"/>
      <c r="G609" s="743"/>
      <c r="H609" s="107"/>
      <c r="I609" s="23"/>
      <c r="J609" s="23"/>
      <c r="K609" s="23"/>
    </row>
    <row r="610" spans="1:11" s="570" customFormat="1" ht="18" x14ac:dyDescent="0.25">
      <c r="A610" s="952"/>
      <c r="B610" s="945"/>
      <c r="C610" s="372"/>
      <c r="D610" s="374"/>
      <c r="E610" s="372"/>
      <c r="F610" s="372"/>
      <c r="G610" s="720"/>
      <c r="H610" s="372"/>
      <c r="I610" s="372"/>
      <c r="J610" s="372"/>
      <c r="K610" s="372"/>
    </row>
    <row r="611" spans="1:11" s="13" customFormat="1" ht="18" x14ac:dyDescent="0.25">
      <c r="A611" s="761"/>
      <c r="B611" s="760"/>
      <c r="C611" s="23"/>
      <c r="D611" s="23"/>
      <c r="E611" s="23"/>
      <c r="F611" s="23"/>
      <c r="G611" s="106"/>
      <c r="H611" s="23"/>
      <c r="I611" s="23"/>
      <c r="J611" s="23"/>
      <c r="K611" s="23"/>
    </row>
    <row r="612" spans="1:11" s="13" customFormat="1" ht="18" x14ac:dyDescent="0.25">
      <c r="A612" s="935"/>
      <c r="B612" s="951"/>
      <c r="C612" s="23"/>
      <c r="D612" s="23"/>
      <c r="E612" s="23"/>
      <c r="F612" s="23"/>
      <c r="G612" s="106"/>
      <c r="H612" s="23"/>
      <c r="I612" s="23"/>
      <c r="J612" s="23"/>
      <c r="K612" s="23"/>
    </row>
    <row r="613" spans="1:11" s="13" customFormat="1" ht="18" customHeight="1" x14ac:dyDescent="0.25">
      <c r="A613" s="935"/>
      <c r="B613" s="6"/>
      <c r="C613" s="23"/>
      <c r="D613" s="23"/>
      <c r="E613" s="23"/>
      <c r="F613" s="23"/>
      <c r="G613" s="106"/>
      <c r="H613" s="23"/>
      <c r="I613" s="23"/>
      <c r="J613" s="23"/>
      <c r="K613" s="23"/>
    </row>
    <row r="614" spans="1:11" s="13" customFormat="1" ht="18" customHeight="1" x14ac:dyDescent="0.25">
      <c r="A614" s="935"/>
      <c r="B614" s="6"/>
      <c r="C614" s="23"/>
      <c r="D614" s="23"/>
      <c r="E614" s="23"/>
      <c r="F614" s="23"/>
      <c r="G614" s="106"/>
      <c r="H614" s="23"/>
      <c r="I614" s="23"/>
      <c r="J614" s="23"/>
      <c r="K614" s="23"/>
    </row>
    <row r="615" spans="1:11" s="13" customFormat="1" ht="18" customHeight="1" x14ac:dyDescent="0.25">
      <c r="A615" s="935"/>
      <c r="B615" s="6"/>
      <c r="C615" s="23"/>
      <c r="D615" s="23"/>
      <c r="E615" s="23"/>
      <c r="F615" s="23"/>
      <c r="G615" s="106"/>
      <c r="H615" s="23"/>
      <c r="I615" s="23"/>
      <c r="J615" s="23"/>
      <c r="K615" s="23"/>
    </row>
    <row r="616" spans="1:11" s="13" customFormat="1" ht="18" customHeight="1" x14ac:dyDescent="0.25">
      <c r="A616" s="935"/>
      <c r="B616" s="6"/>
      <c r="C616" s="23"/>
      <c r="D616" s="23"/>
      <c r="E616" s="23"/>
      <c r="F616" s="23"/>
      <c r="G616" s="106"/>
      <c r="H616" s="23"/>
      <c r="I616" s="23"/>
      <c r="J616" s="23"/>
      <c r="K616" s="23"/>
    </row>
    <row r="617" spans="1:11" s="13" customFormat="1" ht="18" customHeight="1" x14ac:dyDescent="0.25">
      <c r="A617" s="935"/>
      <c r="B617" s="6"/>
      <c r="C617" s="23"/>
      <c r="D617" s="23"/>
      <c r="E617" s="23"/>
      <c r="F617" s="23"/>
      <c r="G617" s="106"/>
      <c r="H617" s="23"/>
      <c r="I617" s="23"/>
      <c r="J617" s="23"/>
      <c r="K617" s="23"/>
    </row>
    <row r="618" spans="1:11" s="13" customFormat="1" ht="18" customHeight="1" x14ac:dyDescent="0.25">
      <c r="A618" s="935"/>
      <c r="B618" s="945"/>
      <c r="C618" s="23"/>
      <c r="D618" s="705"/>
      <c r="E618" s="23"/>
      <c r="F618" s="23"/>
      <c r="G618" s="106"/>
      <c r="H618" s="23"/>
      <c r="I618" s="23"/>
      <c r="J618" s="23"/>
      <c r="K618" s="23"/>
    </row>
    <row r="619" spans="1:11" s="13" customFormat="1" ht="18" customHeight="1" x14ac:dyDescent="0.25">
      <c r="A619" s="761"/>
      <c r="B619" s="760"/>
      <c r="C619" s="23"/>
      <c r="D619" s="23"/>
      <c r="E619" s="23"/>
      <c r="F619" s="23"/>
      <c r="G619" s="106"/>
      <c r="H619" s="23"/>
      <c r="I619" s="23"/>
      <c r="J619" s="23"/>
      <c r="K619" s="23"/>
    </row>
    <row r="620" spans="1:11" s="13" customFormat="1" ht="18" customHeight="1" x14ac:dyDescent="0.25">
      <c r="A620" s="935"/>
      <c r="B620" s="6"/>
      <c r="C620" s="23"/>
      <c r="D620" s="23"/>
      <c r="E620" s="23"/>
      <c r="F620" s="23"/>
      <c r="G620" s="106"/>
      <c r="H620" s="23"/>
      <c r="I620" s="23"/>
      <c r="J620" s="23"/>
      <c r="K620" s="23"/>
    </row>
    <row r="621" spans="1:11" s="13" customFormat="1" ht="18" customHeight="1" x14ac:dyDescent="0.25">
      <c r="A621" s="935"/>
      <c r="B621" s="6"/>
      <c r="C621" s="23"/>
      <c r="D621" s="23"/>
      <c r="E621" s="23"/>
      <c r="F621" s="23"/>
      <c r="G621" s="106"/>
      <c r="H621" s="23"/>
      <c r="I621" s="23"/>
      <c r="J621" s="23"/>
      <c r="K621" s="23"/>
    </row>
    <row r="622" spans="1:11" s="13" customFormat="1" ht="18" customHeight="1" x14ac:dyDescent="0.25">
      <c r="A622" s="935"/>
      <c r="B622" s="6"/>
      <c r="C622" s="23"/>
      <c r="D622" s="23"/>
      <c r="E622" s="23"/>
      <c r="F622" s="23"/>
      <c r="G622" s="106"/>
      <c r="H622" s="23"/>
      <c r="I622" s="23"/>
      <c r="J622" s="23"/>
      <c r="K622" s="23"/>
    </row>
    <row r="623" spans="1:11" s="13" customFormat="1" ht="18" x14ac:dyDescent="0.25">
      <c r="A623" s="935"/>
      <c r="B623" s="6"/>
      <c r="C623" s="23"/>
      <c r="D623" s="23"/>
      <c r="E623" s="23"/>
      <c r="F623" s="23"/>
      <c r="G623" s="106"/>
      <c r="H623" s="23"/>
      <c r="I623" s="23"/>
      <c r="J623" s="23"/>
      <c r="K623" s="23"/>
    </row>
    <row r="624" spans="1:11" s="13" customFormat="1" ht="18" x14ac:dyDescent="0.25">
      <c r="A624" s="935"/>
      <c r="B624" s="6"/>
      <c r="C624" s="23"/>
      <c r="D624" s="23"/>
      <c r="E624" s="23"/>
      <c r="F624" s="23"/>
      <c r="G624" s="106"/>
      <c r="H624" s="23"/>
      <c r="I624" s="23"/>
      <c r="J624" s="23"/>
      <c r="K624" s="23"/>
    </row>
    <row r="625" spans="1:11" s="13" customFormat="1" ht="18" x14ac:dyDescent="0.25">
      <c r="A625" s="935"/>
      <c r="B625" s="6"/>
      <c r="G625" s="49"/>
      <c r="I625" s="23"/>
      <c r="J625" s="23"/>
      <c r="K625" s="23"/>
    </row>
    <row r="626" spans="1:11" s="13" customFormat="1" ht="18" x14ac:dyDescent="0.25">
      <c r="A626" s="761"/>
      <c r="B626" s="760"/>
      <c r="C626" s="23"/>
      <c r="D626" s="23"/>
      <c r="E626" s="23"/>
      <c r="F626" s="23"/>
      <c r="G626" s="106"/>
      <c r="H626" s="23"/>
      <c r="I626" s="23"/>
      <c r="J626" s="23"/>
      <c r="K626" s="23"/>
    </row>
    <row r="627" spans="1:11" s="13" customFormat="1" ht="18" x14ac:dyDescent="0.25">
      <c r="A627" s="935"/>
      <c r="B627" s="6"/>
      <c r="C627" s="23"/>
      <c r="D627" s="23"/>
      <c r="E627" s="23"/>
      <c r="F627" s="23"/>
      <c r="G627" s="106"/>
      <c r="H627" s="23"/>
      <c r="I627" s="23"/>
      <c r="J627" s="23"/>
      <c r="K627" s="23"/>
    </row>
    <row r="628" spans="1:11" s="13" customFormat="1" ht="17.25" x14ac:dyDescent="0.3">
      <c r="A628" s="706"/>
      <c r="B628" s="23"/>
      <c r="C628" s="23"/>
      <c r="D628" s="23"/>
      <c r="E628" s="23"/>
      <c r="F628" s="23"/>
      <c r="G628" s="106"/>
      <c r="H628" s="23"/>
      <c r="I628" s="23"/>
      <c r="J628" s="23"/>
      <c r="K628" s="23"/>
    </row>
    <row r="629" spans="1:11" s="13" customFormat="1" ht="17.25" x14ac:dyDescent="0.3">
      <c r="A629" s="706"/>
      <c r="B629" s="23"/>
      <c r="C629" s="23"/>
      <c r="D629" s="23"/>
      <c r="E629" s="23"/>
      <c r="F629" s="23"/>
      <c r="G629" s="106"/>
      <c r="H629" s="23"/>
      <c r="I629" s="23"/>
      <c r="J629" s="23"/>
      <c r="K629" s="23"/>
    </row>
    <row r="630" spans="1:11" s="13" customFormat="1" ht="17.25" x14ac:dyDescent="0.3">
      <c r="A630" s="706"/>
      <c r="B630" s="23"/>
      <c r="C630" s="23"/>
      <c r="D630" s="23"/>
      <c r="E630" s="23"/>
      <c r="F630" s="23"/>
      <c r="G630" s="106"/>
      <c r="H630" s="23"/>
      <c r="I630" s="23"/>
      <c r="J630" s="23"/>
      <c r="K630" s="23"/>
    </row>
    <row r="631" spans="1:11" s="13" customFormat="1" ht="17.25" x14ac:dyDescent="0.3">
      <c r="A631" s="706"/>
      <c r="B631" s="23"/>
      <c r="C631" s="23"/>
      <c r="D631" s="23"/>
      <c r="E631" s="23"/>
      <c r="F631" s="23"/>
      <c r="G631" s="106"/>
      <c r="H631" s="23"/>
      <c r="I631" s="23"/>
      <c r="J631" s="23"/>
      <c r="K631" s="23"/>
    </row>
    <row r="632" spans="1:11" s="13" customFormat="1" ht="17.25" x14ac:dyDescent="0.3">
      <c r="A632" s="706"/>
      <c r="B632" s="23"/>
      <c r="C632" s="23"/>
      <c r="D632" s="23"/>
      <c r="E632" s="23"/>
      <c r="F632" s="23"/>
      <c r="G632" s="106"/>
      <c r="H632" s="23"/>
      <c r="I632" s="23"/>
      <c r="J632" s="23"/>
      <c r="K632" s="23"/>
    </row>
    <row r="633" spans="1:11" s="13" customFormat="1" ht="17.25" x14ac:dyDescent="0.3">
      <c r="A633" s="706"/>
      <c r="B633" s="23"/>
      <c r="C633" s="23"/>
      <c r="D633" s="23"/>
      <c r="E633" s="23"/>
      <c r="F633" s="23"/>
      <c r="G633" s="106"/>
      <c r="H633" s="23"/>
      <c r="I633" s="23"/>
      <c r="J633" s="23"/>
      <c r="K633" s="23"/>
    </row>
    <row r="634" spans="1:11" s="13" customFormat="1" ht="17.25" x14ac:dyDescent="0.3">
      <c r="A634" s="706"/>
      <c r="B634" s="23"/>
      <c r="C634" s="23"/>
      <c r="D634" s="23"/>
      <c r="E634" s="23"/>
      <c r="F634" s="23"/>
      <c r="G634" s="106"/>
      <c r="H634" s="23"/>
      <c r="I634" s="23"/>
      <c r="J634" s="23"/>
      <c r="K634" s="23"/>
    </row>
    <row r="635" spans="1:11" s="13" customFormat="1" ht="15.75" x14ac:dyDescent="0.25">
      <c r="A635" s="759"/>
      <c r="G635" s="49"/>
      <c r="I635" s="23"/>
      <c r="J635" s="23"/>
      <c r="K635" s="23"/>
    </row>
    <row r="636" spans="1:11" s="13" customFormat="1" ht="18" x14ac:dyDescent="0.25">
      <c r="A636" s="761"/>
      <c r="B636" s="760"/>
      <c r="C636" s="23"/>
      <c r="D636" s="23"/>
      <c r="E636" s="23"/>
      <c r="F636" s="23"/>
      <c r="G636" s="106"/>
      <c r="H636" s="23"/>
      <c r="I636" s="23"/>
      <c r="J636" s="23"/>
      <c r="K636" s="23"/>
    </row>
    <row r="637" spans="1:11" s="13" customFormat="1" ht="17.25" x14ac:dyDescent="0.3">
      <c r="A637" s="706"/>
      <c r="B637" s="23"/>
      <c r="C637" s="23"/>
      <c r="D637" s="23"/>
      <c r="E637" s="23"/>
      <c r="F637" s="23"/>
      <c r="G637" s="106"/>
      <c r="H637" s="23"/>
      <c r="I637" s="23"/>
      <c r="J637" s="23"/>
      <c r="K637" s="23"/>
    </row>
    <row r="638" spans="1:11" s="13" customFormat="1" ht="18.75" x14ac:dyDescent="0.3">
      <c r="A638" s="706"/>
      <c r="B638" s="762"/>
      <c r="C638" s="23"/>
      <c r="D638" s="23"/>
      <c r="E638" s="23"/>
      <c r="F638" s="23"/>
      <c r="G638" s="106"/>
      <c r="H638" s="23"/>
      <c r="I638" s="23"/>
      <c r="J638" s="23"/>
      <c r="K638" s="23"/>
    </row>
    <row r="639" spans="1:11" s="13" customFormat="1" ht="17.25" x14ac:dyDescent="0.3">
      <c r="A639" s="706"/>
      <c r="B639" s="763"/>
      <c r="C639" s="23"/>
      <c r="D639" s="23"/>
      <c r="E639" s="23"/>
      <c r="F639" s="23"/>
      <c r="G639" s="106"/>
      <c r="H639" s="23"/>
      <c r="I639" s="23"/>
      <c r="J639" s="23"/>
      <c r="K639" s="23"/>
    </row>
    <row r="640" spans="1:11" s="13" customFormat="1" ht="18.75" x14ac:dyDescent="0.3">
      <c r="A640" s="706"/>
      <c r="B640" s="762"/>
      <c r="C640" s="23"/>
      <c r="D640" s="23"/>
      <c r="E640" s="23"/>
      <c r="F640" s="23"/>
      <c r="G640" s="106"/>
      <c r="H640" s="23"/>
      <c r="I640" s="23"/>
      <c r="J640" s="23"/>
      <c r="K640" s="23"/>
    </row>
    <row r="641" spans="1:11" s="13" customFormat="1" ht="17.25" x14ac:dyDescent="0.3">
      <c r="A641" s="706"/>
      <c r="B641" s="375"/>
      <c r="C641" s="23"/>
      <c r="D641" s="23"/>
      <c r="E641" s="23"/>
      <c r="F641" s="23"/>
      <c r="G641" s="106"/>
      <c r="H641" s="23"/>
      <c r="I641" s="23"/>
      <c r="J641" s="23"/>
      <c r="K641" s="23"/>
    </row>
    <row r="642" spans="1:11" s="13" customFormat="1" ht="18.75" x14ac:dyDescent="0.3">
      <c r="A642" s="706"/>
      <c r="B642" s="762"/>
      <c r="C642" s="23"/>
      <c r="D642" s="23"/>
      <c r="E642" s="23"/>
      <c r="F642" s="23"/>
      <c r="G642" s="106"/>
      <c r="H642" s="23"/>
      <c r="I642" s="23"/>
      <c r="J642" s="23"/>
      <c r="K642" s="23"/>
    </row>
    <row r="643" spans="1:11" s="13" customFormat="1" ht="17.25" x14ac:dyDescent="0.3">
      <c r="A643" s="706"/>
      <c r="B643" s="23"/>
      <c r="C643" s="23"/>
      <c r="D643" s="23"/>
      <c r="E643" s="23"/>
      <c r="F643" s="23"/>
      <c r="G643" s="106"/>
      <c r="H643" s="23"/>
      <c r="I643" s="23"/>
      <c r="J643" s="23"/>
      <c r="K643" s="23"/>
    </row>
    <row r="644" spans="1:11" s="13" customFormat="1" ht="17.25" x14ac:dyDescent="0.3">
      <c r="A644" s="706"/>
      <c r="B644" s="23"/>
      <c r="C644" s="23"/>
      <c r="D644" s="23"/>
      <c r="E644" s="23"/>
      <c r="F644" s="23"/>
      <c r="G644" s="106"/>
      <c r="H644" s="23"/>
      <c r="I644" s="23"/>
      <c r="J644" s="23"/>
      <c r="K644" s="23"/>
    </row>
    <row r="645" spans="1:11" s="13" customFormat="1" ht="17.25" x14ac:dyDescent="0.3">
      <c r="A645" s="706"/>
      <c r="B645" s="23"/>
      <c r="C645" s="23"/>
      <c r="D645" s="23"/>
      <c r="E645" s="23"/>
      <c r="F645" s="23"/>
      <c r="G645" s="106"/>
      <c r="H645" s="23"/>
      <c r="I645" s="23"/>
      <c r="J645" s="23"/>
      <c r="K645" s="23"/>
    </row>
    <row r="646" spans="1:11" s="13" customFormat="1" ht="17.25" x14ac:dyDescent="0.3">
      <c r="A646" s="706"/>
      <c r="B646" s="23"/>
      <c r="C646" s="23"/>
      <c r="D646" s="23"/>
      <c r="E646" s="23"/>
      <c r="F646" s="23"/>
      <c r="G646" s="106"/>
      <c r="H646" s="23"/>
      <c r="I646" s="23"/>
      <c r="J646" s="23"/>
      <c r="K646" s="23"/>
    </row>
    <row r="647" spans="1:11" s="13" customFormat="1" ht="17.25" x14ac:dyDescent="0.3">
      <c r="A647" s="706"/>
      <c r="B647" s="23"/>
      <c r="C647" s="23"/>
      <c r="D647" s="23"/>
      <c r="E647" s="23"/>
      <c r="F647" s="23"/>
      <c r="G647" s="106"/>
      <c r="H647" s="23"/>
      <c r="I647" s="23"/>
      <c r="J647" s="23"/>
      <c r="K647" s="23"/>
    </row>
    <row r="648" spans="1:11" s="13" customFormat="1" ht="17.25" x14ac:dyDescent="0.3">
      <c r="A648" s="706"/>
      <c r="B648" s="23"/>
      <c r="C648" s="23"/>
      <c r="D648" s="23"/>
      <c r="E648" s="23"/>
      <c r="F648" s="23"/>
      <c r="G648" s="106"/>
      <c r="H648" s="23"/>
      <c r="I648" s="23"/>
      <c r="J648" s="23"/>
      <c r="K648" s="23"/>
    </row>
    <row r="649" spans="1:11" s="13" customFormat="1" ht="17.25" x14ac:dyDescent="0.3">
      <c r="A649" s="706"/>
      <c r="B649" s="23"/>
      <c r="C649" s="23"/>
      <c r="D649" s="23"/>
      <c r="E649" s="23"/>
      <c r="F649" s="23"/>
      <c r="G649" s="106"/>
      <c r="H649" s="23"/>
      <c r="I649" s="23"/>
      <c r="J649" s="23"/>
      <c r="K649" s="23"/>
    </row>
    <row r="650" spans="1:11" ht="17.25" x14ac:dyDescent="0.3">
      <c r="A650" s="708"/>
      <c r="B650" s="100"/>
      <c r="C650" s="100"/>
      <c r="D650" s="100"/>
      <c r="E650" s="100"/>
      <c r="F650" s="100"/>
      <c r="G650" s="707"/>
      <c r="H650" s="100"/>
      <c r="I650" s="100"/>
      <c r="J650" s="100"/>
      <c r="K650" s="100"/>
    </row>
    <row r="651" spans="1:11" ht="17.25" x14ac:dyDescent="0.3">
      <c r="A651" s="708"/>
      <c r="B651" s="100"/>
      <c r="C651" s="100"/>
      <c r="D651" s="100"/>
      <c r="E651" s="100"/>
      <c r="F651" s="100"/>
      <c r="G651" s="707"/>
      <c r="H651" s="100"/>
      <c r="I651" s="100"/>
      <c r="J651" s="100"/>
      <c r="K651" s="100"/>
    </row>
    <row r="652" spans="1:11" ht="17.25" x14ac:dyDescent="0.3">
      <c r="A652" s="708"/>
      <c r="B652" s="100"/>
      <c r="C652" s="100"/>
      <c r="D652" s="100"/>
      <c r="E652" s="100"/>
      <c r="F652" s="100"/>
      <c r="G652" s="707"/>
      <c r="H652" s="100"/>
      <c r="I652" s="100"/>
      <c r="J652" s="100"/>
      <c r="K652" s="100"/>
    </row>
    <row r="653" spans="1:11" ht="17.25" x14ac:dyDescent="0.3">
      <c r="A653" s="708"/>
      <c r="B653" s="100"/>
      <c r="C653" s="100"/>
      <c r="D653" s="100"/>
      <c r="E653" s="100"/>
      <c r="F653" s="100"/>
      <c r="G653" s="707"/>
      <c r="H653" s="100"/>
      <c r="I653" s="100"/>
      <c r="J653" s="100"/>
      <c r="K653" s="100"/>
    </row>
    <row r="654" spans="1:11" ht="17.25" x14ac:dyDescent="0.3">
      <c r="A654" s="708"/>
      <c r="B654" s="100"/>
      <c r="C654" s="100"/>
      <c r="D654" s="100"/>
      <c r="E654" s="100"/>
      <c r="F654" s="100"/>
      <c r="G654" s="707"/>
      <c r="H654" s="100"/>
      <c r="I654" s="100"/>
      <c r="J654" s="100"/>
      <c r="K654" s="100"/>
    </row>
    <row r="655" spans="1:11" ht="17.25" x14ac:dyDescent="0.3">
      <c r="A655" s="708"/>
      <c r="B655" s="100"/>
      <c r="C655" s="100"/>
      <c r="D655" s="100"/>
      <c r="E655" s="100"/>
      <c r="F655" s="100"/>
      <c r="G655" s="707"/>
      <c r="H655" s="100"/>
      <c r="I655" s="100"/>
      <c r="J655" s="100"/>
      <c r="K655" s="100"/>
    </row>
    <row r="656" spans="1:11" ht="17.25" x14ac:dyDescent="0.3">
      <c r="A656" s="708"/>
      <c r="B656" s="100"/>
      <c r="C656" s="100"/>
      <c r="D656" s="100"/>
      <c r="E656" s="100"/>
      <c r="F656" s="100"/>
      <c r="G656" s="707"/>
      <c r="H656" s="100"/>
      <c r="I656" s="100"/>
      <c r="J656" s="100"/>
      <c r="K656" s="100"/>
    </row>
    <row r="657" spans="1:11" ht="17.25" x14ac:dyDescent="0.3">
      <c r="A657" s="708"/>
      <c r="B657" s="100"/>
      <c r="C657" s="100"/>
      <c r="D657" s="100"/>
      <c r="E657" s="100"/>
      <c r="F657" s="100"/>
      <c r="G657" s="707"/>
      <c r="H657" s="100"/>
      <c r="I657" s="100"/>
      <c r="J657" s="100"/>
      <c r="K657" s="100"/>
    </row>
    <row r="658" spans="1:11" ht="17.25" x14ac:dyDescent="0.3">
      <c r="A658" s="708"/>
      <c r="B658" s="100"/>
      <c r="C658" s="100"/>
      <c r="D658" s="100"/>
      <c r="E658" s="100"/>
      <c r="F658" s="100"/>
      <c r="G658" s="707"/>
      <c r="H658" s="100"/>
      <c r="I658" s="100"/>
      <c r="J658" s="100"/>
      <c r="K658" s="100"/>
    </row>
    <row r="659" spans="1:11" ht="17.25" x14ac:dyDescent="0.3">
      <c r="A659" s="708"/>
      <c r="B659" s="100"/>
      <c r="C659" s="100"/>
      <c r="D659" s="100"/>
      <c r="E659" s="100"/>
      <c r="F659" s="100"/>
      <c r="G659" s="707"/>
      <c r="H659" s="100"/>
      <c r="I659" s="100"/>
      <c r="J659" s="100"/>
      <c r="K659" s="100"/>
    </row>
    <row r="660" spans="1:11" ht="17.25" x14ac:dyDescent="0.3">
      <c r="A660" s="708"/>
      <c r="B660" s="100"/>
      <c r="C660" s="100"/>
      <c r="D660" s="100"/>
      <c r="E660" s="100"/>
      <c r="F660" s="100"/>
      <c r="G660" s="707"/>
      <c r="H660" s="100"/>
      <c r="I660" s="100"/>
      <c r="J660" s="100"/>
      <c r="K660" s="100"/>
    </row>
    <row r="661" spans="1:11" ht="17.25" x14ac:dyDescent="0.3">
      <c r="A661" s="708"/>
      <c r="B661" s="100"/>
      <c r="C661" s="100"/>
      <c r="D661" s="100"/>
      <c r="E661" s="100"/>
      <c r="F661" s="100"/>
      <c r="G661" s="707"/>
      <c r="H661" s="100"/>
      <c r="I661" s="100"/>
      <c r="J661" s="100"/>
      <c r="K661" s="100"/>
    </row>
    <row r="662" spans="1:11" ht="17.25" x14ac:dyDescent="0.3">
      <c r="A662" s="708"/>
      <c r="B662" s="100"/>
      <c r="C662" s="100"/>
      <c r="D662" s="100"/>
      <c r="E662" s="100"/>
      <c r="F662" s="100"/>
      <c r="G662" s="707"/>
      <c r="H662" s="100"/>
      <c r="I662" s="100"/>
      <c r="J662" s="100"/>
      <c r="K662" s="100"/>
    </row>
    <row r="663" spans="1:11" ht="17.25" x14ac:dyDescent="0.3">
      <c r="A663" s="708"/>
      <c r="B663" s="100"/>
      <c r="C663" s="100"/>
      <c r="D663" s="100"/>
      <c r="E663" s="100"/>
      <c r="F663" s="100"/>
      <c r="G663" s="707"/>
      <c r="H663" s="100"/>
      <c r="I663" s="100"/>
      <c r="J663" s="100"/>
      <c r="K663" s="100"/>
    </row>
    <row r="664" spans="1:11" ht="17.25" x14ac:dyDescent="0.3">
      <c r="A664" s="708"/>
      <c r="B664" s="100"/>
      <c r="C664" s="100"/>
      <c r="D664" s="100"/>
      <c r="E664" s="100"/>
      <c r="F664" s="100"/>
      <c r="G664" s="707"/>
      <c r="H664" s="100"/>
      <c r="I664" s="100"/>
      <c r="J664" s="100"/>
      <c r="K664" s="100"/>
    </row>
    <row r="665" spans="1:11" ht="17.25" x14ac:dyDescent="0.3">
      <c r="A665" s="708"/>
      <c r="B665" s="100"/>
      <c r="C665" s="100"/>
      <c r="D665" s="100"/>
      <c r="E665" s="100"/>
      <c r="F665" s="100"/>
      <c r="G665" s="707"/>
      <c r="H665" s="100"/>
      <c r="I665" s="100"/>
      <c r="J665" s="100"/>
      <c r="K665" s="100"/>
    </row>
    <row r="666" spans="1:11" ht="17.25" x14ac:dyDescent="0.3">
      <c r="A666" s="708"/>
      <c r="B666" s="100"/>
      <c r="C666" s="100"/>
      <c r="D666" s="100"/>
      <c r="E666" s="100"/>
      <c r="F666" s="100"/>
      <c r="G666" s="707"/>
      <c r="H666" s="100"/>
      <c r="I666" s="100"/>
      <c r="J666" s="100"/>
      <c r="K666" s="100"/>
    </row>
    <row r="667" spans="1:11" ht="17.25" x14ac:dyDescent="0.3">
      <c r="A667" s="708"/>
      <c r="B667" s="100"/>
      <c r="C667" s="100"/>
      <c r="D667" s="100"/>
      <c r="E667" s="100"/>
      <c r="F667" s="100"/>
      <c r="G667" s="707"/>
      <c r="H667" s="100"/>
      <c r="I667" s="100"/>
      <c r="J667" s="100"/>
      <c r="K667" s="100"/>
    </row>
    <row r="668" spans="1:11" ht="17.25" x14ac:dyDescent="0.3">
      <c r="A668" s="708"/>
      <c r="B668" s="100"/>
      <c r="C668" s="100"/>
      <c r="D668" s="100"/>
      <c r="E668" s="100"/>
      <c r="F668" s="100"/>
      <c r="G668" s="707"/>
      <c r="H668" s="100"/>
      <c r="I668" s="100"/>
      <c r="J668" s="100"/>
      <c r="K668" s="100"/>
    </row>
    <row r="669" spans="1:11" ht="17.25" x14ac:dyDescent="0.3">
      <c r="A669" s="708"/>
      <c r="B669" s="100"/>
      <c r="C669" s="100"/>
      <c r="D669" s="100"/>
      <c r="E669" s="100"/>
      <c r="F669" s="100"/>
      <c r="G669" s="707"/>
      <c r="H669" s="100"/>
      <c r="I669" s="100"/>
      <c r="J669" s="100"/>
      <c r="K669" s="100"/>
    </row>
    <row r="670" spans="1:11" ht="17.25" x14ac:dyDescent="0.3">
      <c r="A670" s="708"/>
      <c r="B670" s="100"/>
      <c r="C670" s="100"/>
      <c r="D670" s="100"/>
      <c r="E670" s="100"/>
      <c r="F670" s="100"/>
      <c r="G670" s="707"/>
      <c r="H670" s="100"/>
      <c r="I670" s="100"/>
      <c r="J670" s="100"/>
      <c r="K670" s="100"/>
    </row>
    <row r="671" spans="1:11" ht="17.25" x14ac:dyDescent="0.3">
      <c r="A671" s="708"/>
      <c r="B671" s="100"/>
      <c r="C671" s="100"/>
      <c r="D671" s="100"/>
      <c r="E671" s="100"/>
      <c r="F671" s="100"/>
      <c r="G671" s="707"/>
      <c r="H671" s="100"/>
      <c r="I671" s="100"/>
      <c r="J671" s="100"/>
      <c r="K671" s="100"/>
    </row>
    <row r="672" spans="1:11" ht="17.25" x14ac:dyDescent="0.3">
      <c r="A672" s="708"/>
      <c r="B672" s="100"/>
      <c r="C672" s="100"/>
      <c r="D672" s="100"/>
      <c r="E672" s="100"/>
      <c r="F672" s="100"/>
      <c r="G672" s="707"/>
      <c r="H672" s="100"/>
      <c r="I672" s="100"/>
      <c r="J672" s="100"/>
      <c r="K672" s="100"/>
    </row>
    <row r="673" spans="1:11" ht="17.25" x14ac:dyDescent="0.3">
      <c r="A673" s="708"/>
      <c r="B673" s="100"/>
      <c r="C673" s="100"/>
      <c r="D673" s="100"/>
      <c r="E673" s="100"/>
      <c r="F673" s="100"/>
      <c r="G673" s="707"/>
      <c r="H673" s="100"/>
      <c r="I673" s="100"/>
      <c r="J673" s="100"/>
      <c r="K673" s="100"/>
    </row>
    <row r="674" spans="1:11" ht="17.25" x14ac:dyDescent="0.3">
      <c r="A674" s="708"/>
      <c r="B674" s="100"/>
      <c r="C674" s="100"/>
      <c r="D674" s="100"/>
      <c r="E674" s="100"/>
      <c r="F674" s="100"/>
      <c r="G674" s="707"/>
      <c r="H674" s="100"/>
      <c r="I674" s="100"/>
      <c r="J674" s="100"/>
      <c r="K674" s="100"/>
    </row>
    <row r="675" spans="1:11" ht="17.25" x14ac:dyDescent="0.3">
      <c r="A675" s="708"/>
      <c r="B675" s="100"/>
      <c r="C675" s="100"/>
      <c r="D675" s="100"/>
      <c r="E675" s="100"/>
      <c r="F675" s="100"/>
      <c r="G675" s="707"/>
      <c r="H675" s="100"/>
      <c r="I675" s="100"/>
      <c r="J675" s="100"/>
      <c r="K675" s="100"/>
    </row>
    <row r="676" spans="1:11" ht="17.25" x14ac:dyDescent="0.3">
      <c r="A676" s="708"/>
      <c r="B676" s="100"/>
      <c r="C676" s="100"/>
      <c r="D676" s="100"/>
      <c r="E676" s="100"/>
      <c r="F676" s="100"/>
      <c r="G676" s="707"/>
      <c r="H676" s="100"/>
      <c r="I676" s="100"/>
      <c r="J676" s="100"/>
      <c r="K676" s="100"/>
    </row>
    <row r="677" spans="1:11" ht="17.25" x14ac:dyDescent="0.3">
      <c r="A677" s="708"/>
      <c r="B677" s="100"/>
      <c r="C677" s="100"/>
      <c r="D677" s="100"/>
      <c r="E677" s="100"/>
      <c r="F677" s="100"/>
      <c r="G677" s="707"/>
      <c r="H677" s="100"/>
      <c r="I677" s="100"/>
      <c r="J677" s="100"/>
      <c r="K677" s="100"/>
    </row>
    <row r="678" spans="1:11" ht="17.25" x14ac:dyDescent="0.3">
      <c r="A678" s="708"/>
      <c r="B678" s="100"/>
      <c r="C678" s="100"/>
      <c r="D678" s="100"/>
      <c r="E678" s="100"/>
      <c r="F678" s="100"/>
      <c r="G678" s="707"/>
      <c r="H678" s="100"/>
      <c r="I678" s="100"/>
      <c r="J678" s="100"/>
      <c r="K678" s="100"/>
    </row>
    <row r="679" spans="1:11" ht="17.25" x14ac:dyDescent="0.3">
      <c r="A679" s="708"/>
      <c r="B679" s="100"/>
      <c r="C679" s="100"/>
      <c r="D679" s="100"/>
      <c r="E679" s="100"/>
      <c r="F679" s="100"/>
      <c r="G679" s="707"/>
      <c r="H679" s="100"/>
      <c r="I679" s="100"/>
      <c r="J679" s="100"/>
      <c r="K679" s="100"/>
    </row>
    <row r="680" spans="1:11" ht="17.25" x14ac:dyDescent="0.3">
      <c r="A680" s="708"/>
      <c r="B680" s="100"/>
      <c r="C680" s="100"/>
      <c r="D680" s="100"/>
      <c r="E680" s="100"/>
      <c r="F680" s="100"/>
      <c r="G680" s="707"/>
      <c r="H680" s="100"/>
      <c r="I680" s="100"/>
      <c r="J680" s="100"/>
      <c r="K680" s="100"/>
    </row>
    <row r="681" spans="1:11" ht="17.25" x14ac:dyDescent="0.3">
      <c r="A681" s="708"/>
      <c r="B681" s="100"/>
      <c r="C681" s="100"/>
      <c r="D681" s="100"/>
      <c r="E681" s="100"/>
      <c r="F681" s="100"/>
      <c r="G681" s="707"/>
      <c r="H681" s="100"/>
      <c r="I681" s="100"/>
      <c r="J681" s="100"/>
      <c r="K681" s="100"/>
    </row>
    <row r="682" spans="1:11" ht="17.25" x14ac:dyDescent="0.3">
      <c r="A682" s="708"/>
      <c r="B682" s="100"/>
      <c r="C682" s="100"/>
      <c r="D682" s="100"/>
      <c r="E682" s="100"/>
      <c r="F682" s="100"/>
      <c r="G682" s="707"/>
      <c r="H682" s="100"/>
      <c r="I682" s="100"/>
      <c r="J682" s="100"/>
      <c r="K682" s="100"/>
    </row>
    <row r="683" spans="1:11" ht="17.25" x14ac:dyDescent="0.3">
      <c r="A683" s="708"/>
      <c r="B683" s="100"/>
      <c r="C683" s="100"/>
      <c r="D683" s="100"/>
      <c r="E683" s="100"/>
      <c r="F683" s="100"/>
      <c r="G683" s="707"/>
      <c r="H683" s="100"/>
      <c r="I683" s="100"/>
      <c r="J683" s="100"/>
      <c r="K683" s="100"/>
    </row>
    <row r="684" spans="1:11" ht="17.25" x14ac:dyDescent="0.3">
      <c r="A684" s="708"/>
      <c r="B684" s="100"/>
      <c r="C684" s="100"/>
      <c r="D684" s="100"/>
      <c r="E684" s="100"/>
      <c r="F684" s="100"/>
      <c r="G684" s="707"/>
      <c r="H684" s="100"/>
      <c r="I684" s="100"/>
      <c r="J684" s="100"/>
      <c r="K684" s="100"/>
    </row>
    <row r="685" spans="1:11" ht="17.25" x14ac:dyDescent="0.3">
      <c r="A685" s="708"/>
      <c r="B685" s="100"/>
      <c r="C685" s="100"/>
      <c r="D685" s="100"/>
      <c r="E685" s="100"/>
      <c r="F685" s="100"/>
      <c r="G685" s="707"/>
      <c r="H685" s="100"/>
      <c r="I685" s="100"/>
      <c r="J685" s="100"/>
      <c r="K685" s="100"/>
    </row>
    <row r="686" spans="1:11" ht="17.25" x14ac:dyDescent="0.3">
      <c r="A686" s="708"/>
      <c r="B686" s="100"/>
      <c r="C686" s="100"/>
      <c r="D686" s="100"/>
      <c r="E686" s="100"/>
      <c r="F686" s="100"/>
      <c r="G686" s="707"/>
      <c r="H686" s="100"/>
      <c r="I686" s="100"/>
      <c r="J686" s="100"/>
      <c r="K686" s="100"/>
    </row>
    <row r="687" spans="1:11" ht="17.25" x14ac:dyDescent="0.3">
      <c r="A687" s="708"/>
      <c r="B687" s="100"/>
      <c r="C687" s="100"/>
      <c r="D687" s="100"/>
      <c r="E687" s="100"/>
      <c r="F687" s="100"/>
      <c r="G687" s="707"/>
      <c r="H687" s="100"/>
      <c r="I687" s="100"/>
      <c r="J687" s="100"/>
      <c r="K687" s="100"/>
    </row>
    <row r="688" spans="1:11" ht="17.25" x14ac:dyDescent="0.3">
      <c r="A688" s="708"/>
      <c r="B688" s="100"/>
      <c r="C688" s="100"/>
      <c r="D688" s="100"/>
      <c r="E688" s="100"/>
      <c r="F688" s="100"/>
      <c r="G688" s="707"/>
      <c r="H688" s="100"/>
      <c r="I688" s="100"/>
      <c r="J688" s="100"/>
      <c r="K688" s="100"/>
    </row>
    <row r="689" spans="1:11" ht="17.25" x14ac:dyDescent="0.3">
      <c r="A689" s="708"/>
      <c r="B689" s="100"/>
      <c r="C689" s="100"/>
      <c r="D689" s="100"/>
      <c r="E689" s="100"/>
      <c r="F689" s="100"/>
      <c r="G689" s="707"/>
      <c r="H689" s="100"/>
      <c r="I689" s="100"/>
      <c r="J689" s="100"/>
      <c r="K689" s="100"/>
    </row>
    <row r="690" spans="1:11" ht="17.25" x14ac:dyDescent="0.3">
      <c r="A690" s="708"/>
      <c r="B690" s="100"/>
      <c r="C690" s="100"/>
      <c r="D690" s="100"/>
      <c r="E690" s="100"/>
      <c r="F690" s="100"/>
      <c r="G690" s="707"/>
      <c r="H690" s="100"/>
      <c r="I690" s="100"/>
      <c r="J690" s="100"/>
      <c r="K690" s="100"/>
    </row>
    <row r="691" spans="1:11" ht="17.25" x14ac:dyDescent="0.3">
      <c r="A691" s="708"/>
      <c r="B691" s="100"/>
      <c r="C691" s="100"/>
      <c r="D691" s="100"/>
      <c r="E691" s="100"/>
      <c r="F691" s="100"/>
      <c r="G691" s="707"/>
      <c r="H691" s="100"/>
      <c r="I691" s="100"/>
      <c r="J691" s="100"/>
      <c r="K691" s="100"/>
    </row>
    <row r="692" spans="1:11" ht="17.25" x14ac:dyDescent="0.3">
      <c r="A692" s="708"/>
      <c r="B692" s="100"/>
      <c r="C692" s="100"/>
      <c r="D692" s="100"/>
      <c r="E692" s="100"/>
      <c r="F692" s="100"/>
      <c r="G692" s="707"/>
      <c r="H692" s="100"/>
      <c r="I692" s="100"/>
      <c r="J692" s="100"/>
      <c r="K692" s="100"/>
    </row>
    <row r="693" spans="1:11" ht="17.25" x14ac:dyDescent="0.3">
      <c r="A693" s="708"/>
      <c r="B693" s="100"/>
      <c r="C693" s="100"/>
      <c r="D693" s="100"/>
      <c r="E693" s="100"/>
      <c r="F693" s="100"/>
      <c r="G693" s="707"/>
      <c r="H693" s="100"/>
      <c r="I693" s="100"/>
      <c r="J693" s="100"/>
      <c r="K693" s="100"/>
    </row>
    <row r="694" spans="1:11" ht="17.25" x14ac:dyDescent="0.3">
      <c r="A694" s="708"/>
      <c r="B694" s="100"/>
      <c r="C694" s="100"/>
      <c r="D694" s="100"/>
      <c r="E694" s="100"/>
      <c r="F694" s="100"/>
      <c r="G694" s="707"/>
      <c r="H694" s="100"/>
      <c r="I694" s="100"/>
      <c r="J694" s="100"/>
      <c r="K694" s="100"/>
    </row>
    <row r="695" spans="1:11" ht="17.25" x14ac:dyDescent="0.3">
      <c r="A695" s="708"/>
      <c r="B695" s="100"/>
      <c r="C695" s="100"/>
      <c r="D695" s="100"/>
      <c r="E695" s="100"/>
      <c r="F695" s="100"/>
      <c r="G695" s="707"/>
      <c r="H695" s="100"/>
      <c r="I695" s="100"/>
      <c r="J695" s="100"/>
      <c r="K695" s="100"/>
    </row>
    <row r="696" spans="1:11" ht="17.25" x14ac:dyDescent="0.3">
      <c r="A696" s="708"/>
      <c r="B696" s="100"/>
      <c r="C696" s="100"/>
      <c r="D696" s="100"/>
      <c r="E696" s="100"/>
      <c r="F696" s="100"/>
      <c r="G696" s="707"/>
      <c r="H696" s="100"/>
      <c r="I696" s="100"/>
      <c r="J696" s="100"/>
      <c r="K696" s="100"/>
    </row>
    <row r="697" spans="1:11" ht="17.25" x14ac:dyDescent="0.3">
      <c r="A697" s="708"/>
      <c r="B697" s="100"/>
      <c r="C697" s="100"/>
      <c r="D697" s="100"/>
      <c r="E697" s="100"/>
      <c r="F697" s="100"/>
      <c r="G697" s="707"/>
      <c r="H697" s="100"/>
      <c r="I697" s="100"/>
      <c r="J697" s="100"/>
      <c r="K697" s="100"/>
    </row>
    <row r="698" spans="1:11" ht="17.25" x14ac:dyDescent="0.3">
      <c r="A698" s="708"/>
      <c r="B698" s="100"/>
      <c r="C698" s="100"/>
      <c r="D698" s="100"/>
      <c r="E698" s="100"/>
      <c r="F698" s="100"/>
      <c r="G698" s="707"/>
      <c r="H698" s="100"/>
      <c r="I698" s="100"/>
      <c r="J698" s="100"/>
      <c r="K698" s="100"/>
    </row>
    <row r="699" spans="1:11" ht="17.25" x14ac:dyDescent="0.3">
      <c r="A699" s="708"/>
      <c r="B699" s="100"/>
      <c r="C699" s="100"/>
      <c r="D699" s="100"/>
      <c r="E699" s="100"/>
      <c r="F699" s="100"/>
      <c r="G699" s="707"/>
      <c r="H699" s="100"/>
      <c r="I699" s="100"/>
      <c r="J699" s="100"/>
      <c r="K699" s="100"/>
    </row>
    <row r="700" spans="1:11" ht="17.25" x14ac:dyDescent="0.3">
      <c r="A700" s="708"/>
      <c r="B700" s="100"/>
      <c r="C700" s="100"/>
      <c r="D700" s="100"/>
      <c r="E700" s="100"/>
      <c r="F700" s="100"/>
      <c r="G700" s="707"/>
      <c r="H700" s="100"/>
      <c r="I700" s="100"/>
      <c r="J700" s="100"/>
      <c r="K700" s="100"/>
    </row>
    <row r="701" spans="1:11" ht="17.25" x14ac:dyDescent="0.3">
      <c r="A701" s="708"/>
      <c r="B701" s="100"/>
      <c r="C701" s="100"/>
      <c r="D701" s="100"/>
      <c r="E701" s="100"/>
      <c r="F701" s="100"/>
      <c r="G701" s="707"/>
      <c r="H701" s="100"/>
      <c r="I701" s="100"/>
      <c r="J701" s="100"/>
      <c r="K701" s="100"/>
    </row>
    <row r="702" spans="1:11" ht="17.25" x14ac:dyDescent="0.3">
      <c r="A702" s="708"/>
      <c r="B702" s="100"/>
      <c r="C702" s="100"/>
      <c r="D702" s="100"/>
      <c r="E702" s="100"/>
      <c r="F702" s="100"/>
      <c r="G702" s="707"/>
      <c r="H702" s="100"/>
      <c r="I702" s="100"/>
      <c r="J702" s="100"/>
      <c r="K702" s="100"/>
    </row>
    <row r="703" spans="1:11" ht="17.25" x14ac:dyDescent="0.3">
      <c r="A703" s="708"/>
      <c r="B703" s="100"/>
      <c r="C703" s="100"/>
      <c r="D703" s="100"/>
      <c r="E703" s="100"/>
      <c r="F703" s="100"/>
      <c r="G703" s="707"/>
      <c r="H703" s="100"/>
      <c r="I703" s="100"/>
      <c r="J703" s="100"/>
      <c r="K703" s="100"/>
    </row>
    <row r="704" spans="1:11" ht="17.25" x14ac:dyDescent="0.3">
      <c r="A704" s="708"/>
      <c r="B704" s="100"/>
      <c r="C704" s="100"/>
      <c r="D704" s="100"/>
      <c r="E704" s="100"/>
      <c r="F704" s="100"/>
      <c r="G704" s="707"/>
      <c r="H704" s="100"/>
      <c r="I704" s="100"/>
      <c r="J704" s="100"/>
      <c r="K704" s="100"/>
    </row>
    <row r="705" spans="1:11" ht="17.25" x14ac:dyDescent="0.3">
      <c r="A705" s="708"/>
      <c r="B705" s="100"/>
      <c r="C705" s="100"/>
      <c r="D705" s="100"/>
      <c r="E705" s="100"/>
      <c r="F705" s="100"/>
      <c r="G705" s="707"/>
      <c r="H705" s="100"/>
      <c r="I705" s="100"/>
      <c r="J705" s="100"/>
      <c r="K705" s="100"/>
    </row>
    <row r="706" spans="1:11" ht="17.25" x14ac:dyDescent="0.3">
      <c r="A706" s="708"/>
      <c r="B706" s="100"/>
      <c r="C706" s="100"/>
      <c r="D706" s="100"/>
      <c r="E706" s="100"/>
      <c r="F706" s="100"/>
      <c r="G706" s="707"/>
      <c r="H706" s="100"/>
      <c r="I706" s="100"/>
      <c r="J706" s="100"/>
      <c r="K706" s="100"/>
    </row>
    <row r="707" spans="1:11" ht="17.25" x14ac:dyDescent="0.3">
      <c r="A707" s="708"/>
      <c r="B707" s="100"/>
      <c r="C707" s="100"/>
      <c r="D707" s="100"/>
      <c r="E707" s="100"/>
      <c r="F707" s="100"/>
      <c r="G707" s="707"/>
      <c r="H707" s="100"/>
      <c r="I707" s="100"/>
      <c r="J707" s="100"/>
      <c r="K707" s="100"/>
    </row>
    <row r="708" spans="1:11" ht="17.25" x14ac:dyDescent="0.3">
      <c r="A708" s="708"/>
      <c r="B708" s="100"/>
      <c r="C708" s="100"/>
      <c r="D708" s="100"/>
      <c r="E708" s="100"/>
      <c r="F708" s="100"/>
      <c r="G708" s="707"/>
      <c r="H708" s="100"/>
      <c r="I708" s="100"/>
      <c r="J708" s="100"/>
      <c r="K708" s="100"/>
    </row>
    <row r="709" spans="1:11" ht="17.25" x14ac:dyDescent="0.3">
      <c r="A709" s="708"/>
      <c r="B709" s="100"/>
      <c r="C709" s="100"/>
      <c r="D709" s="100"/>
      <c r="E709" s="100"/>
      <c r="F709" s="100"/>
      <c r="G709" s="707"/>
      <c r="H709" s="100"/>
      <c r="I709" s="100"/>
      <c r="J709" s="100"/>
      <c r="K709" s="100"/>
    </row>
    <row r="710" spans="1:11" ht="17.25" x14ac:dyDescent="0.3">
      <c r="A710" s="708"/>
      <c r="B710" s="100"/>
      <c r="C710" s="100"/>
      <c r="D710" s="100"/>
      <c r="E710" s="100"/>
      <c r="F710" s="100"/>
      <c r="G710" s="707"/>
      <c r="H710" s="100"/>
      <c r="I710" s="100"/>
      <c r="J710" s="100"/>
      <c r="K710" s="100"/>
    </row>
    <row r="711" spans="1:11" ht="17.25" x14ac:dyDescent="0.3">
      <c r="A711" s="708"/>
      <c r="B711" s="100"/>
      <c r="C711" s="100"/>
      <c r="D711" s="100"/>
      <c r="E711" s="100"/>
      <c r="F711" s="100"/>
      <c r="G711" s="707"/>
      <c r="H711" s="100"/>
      <c r="I711" s="100"/>
      <c r="J711" s="100"/>
      <c r="K711" s="100"/>
    </row>
    <row r="712" spans="1:11" ht="17.25" x14ac:dyDescent="0.3">
      <c r="A712" s="708"/>
      <c r="B712" s="100"/>
      <c r="C712" s="100"/>
      <c r="D712" s="100"/>
      <c r="E712" s="100"/>
      <c r="F712" s="100"/>
      <c r="G712" s="707"/>
      <c r="H712" s="100"/>
      <c r="I712" s="100"/>
      <c r="J712" s="100"/>
      <c r="K712" s="100"/>
    </row>
    <row r="713" spans="1:11" ht="17.25" x14ac:dyDescent="0.3">
      <c r="A713" s="708"/>
      <c r="B713" s="100"/>
      <c r="C713" s="100"/>
      <c r="D713" s="100"/>
      <c r="E713" s="100"/>
      <c r="F713" s="100"/>
      <c r="G713" s="707"/>
      <c r="H713" s="100"/>
      <c r="I713" s="100"/>
      <c r="J713" s="100"/>
      <c r="K713" s="100"/>
    </row>
    <row r="714" spans="1:11" ht="17.25" x14ac:dyDescent="0.3">
      <c r="A714" s="708"/>
      <c r="B714" s="100"/>
      <c r="C714" s="100"/>
      <c r="D714" s="100"/>
      <c r="E714" s="100"/>
      <c r="F714" s="100"/>
      <c r="G714" s="707"/>
      <c r="H714" s="100"/>
      <c r="I714" s="100"/>
      <c r="J714" s="100"/>
      <c r="K714" s="100"/>
    </row>
    <row r="715" spans="1:11" ht="17.25" x14ac:dyDescent="0.3">
      <c r="A715" s="708"/>
      <c r="B715" s="100"/>
      <c r="C715" s="100"/>
      <c r="D715" s="100"/>
      <c r="E715" s="100"/>
      <c r="F715" s="100"/>
      <c r="G715" s="707"/>
      <c r="H715" s="100"/>
      <c r="I715" s="100"/>
      <c r="J715" s="100"/>
      <c r="K715" s="100"/>
    </row>
    <row r="716" spans="1:11" ht="17.25" x14ac:dyDescent="0.3">
      <c r="A716" s="708"/>
      <c r="B716" s="100"/>
      <c r="C716" s="100"/>
      <c r="D716" s="100"/>
      <c r="E716" s="100"/>
      <c r="F716" s="100"/>
      <c r="G716" s="707"/>
      <c r="H716" s="100"/>
      <c r="I716" s="100"/>
      <c r="J716" s="100"/>
      <c r="K716" s="100"/>
    </row>
    <row r="717" spans="1:11" ht="17.25" x14ac:dyDescent="0.3">
      <c r="A717" s="708"/>
      <c r="B717" s="100"/>
      <c r="C717" s="100"/>
      <c r="D717" s="100"/>
      <c r="E717" s="100"/>
      <c r="F717" s="100"/>
      <c r="G717" s="707"/>
      <c r="H717" s="100"/>
      <c r="I717" s="100"/>
      <c r="J717" s="100"/>
      <c r="K717" s="100"/>
    </row>
    <row r="718" spans="1:11" ht="17.25" x14ac:dyDescent="0.3">
      <c r="A718" s="708"/>
      <c r="B718" s="100"/>
      <c r="C718" s="100"/>
      <c r="D718" s="100"/>
      <c r="E718" s="100"/>
      <c r="F718" s="100"/>
      <c r="G718" s="707"/>
      <c r="H718" s="100"/>
      <c r="I718" s="100"/>
      <c r="J718" s="100"/>
      <c r="K718" s="100"/>
    </row>
    <row r="719" spans="1:11" ht="17.25" x14ac:dyDescent="0.3">
      <c r="A719" s="708"/>
      <c r="B719" s="100"/>
      <c r="C719" s="100"/>
      <c r="D719" s="100"/>
      <c r="E719" s="100"/>
      <c r="F719" s="100"/>
      <c r="G719" s="707"/>
      <c r="H719" s="100"/>
      <c r="I719" s="100"/>
      <c r="J719" s="100"/>
      <c r="K719" s="100"/>
    </row>
    <row r="720" spans="1:11" ht="17.25" x14ac:dyDescent="0.3">
      <c r="A720" s="708"/>
      <c r="B720" s="100"/>
      <c r="C720" s="100"/>
      <c r="D720" s="100"/>
      <c r="E720" s="100"/>
      <c r="F720" s="100"/>
      <c r="G720" s="707"/>
      <c r="H720" s="100"/>
      <c r="I720" s="100"/>
      <c r="J720" s="100"/>
      <c r="K720" s="100"/>
    </row>
    <row r="721" spans="1:11" ht="17.25" x14ac:dyDescent="0.3">
      <c r="A721" s="708"/>
      <c r="B721" s="100"/>
      <c r="C721" s="100"/>
      <c r="D721" s="100"/>
      <c r="E721" s="100"/>
      <c r="F721" s="100"/>
      <c r="G721" s="707"/>
      <c r="H721" s="100"/>
      <c r="I721" s="100"/>
      <c r="J721" s="100"/>
      <c r="K721" s="100"/>
    </row>
    <row r="722" spans="1:11" ht="17.25" x14ac:dyDescent="0.3">
      <c r="A722" s="708"/>
      <c r="B722" s="100"/>
      <c r="C722" s="100"/>
      <c r="D722" s="100"/>
      <c r="E722" s="100"/>
      <c r="F722" s="100"/>
      <c r="G722" s="707"/>
      <c r="H722" s="100"/>
      <c r="I722" s="100"/>
      <c r="J722" s="100"/>
      <c r="K722" s="100"/>
    </row>
    <row r="723" spans="1:11" ht="17.25" x14ac:dyDescent="0.3">
      <c r="A723" s="708"/>
      <c r="B723" s="100"/>
      <c r="C723" s="100"/>
      <c r="D723" s="100"/>
      <c r="E723" s="100"/>
      <c r="F723" s="100"/>
      <c r="G723" s="707"/>
      <c r="H723" s="100"/>
      <c r="I723" s="100"/>
      <c r="J723" s="100"/>
      <c r="K723" s="100"/>
    </row>
    <row r="724" spans="1:11" ht="17.25" x14ac:dyDescent="0.3">
      <c r="A724" s="708"/>
      <c r="B724" s="100"/>
      <c r="C724" s="100"/>
      <c r="D724" s="100"/>
      <c r="E724" s="100"/>
      <c r="F724" s="100"/>
      <c r="G724" s="707"/>
      <c r="H724" s="100"/>
      <c r="I724" s="100"/>
      <c r="J724" s="100"/>
      <c r="K724" s="100"/>
    </row>
    <row r="725" spans="1:11" ht="17.25" x14ac:dyDescent="0.3">
      <c r="A725" s="708"/>
      <c r="B725" s="100"/>
      <c r="C725" s="100"/>
      <c r="D725" s="100"/>
      <c r="E725" s="100"/>
      <c r="F725" s="100"/>
      <c r="G725" s="707"/>
      <c r="H725" s="100"/>
      <c r="I725" s="100"/>
      <c r="J725" s="100"/>
      <c r="K725" s="100"/>
    </row>
    <row r="726" spans="1:11" ht="17.25" x14ac:dyDescent="0.3">
      <c r="A726" s="708"/>
      <c r="B726" s="100"/>
      <c r="C726" s="100"/>
      <c r="D726" s="100"/>
      <c r="E726" s="100"/>
      <c r="F726" s="100"/>
      <c r="G726" s="707"/>
      <c r="H726" s="100"/>
      <c r="I726" s="100"/>
      <c r="J726" s="100"/>
      <c r="K726" s="100"/>
    </row>
    <row r="727" spans="1:11" ht="17.25" x14ac:dyDescent="0.3">
      <c r="A727" s="708"/>
      <c r="B727" s="100"/>
      <c r="C727" s="100"/>
      <c r="D727" s="100"/>
      <c r="E727" s="100"/>
      <c r="F727" s="100"/>
      <c r="G727" s="707"/>
      <c r="H727" s="100"/>
      <c r="I727" s="100"/>
      <c r="J727" s="100"/>
      <c r="K727" s="100"/>
    </row>
    <row r="728" spans="1:11" ht="17.25" x14ac:dyDescent="0.3">
      <c r="A728" s="708"/>
      <c r="B728" s="100"/>
      <c r="C728" s="100"/>
      <c r="D728" s="100"/>
      <c r="E728" s="100"/>
      <c r="F728" s="100"/>
      <c r="G728" s="707"/>
      <c r="H728" s="100"/>
      <c r="I728" s="100"/>
      <c r="J728" s="100"/>
      <c r="K728" s="100"/>
    </row>
    <row r="729" spans="1:11" ht="17.25" x14ac:dyDescent="0.3">
      <c r="A729" s="708"/>
      <c r="B729" s="100"/>
      <c r="C729" s="100"/>
      <c r="D729" s="100"/>
      <c r="E729" s="100"/>
      <c r="F729" s="100"/>
      <c r="G729" s="707"/>
      <c r="H729" s="100"/>
      <c r="I729" s="100"/>
      <c r="J729" s="100"/>
      <c r="K729" s="100"/>
    </row>
    <row r="730" spans="1:11" ht="17.25" x14ac:dyDescent="0.3">
      <c r="A730" s="708"/>
      <c r="B730" s="100"/>
      <c r="C730" s="100"/>
      <c r="D730" s="100"/>
      <c r="E730" s="100"/>
      <c r="F730" s="100"/>
      <c r="G730" s="707"/>
      <c r="H730" s="100"/>
      <c r="I730" s="100"/>
      <c r="J730" s="100"/>
      <c r="K730" s="100"/>
    </row>
    <row r="731" spans="1:11" ht="17.25" x14ac:dyDescent="0.3">
      <c r="A731" s="708"/>
      <c r="B731" s="100"/>
      <c r="C731" s="100"/>
      <c r="D731" s="100"/>
      <c r="E731" s="100"/>
      <c r="F731" s="100"/>
      <c r="G731" s="707"/>
      <c r="H731" s="100"/>
      <c r="I731" s="100"/>
      <c r="J731" s="100"/>
      <c r="K731" s="100"/>
    </row>
    <row r="732" spans="1:11" ht="17.25" x14ac:dyDescent="0.3">
      <c r="A732" s="708"/>
      <c r="B732" s="100"/>
      <c r="C732" s="100"/>
      <c r="D732" s="100"/>
      <c r="E732" s="100"/>
      <c r="F732" s="100"/>
      <c r="G732" s="707"/>
      <c r="H732" s="100"/>
      <c r="I732" s="100"/>
      <c r="J732" s="100"/>
      <c r="K732" s="100"/>
    </row>
    <row r="733" spans="1:11" ht="17.25" x14ac:dyDescent="0.3">
      <c r="A733" s="708"/>
      <c r="B733" s="100"/>
      <c r="C733" s="100"/>
      <c r="D733" s="100"/>
      <c r="E733" s="100"/>
      <c r="F733" s="100"/>
      <c r="G733" s="707"/>
      <c r="H733" s="100"/>
      <c r="I733" s="100"/>
      <c r="J733" s="100"/>
      <c r="K733" s="100"/>
    </row>
    <row r="734" spans="1:11" ht="17.25" x14ac:dyDescent="0.3">
      <c r="A734" s="708"/>
      <c r="B734" s="100"/>
      <c r="C734" s="100"/>
      <c r="D734" s="100"/>
      <c r="E734" s="100"/>
      <c r="F734" s="100"/>
      <c r="G734" s="707"/>
      <c r="H734" s="100"/>
      <c r="I734" s="100"/>
      <c r="J734" s="100"/>
      <c r="K734" s="100"/>
    </row>
    <row r="735" spans="1:11" ht="17.25" x14ac:dyDescent="0.3">
      <c r="A735" s="708"/>
      <c r="B735" s="100"/>
      <c r="C735" s="100"/>
      <c r="D735" s="100"/>
      <c r="E735" s="100"/>
      <c r="F735" s="100"/>
      <c r="G735" s="707"/>
      <c r="H735" s="100"/>
      <c r="I735" s="100"/>
      <c r="J735" s="100"/>
      <c r="K735" s="100"/>
    </row>
    <row r="736" spans="1:11" ht="17.25" x14ac:dyDescent="0.3">
      <c r="A736" s="708"/>
      <c r="B736" s="100"/>
      <c r="C736" s="100"/>
      <c r="D736" s="100"/>
      <c r="E736" s="100"/>
      <c r="F736" s="100"/>
      <c r="G736" s="707"/>
      <c r="H736" s="100"/>
      <c r="I736" s="100"/>
      <c r="J736" s="100"/>
      <c r="K736" s="100"/>
    </row>
    <row r="737" spans="1:11" ht="17.25" x14ac:dyDescent="0.3">
      <c r="A737" s="708"/>
      <c r="B737" s="100"/>
      <c r="C737" s="100"/>
      <c r="D737" s="100"/>
      <c r="E737" s="100"/>
      <c r="F737" s="100"/>
      <c r="G737" s="707"/>
      <c r="H737" s="100"/>
      <c r="I737" s="100"/>
      <c r="J737" s="100"/>
      <c r="K737" s="100"/>
    </row>
    <row r="738" spans="1:11" ht="17.25" x14ac:dyDescent="0.3">
      <c r="A738" s="708"/>
      <c r="B738" s="100"/>
      <c r="C738" s="100"/>
      <c r="D738" s="100"/>
      <c r="E738" s="100"/>
      <c r="F738" s="100"/>
      <c r="G738" s="707"/>
      <c r="H738" s="100"/>
      <c r="I738" s="100"/>
      <c r="J738" s="100"/>
      <c r="K738" s="100"/>
    </row>
    <row r="739" spans="1:11" ht="17.25" x14ac:dyDescent="0.3">
      <c r="A739" s="708"/>
      <c r="B739" s="100"/>
      <c r="C739" s="100"/>
      <c r="D739" s="100"/>
      <c r="E739" s="100"/>
      <c r="F739" s="100"/>
      <c r="G739" s="707"/>
      <c r="H739" s="100"/>
      <c r="I739" s="100"/>
      <c r="J739" s="100"/>
      <c r="K739" s="100"/>
    </row>
    <row r="740" spans="1:11" ht="17.25" x14ac:dyDescent="0.3">
      <c r="A740" s="708"/>
      <c r="B740" s="100"/>
      <c r="C740" s="100"/>
      <c r="D740" s="100"/>
      <c r="E740" s="100"/>
      <c r="F740" s="100"/>
      <c r="G740" s="707"/>
      <c r="H740" s="100"/>
      <c r="I740" s="100"/>
      <c r="J740" s="100"/>
      <c r="K740" s="100"/>
    </row>
    <row r="741" spans="1:11" ht="17.25" x14ac:dyDescent="0.3">
      <c r="A741" s="708"/>
      <c r="B741" s="100"/>
      <c r="C741" s="100"/>
      <c r="D741" s="100"/>
      <c r="E741" s="100"/>
      <c r="F741" s="100"/>
      <c r="G741" s="707"/>
      <c r="H741" s="100"/>
      <c r="I741" s="100"/>
      <c r="J741" s="100"/>
      <c r="K741" s="100"/>
    </row>
    <row r="742" spans="1:11" ht="17.25" x14ac:dyDescent="0.3">
      <c r="A742" s="708"/>
      <c r="B742" s="100"/>
      <c r="C742" s="100"/>
      <c r="D742" s="100"/>
      <c r="E742" s="100"/>
      <c r="F742" s="100"/>
      <c r="G742" s="707"/>
      <c r="H742" s="100"/>
      <c r="I742" s="100"/>
      <c r="J742" s="100"/>
      <c r="K742" s="100"/>
    </row>
    <row r="743" spans="1:11" ht="17.25" x14ac:dyDescent="0.3">
      <c r="A743" s="708"/>
      <c r="B743" s="100"/>
      <c r="C743" s="100"/>
      <c r="D743" s="100"/>
      <c r="E743" s="100"/>
      <c r="F743" s="100"/>
      <c r="G743" s="707"/>
      <c r="H743" s="100"/>
      <c r="I743" s="100"/>
      <c r="J743" s="100"/>
      <c r="K743" s="100"/>
    </row>
    <row r="744" spans="1:11" ht="17.25" x14ac:dyDescent="0.3">
      <c r="A744" s="708"/>
      <c r="B744" s="100"/>
      <c r="C744" s="100"/>
      <c r="D744" s="100"/>
      <c r="E744" s="100"/>
      <c r="F744" s="100"/>
      <c r="G744" s="707"/>
      <c r="H744" s="100"/>
      <c r="I744" s="100"/>
      <c r="J744" s="100"/>
      <c r="K744" s="100"/>
    </row>
    <row r="745" spans="1:11" ht="17.25" x14ac:dyDescent="0.3">
      <c r="A745" s="708"/>
      <c r="B745" s="100"/>
      <c r="C745" s="100"/>
      <c r="D745" s="100"/>
      <c r="E745" s="100"/>
      <c r="F745" s="100"/>
      <c r="G745" s="707"/>
      <c r="H745" s="100"/>
      <c r="I745" s="100"/>
      <c r="J745" s="100"/>
      <c r="K745" s="100"/>
    </row>
    <row r="746" spans="1:11" ht="17.25" x14ac:dyDescent="0.3">
      <c r="A746" s="708"/>
      <c r="B746" s="100"/>
      <c r="C746" s="100"/>
      <c r="D746" s="100"/>
      <c r="E746" s="100"/>
      <c r="F746" s="100"/>
      <c r="G746" s="707"/>
      <c r="H746" s="100"/>
      <c r="I746" s="100"/>
      <c r="J746" s="100"/>
      <c r="K746" s="100"/>
    </row>
    <row r="747" spans="1:11" ht="17.25" x14ac:dyDescent="0.3">
      <c r="A747" s="708"/>
      <c r="B747" s="100"/>
      <c r="C747" s="100"/>
      <c r="D747" s="100"/>
      <c r="E747" s="100"/>
      <c r="F747" s="100"/>
      <c r="G747" s="707"/>
      <c r="H747" s="100"/>
      <c r="I747" s="100"/>
      <c r="J747" s="100"/>
      <c r="K747" s="100"/>
    </row>
    <row r="748" spans="1:11" ht="17.25" x14ac:dyDescent="0.3">
      <c r="A748" s="708"/>
      <c r="B748" s="100"/>
      <c r="C748" s="100"/>
      <c r="D748" s="100"/>
      <c r="E748" s="100"/>
      <c r="F748" s="100"/>
      <c r="G748" s="707"/>
      <c r="H748" s="100"/>
      <c r="I748" s="100"/>
      <c r="J748" s="100"/>
      <c r="K748" s="100"/>
    </row>
    <row r="749" spans="1:11" ht="17.25" x14ac:dyDescent="0.3">
      <c r="A749" s="708"/>
      <c r="B749" s="100"/>
      <c r="C749" s="100"/>
      <c r="D749" s="100"/>
      <c r="E749" s="100"/>
      <c r="F749" s="100"/>
      <c r="G749" s="707"/>
      <c r="H749" s="100"/>
      <c r="I749" s="100"/>
      <c r="J749" s="100"/>
      <c r="K749" s="100"/>
    </row>
    <row r="750" spans="1:11" ht="17.25" x14ac:dyDescent="0.3">
      <c r="A750" s="708"/>
      <c r="B750" s="100"/>
      <c r="C750" s="100"/>
      <c r="D750" s="100"/>
      <c r="E750" s="100"/>
      <c r="F750" s="100"/>
      <c r="G750" s="707"/>
      <c r="H750" s="100"/>
      <c r="I750" s="100"/>
      <c r="J750" s="100"/>
      <c r="K750" s="100"/>
    </row>
    <row r="751" spans="1:11" ht="17.25" x14ac:dyDescent="0.3">
      <c r="A751" s="708"/>
      <c r="B751" s="100"/>
      <c r="C751" s="100"/>
      <c r="D751" s="100"/>
      <c r="E751" s="100"/>
      <c r="F751" s="100"/>
      <c r="G751" s="707"/>
      <c r="H751" s="100"/>
      <c r="I751" s="100"/>
      <c r="J751" s="100"/>
      <c r="K751" s="100"/>
    </row>
    <row r="752" spans="1:11" ht="17.25" x14ac:dyDescent="0.3">
      <c r="A752" s="708"/>
      <c r="B752" s="100"/>
      <c r="C752" s="100"/>
      <c r="D752" s="100"/>
      <c r="E752" s="100"/>
      <c r="F752" s="100"/>
      <c r="G752" s="707"/>
      <c r="H752" s="100"/>
      <c r="I752" s="100"/>
      <c r="J752" s="100"/>
      <c r="K752" s="100"/>
    </row>
    <row r="753" spans="1:11" ht="17.25" x14ac:dyDescent="0.3">
      <c r="A753" s="708"/>
      <c r="B753" s="100"/>
      <c r="C753" s="100"/>
      <c r="D753" s="100"/>
      <c r="E753" s="100"/>
      <c r="F753" s="100"/>
      <c r="G753" s="707"/>
      <c r="H753" s="100"/>
      <c r="I753" s="100"/>
      <c r="J753" s="100"/>
      <c r="K753" s="100"/>
    </row>
    <row r="754" spans="1:11" ht="17.25" x14ac:dyDescent="0.3">
      <c r="A754" s="708"/>
      <c r="B754" s="100"/>
      <c r="C754" s="100"/>
      <c r="D754" s="100"/>
      <c r="E754" s="100"/>
      <c r="F754" s="100"/>
      <c r="G754" s="707"/>
      <c r="H754" s="100"/>
      <c r="I754" s="100"/>
      <c r="J754" s="100"/>
      <c r="K754" s="100"/>
    </row>
    <row r="755" spans="1:11" ht="17.25" x14ac:dyDescent="0.3">
      <c r="A755" s="708"/>
      <c r="B755" s="100"/>
      <c r="C755" s="100"/>
      <c r="D755" s="100"/>
      <c r="E755" s="100"/>
      <c r="F755" s="100"/>
      <c r="G755" s="707"/>
      <c r="H755" s="100"/>
      <c r="I755" s="100"/>
      <c r="J755" s="100"/>
      <c r="K755" s="100"/>
    </row>
    <row r="756" spans="1:11" ht="17.25" x14ac:dyDescent="0.3">
      <c r="A756" s="708"/>
      <c r="B756" s="100"/>
      <c r="C756" s="100"/>
      <c r="D756" s="100"/>
      <c r="E756" s="100"/>
      <c r="F756" s="100"/>
      <c r="G756" s="707"/>
      <c r="H756" s="100"/>
      <c r="I756" s="100"/>
      <c r="J756" s="100"/>
      <c r="K756" s="100"/>
    </row>
    <row r="757" spans="1:11" ht="17.25" x14ac:dyDescent="0.3">
      <c r="A757" s="708"/>
      <c r="B757" s="100"/>
      <c r="C757" s="100"/>
      <c r="D757" s="100"/>
      <c r="E757" s="100"/>
      <c r="F757" s="100"/>
      <c r="G757" s="707"/>
      <c r="H757" s="100"/>
      <c r="I757" s="100"/>
      <c r="J757" s="100"/>
      <c r="K757" s="100"/>
    </row>
    <row r="758" spans="1:11" ht="17.25" x14ac:dyDescent="0.3">
      <c r="A758" s="708"/>
      <c r="B758" s="100"/>
      <c r="C758" s="100"/>
      <c r="D758" s="100"/>
      <c r="E758" s="100"/>
      <c r="F758" s="100"/>
      <c r="G758" s="707"/>
      <c r="H758" s="100"/>
      <c r="I758" s="100"/>
      <c r="J758" s="100"/>
      <c r="K758" s="100"/>
    </row>
    <row r="759" spans="1:11" ht="17.25" x14ac:dyDescent="0.3">
      <c r="A759" s="708"/>
      <c r="B759" s="100"/>
      <c r="C759" s="100"/>
      <c r="D759" s="100"/>
      <c r="E759" s="100"/>
      <c r="F759" s="100"/>
      <c r="G759" s="707"/>
      <c r="H759" s="100"/>
      <c r="I759" s="100"/>
      <c r="J759" s="100"/>
      <c r="K759" s="100"/>
    </row>
    <row r="760" spans="1:11" ht="17.25" x14ac:dyDescent="0.3">
      <c r="A760" s="708"/>
      <c r="B760" s="100"/>
      <c r="C760" s="100"/>
      <c r="D760" s="100"/>
      <c r="E760" s="100"/>
      <c r="F760" s="100"/>
      <c r="G760" s="707"/>
      <c r="H760" s="100"/>
      <c r="I760" s="100"/>
      <c r="J760" s="100"/>
      <c r="K760" s="100"/>
    </row>
    <row r="761" spans="1:11" ht="17.25" x14ac:dyDescent="0.3">
      <c r="A761" s="708"/>
      <c r="B761" s="100"/>
      <c r="C761" s="100"/>
      <c r="D761" s="100"/>
      <c r="E761" s="100"/>
      <c r="F761" s="100"/>
      <c r="G761" s="707"/>
      <c r="H761" s="100"/>
      <c r="I761" s="100"/>
      <c r="J761" s="100"/>
      <c r="K761" s="100"/>
    </row>
    <row r="762" spans="1:11" ht="17.25" x14ac:dyDescent="0.3">
      <c r="A762" s="708"/>
      <c r="B762" s="100"/>
      <c r="C762" s="100"/>
      <c r="D762" s="100"/>
      <c r="E762" s="100"/>
      <c r="F762" s="100"/>
      <c r="G762" s="707"/>
      <c r="H762" s="100"/>
      <c r="I762" s="100"/>
      <c r="J762" s="100"/>
      <c r="K762" s="100"/>
    </row>
    <row r="763" spans="1:11" ht="17.25" x14ac:dyDescent="0.3">
      <c r="A763" s="708"/>
      <c r="B763" s="100"/>
      <c r="C763" s="100"/>
      <c r="D763" s="100"/>
      <c r="E763" s="100"/>
      <c r="F763" s="100"/>
      <c r="G763" s="707"/>
      <c r="H763" s="100"/>
      <c r="I763" s="100"/>
      <c r="J763" s="100"/>
      <c r="K763" s="100"/>
    </row>
    <row r="764" spans="1:11" ht="17.25" x14ac:dyDescent="0.3">
      <c r="A764" s="708"/>
      <c r="B764" s="100"/>
      <c r="C764" s="100"/>
      <c r="D764" s="100"/>
      <c r="E764" s="100"/>
      <c r="F764" s="100"/>
      <c r="G764" s="707"/>
      <c r="H764" s="100"/>
      <c r="I764" s="100"/>
      <c r="J764" s="100"/>
      <c r="K764" s="100"/>
    </row>
    <row r="765" spans="1:11" ht="17.25" x14ac:dyDescent="0.3">
      <c r="A765" s="708"/>
      <c r="B765" s="100"/>
      <c r="C765" s="100"/>
      <c r="D765" s="100"/>
      <c r="E765" s="100"/>
      <c r="F765" s="100"/>
      <c r="G765" s="707"/>
      <c r="H765" s="100"/>
      <c r="I765" s="100"/>
      <c r="J765" s="100"/>
      <c r="K765" s="100"/>
    </row>
    <row r="766" spans="1:11" ht="17.25" x14ac:dyDescent="0.3">
      <c r="A766" s="708"/>
      <c r="B766" s="100"/>
      <c r="C766" s="100"/>
      <c r="D766" s="100"/>
      <c r="E766" s="100"/>
      <c r="F766" s="100"/>
      <c r="G766" s="707"/>
      <c r="H766" s="100"/>
      <c r="I766" s="100"/>
      <c r="J766" s="100"/>
      <c r="K766" s="100"/>
    </row>
    <row r="767" spans="1:11" ht="17.25" x14ac:dyDescent="0.3">
      <c r="A767" s="708"/>
      <c r="B767" s="100"/>
      <c r="C767" s="100"/>
      <c r="D767" s="100"/>
      <c r="E767" s="100"/>
      <c r="F767" s="100"/>
      <c r="G767" s="707"/>
      <c r="H767" s="100"/>
      <c r="I767" s="100"/>
      <c r="J767" s="100"/>
      <c r="K767" s="100"/>
    </row>
    <row r="768" spans="1:11" ht="17.25" x14ac:dyDescent="0.3">
      <c r="A768" s="708"/>
      <c r="B768" s="100"/>
      <c r="C768" s="100"/>
      <c r="D768" s="100"/>
      <c r="E768" s="100"/>
      <c r="F768" s="100"/>
      <c r="G768" s="707"/>
      <c r="H768" s="100"/>
      <c r="I768" s="100"/>
      <c r="J768" s="100"/>
      <c r="K768" s="100"/>
    </row>
    <row r="769" spans="1:11" ht="17.25" x14ac:dyDescent="0.3">
      <c r="A769" s="708"/>
      <c r="B769" s="100"/>
      <c r="C769" s="100"/>
      <c r="D769" s="100"/>
      <c r="E769" s="100"/>
      <c r="F769" s="100"/>
      <c r="G769" s="707"/>
      <c r="H769" s="100"/>
      <c r="I769" s="100"/>
      <c r="J769" s="100"/>
      <c r="K769" s="100"/>
    </row>
    <row r="770" spans="1:11" ht="17.25" x14ac:dyDescent="0.3">
      <c r="A770" s="708"/>
      <c r="B770" s="100"/>
      <c r="C770" s="100"/>
      <c r="D770" s="100"/>
      <c r="E770" s="100"/>
      <c r="F770" s="100"/>
      <c r="G770" s="707"/>
      <c r="H770" s="100"/>
      <c r="I770" s="100"/>
      <c r="J770" s="100"/>
      <c r="K770" s="100"/>
    </row>
    <row r="771" spans="1:11" ht="17.25" x14ac:dyDescent="0.3">
      <c r="A771" s="708"/>
      <c r="B771" s="100"/>
      <c r="C771" s="100"/>
      <c r="D771" s="100"/>
      <c r="E771" s="100"/>
      <c r="F771" s="100"/>
      <c r="G771" s="707"/>
      <c r="H771" s="100"/>
      <c r="I771" s="100"/>
      <c r="J771" s="100"/>
      <c r="K771" s="100"/>
    </row>
    <row r="772" spans="1:11" ht="17.25" x14ac:dyDescent="0.3">
      <c r="A772" s="708"/>
      <c r="B772" s="100"/>
      <c r="C772" s="100"/>
      <c r="D772" s="100"/>
      <c r="E772" s="100"/>
      <c r="F772" s="100"/>
      <c r="G772" s="707"/>
      <c r="H772" s="100"/>
      <c r="I772" s="100"/>
      <c r="J772" s="100"/>
      <c r="K772" s="100"/>
    </row>
    <row r="773" spans="1:11" ht="17.25" x14ac:dyDescent="0.3">
      <c r="A773" s="708"/>
      <c r="B773" s="100"/>
      <c r="C773" s="100"/>
      <c r="D773" s="100"/>
      <c r="E773" s="100"/>
      <c r="F773" s="100"/>
      <c r="G773" s="707"/>
      <c r="H773" s="100"/>
      <c r="I773" s="100"/>
      <c r="J773" s="100"/>
      <c r="K773" s="100"/>
    </row>
    <row r="774" spans="1:11" ht="17.25" x14ac:dyDescent="0.3">
      <c r="A774" s="708"/>
      <c r="B774" s="100"/>
      <c r="C774" s="100"/>
      <c r="D774" s="100"/>
      <c r="E774" s="100"/>
      <c r="F774" s="100"/>
      <c r="G774" s="707"/>
      <c r="H774" s="100"/>
      <c r="I774" s="100"/>
      <c r="J774" s="100"/>
      <c r="K774" s="100"/>
    </row>
    <row r="775" spans="1:11" ht="17.25" x14ac:dyDescent="0.3">
      <c r="A775" s="708"/>
      <c r="B775" s="100"/>
      <c r="C775" s="100"/>
      <c r="D775" s="100"/>
      <c r="E775" s="100"/>
      <c r="F775" s="100"/>
      <c r="G775" s="707"/>
      <c r="H775" s="100"/>
      <c r="I775" s="100"/>
      <c r="J775" s="100"/>
      <c r="K775" s="100"/>
    </row>
    <row r="776" spans="1:11" ht="17.25" x14ac:dyDescent="0.3">
      <c r="A776" s="708"/>
      <c r="B776" s="100"/>
      <c r="C776" s="100"/>
      <c r="D776" s="100"/>
      <c r="E776" s="100"/>
      <c r="F776" s="100"/>
      <c r="G776" s="707"/>
      <c r="H776" s="100"/>
      <c r="I776" s="100"/>
      <c r="J776" s="100"/>
      <c r="K776" s="100"/>
    </row>
    <row r="777" spans="1:11" ht="17.25" x14ac:dyDescent="0.3">
      <c r="A777" s="708"/>
      <c r="B777" s="100"/>
      <c r="C777" s="100"/>
      <c r="D777" s="100"/>
      <c r="E777" s="100"/>
      <c r="F777" s="100"/>
      <c r="G777" s="707"/>
      <c r="H777" s="100"/>
      <c r="I777" s="100"/>
      <c r="J777" s="100"/>
      <c r="K777" s="100"/>
    </row>
    <row r="778" spans="1:11" ht="17.25" x14ac:dyDescent="0.3">
      <c r="A778" s="708"/>
      <c r="B778" s="100"/>
      <c r="C778" s="100"/>
      <c r="D778" s="100"/>
      <c r="E778" s="100"/>
      <c r="F778" s="100"/>
      <c r="G778" s="707"/>
      <c r="H778" s="100"/>
      <c r="I778" s="100"/>
      <c r="J778" s="100"/>
      <c r="K778" s="100"/>
    </row>
    <row r="779" spans="1:11" ht="17.25" x14ac:dyDescent="0.3">
      <c r="A779" s="708"/>
      <c r="B779" s="100"/>
      <c r="C779" s="100"/>
      <c r="D779" s="100"/>
      <c r="E779" s="100"/>
      <c r="F779" s="100"/>
      <c r="G779" s="707"/>
      <c r="H779" s="100"/>
      <c r="I779" s="100"/>
      <c r="J779" s="100"/>
      <c r="K779" s="100"/>
    </row>
    <row r="780" spans="1:11" ht="17.25" x14ac:dyDescent="0.3">
      <c r="A780" s="708"/>
      <c r="B780" s="100"/>
      <c r="C780" s="100"/>
      <c r="D780" s="100"/>
      <c r="E780" s="100"/>
      <c r="F780" s="100"/>
      <c r="G780" s="707"/>
      <c r="H780" s="100"/>
      <c r="I780" s="100"/>
      <c r="J780" s="100"/>
      <c r="K780" s="100"/>
    </row>
    <row r="781" spans="1:11" ht="17.25" x14ac:dyDescent="0.3">
      <c r="A781" s="708"/>
      <c r="B781" s="100"/>
      <c r="C781" s="100"/>
      <c r="D781" s="100"/>
      <c r="E781" s="100"/>
      <c r="F781" s="100"/>
      <c r="G781" s="707"/>
      <c r="H781" s="100"/>
      <c r="I781" s="100"/>
      <c r="J781" s="100"/>
      <c r="K781" s="100"/>
    </row>
    <row r="782" spans="1:11" ht="17.25" x14ac:dyDescent="0.3">
      <c r="A782" s="708"/>
      <c r="B782" s="100"/>
      <c r="C782" s="100"/>
      <c r="D782" s="100"/>
      <c r="E782" s="100"/>
      <c r="F782" s="100"/>
      <c r="G782" s="707"/>
      <c r="H782" s="100"/>
      <c r="I782" s="100"/>
      <c r="J782" s="100"/>
      <c r="K782" s="100"/>
    </row>
    <row r="783" spans="1:11" ht="17.25" x14ac:dyDescent="0.3">
      <c r="A783" s="708"/>
      <c r="B783" s="100"/>
      <c r="C783" s="100"/>
      <c r="D783" s="100"/>
      <c r="E783" s="100"/>
      <c r="F783" s="100"/>
      <c r="G783" s="707"/>
      <c r="H783" s="100"/>
      <c r="I783" s="100"/>
      <c r="J783" s="100"/>
      <c r="K783" s="100"/>
    </row>
    <row r="784" spans="1:11" ht="17.25" x14ac:dyDescent="0.3">
      <c r="A784" s="708"/>
      <c r="B784" s="100"/>
      <c r="C784" s="100"/>
      <c r="D784" s="100"/>
      <c r="E784" s="100"/>
      <c r="F784" s="100"/>
      <c r="G784" s="707"/>
      <c r="H784" s="100"/>
      <c r="I784" s="100"/>
      <c r="J784" s="100"/>
      <c r="K784" s="100"/>
    </row>
    <row r="785" spans="1:11" ht="17.25" x14ac:dyDescent="0.3">
      <c r="A785" s="708"/>
      <c r="B785" s="100"/>
      <c r="C785" s="100"/>
      <c r="D785" s="100"/>
      <c r="E785" s="100"/>
      <c r="F785" s="100"/>
      <c r="G785" s="707"/>
      <c r="H785" s="100"/>
      <c r="I785" s="100"/>
      <c r="J785" s="100"/>
      <c r="K785" s="100"/>
    </row>
    <row r="786" spans="1:11" ht="17.25" x14ac:dyDescent="0.3">
      <c r="A786" s="708"/>
      <c r="B786" s="100"/>
      <c r="C786" s="100"/>
      <c r="D786" s="100"/>
      <c r="E786" s="100"/>
      <c r="F786" s="100"/>
      <c r="G786" s="707"/>
      <c r="H786" s="100"/>
      <c r="I786" s="100"/>
      <c r="J786" s="100"/>
      <c r="K786" s="100"/>
    </row>
    <row r="787" spans="1:11" ht="17.25" x14ac:dyDescent="0.3">
      <c r="A787" s="708"/>
      <c r="B787" s="100"/>
      <c r="C787" s="100"/>
      <c r="D787" s="100"/>
      <c r="E787" s="100"/>
      <c r="F787" s="100"/>
      <c r="G787" s="707"/>
      <c r="H787" s="100"/>
      <c r="I787" s="100"/>
      <c r="J787" s="100"/>
      <c r="K787" s="100"/>
    </row>
    <row r="788" spans="1:11" ht="17.25" x14ac:dyDescent="0.3">
      <c r="A788" s="708"/>
      <c r="B788" s="100"/>
      <c r="C788" s="100"/>
      <c r="D788" s="100"/>
      <c r="E788" s="100"/>
      <c r="F788" s="100"/>
      <c r="G788" s="707"/>
      <c r="H788" s="100"/>
      <c r="I788" s="100"/>
      <c r="J788" s="100"/>
      <c r="K788" s="100"/>
    </row>
    <row r="789" spans="1:11" ht="17.25" x14ac:dyDescent="0.3">
      <c r="A789" s="708"/>
      <c r="B789" s="100"/>
      <c r="C789" s="100"/>
      <c r="D789" s="100"/>
      <c r="E789" s="100"/>
      <c r="F789" s="100"/>
      <c r="G789" s="707"/>
      <c r="H789" s="100"/>
      <c r="I789" s="100"/>
      <c r="J789" s="100"/>
      <c r="K789" s="100"/>
    </row>
    <row r="790" spans="1:11" ht="17.25" x14ac:dyDescent="0.3">
      <c r="A790" s="708"/>
      <c r="B790" s="100"/>
      <c r="C790" s="100"/>
      <c r="D790" s="100"/>
      <c r="E790" s="100"/>
      <c r="F790" s="100"/>
      <c r="G790" s="707"/>
      <c r="H790" s="100"/>
      <c r="I790" s="100"/>
      <c r="J790" s="100"/>
      <c r="K790" s="100"/>
    </row>
    <row r="791" spans="1:11" ht="17.25" x14ac:dyDescent="0.3">
      <c r="A791" s="708"/>
      <c r="B791" s="100"/>
      <c r="C791" s="100"/>
      <c r="D791" s="100"/>
      <c r="E791" s="100"/>
      <c r="F791" s="100"/>
      <c r="G791" s="707"/>
      <c r="H791" s="100"/>
      <c r="I791" s="100"/>
      <c r="J791" s="100"/>
      <c r="K791" s="100"/>
    </row>
    <row r="792" spans="1:11" ht="17.25" x14ac:dyDescent="0.3">
      <c r="A792" s="708"/>
      <c r="B792" s="100"/>
      <c r="C792" s="100"/>
      <c r="D792" s="100"/>
      <c r="E792" s="100"/>
      <c r="F792" s="100"/>
      <c r="G792" s="707"/>
      <c r="H792" s="100"/>
      <c r="I792" s="100"/>
      <c r="J792" s="100"/>
      <c r="K792" s="100"/>
    </row>
    <row r="793" spans="1:11" ht="17.25" x14ac:dyDescent="0.3">
      <c r="A793" s="708"/>
      <c r="B793" s="100"/>
      <c r="C793" s="100"/>
      <c r="D793" s="100"/>
      <c r="E793" s="100"/>
      <c r="F793" s="100"/>
      <c r="G793" s="707"/>
      <c r="H793" s="100"/>
      <c r="I793" s="100"/>
      <c r="J793" s="100"/>
      <c r="K793" s="100"/>
    </row>
    <row r="794" spans="1:11" ht="17.25" x14ac:dyDescent="0.3">
      <c r="A794" s="708"/>
      <c r="B794" s="100"/>
      <c r="C794" s="100"/>
      <c r="D794" s="100"/>
      <c r="E794" s="100"/>
      <c r="F794" s="100"/>
      <c r="G794" s="707"/>
      <c r="H794" s="100"/>
      <c r="I794" s="100"/>
      <c r="J794" s="100"/>
      <c r="K794" s="100"/>
    </row>
    <row r="795" spans="1:11" ht="17.25" x14ac:dyDescent="0.3">
      <c r="A795" s="708"/>
      <c r="B795" s="100"/>
      <c r="C795" s="100"/>
      <c r="D795" s="100"/>
      <c r="E795" s="100"/>
      <c r="F795" s="100"/>
      <c r="G795" s="707"/>
      <c r="H795" s="100"/>
      <c r="I795" s="100"/>
      <c r="J795" s="100"/>
      <c r="K795" s="100"/>
    </row>
    <row r="796" spans="1:11" ht="17.25" x14ac:dyDescent="0.3">
      <c r="A796" s="708"/>
      <c r="B796" s="100"/>
      <c r="C796" s="100"/>
      <c r="D796" s="100"/>
      <c r="E796" s="100"/>
      <c r="F796" s="100"/>
      <c r="G796" s="707"/>
      <c r="H796" s="100"/>
      <c r="I796" s="100"/>
      <c r="J796" s="100"/>
      <c r="K796" s="100"/>
    </row>
    <row r="797" spans="1:11" ht="17.25" x14ac:dyDescent="0.3">
      <c r="A797" s="708"/>
      <c r="B797" s="100"/>
      <c r="C797" s="100"/>
      <c r="D797" s="100"/>
      <c r="E797" s="100"/>
      <c r="F797" s="100"/>
      <c r="G797" s="707"/>
      <c r="H797" s="100"/>
      <c r="I797" s="100"/>
      <c r="J797" s="100"/>
      <c r="K797" s="100"/>
    </row>
    <row r="798" spans="1:11" ht="17.25" x14ac:dyDescent="0.3">
      <c r="A798" s="708"/>
      <c r="B798" s="100"/>
      <c r="C798" s="100"/>
      <c r="D798" s="100"/>
      <c r="E798" s="100"/>
      <c r="F798" s="100"/>
      <c r="G798" s="707"/>
      <c r="H798" s="100"/>
      <c r="I798" s="100"/>
      <c r="J798" s="100"/>
      <c r="K798" s="100"/>
    </row>
    <row r="799" spans="1:11" ht="17.25" x14ac:dyDescent="0.3">
      <c r="A799" s="708"/>
      <c r="B799" s="100"/>
      <c r="C799" s="100"/>
      <c r="D799" s="100"/>
      <c r="E799" s="100"/>
      <c r="F799" s="100"/>
      <c r="G799" s="707"/>
      <c r="H799" s="100"/>
      <c r="I799" s="100"/>
      <c r="J799" s="100"/>
      <c r="K799" s="100"/>
    </row>
    <row r="800" spans="1:11" ht="17.25" x14ac:dyDescent="0.3">
      <c r="A800" s="708"/>
      <c r="B800" s="100"/>
      <c r="C800" s="100"/>
      <c r="D800" s="100"/>
      <c r="E800" s="100"/>
      <c r="F800" s="100"/>
      <c r="G800" s="707"/>
      <c r="H800" s="100"/>
      <c r="I800" s="100"/>
      <c r="J800" s="100"/>
      <c r="K800" s="100"/>
    </row>
    <row r="801" spans="1:11" ht="17.25" x14ac:dyDescent="0.3">
      <c r="A801" s="708"/>
      <c r="B801" s="100"/>
      <c r="C801" s="100"/>
      <c r="D801" s="100"/>
      <c r="E801" s="100"/>
      <c r="F801" s="100"/>
      <c r="G801" s="707"/>
      <c r="H801" s="100"/>
      <c r="I801" s="100"/>
      <c r="J801" s="100"/>
      <c r="K801" s="100"/>
    </row>
    <row r="802" spans="1:11" ht="17.25" x14ac:dyDescent="0.3">
      <c r="A802" s="708"/>
      <c r="B802" s="100"/>
      <c r="C802" s="100"/>
      <c r="D802" s="100"/>
      <c r="E802" s="100"/>
      <c r="F802" s="100"/>
      <c r="G802" s="707"/>
      <c r="H802" s="100"/>
      <c r="I802" s="100"/>
      <c r="J802" s="100"/>
      <c r="K802" s="100"/>
    </row>
    <row r="803" spans="1:11" ht="17.25" x14ac:dyDescent="0.3">
      <c r="A803" s="708"/>
      <c r="B803" s="100"/>
      <c r="C803" s="100"/>
      <c r="D803" s="100"/>
      <c r="E803" s="100"/>
      <c r="F803" s="100"/>
      <c r="G803" s="707"/>
      <c r="H803" s="100"/>
      <c r="I803" s="100"/>
      <c r="J803" s="100"/>
      <c r="K803" s="100"/>
    </row>
    <row r="804" spans="1:11" ht="17.25" x14ac:dyDescent="0.3">
      <c r="A804" s="708"/>
      <c r="B804" s="100"/>
      <c r="C804" s="100"/>
      <c r="D804" s="100"/>
      <c r="E804" s="100"/>
      <c r="F804" s="100"/>
      <c r="G804" s="707"/>
      <c r="H804" s="100"/>
      <c r="I804" s="100"/>
      <c r="J804" s="100"/>
      <c r="K804" s="100"/>
    </row>
    <row r="805" spans="1:11" ht="17.25" x14ac:dyDescent="0.3">
      <c r="A805" s="708"/>
      <c r="B805" s="100"/>
      <c r="C805" s="100"/>
      <c r="D805" s="100"/>
      <c r="E805" s="100"/>
      <c r="F805" s="100"/>
      <c r="G805" s="707"/>
      <c r="H805" s="100"/>
      <c r="I805" s="100"/>
      <c r="J805" s="100"/>
      <c r="K805" s="100"/>
    </row>
    <row r="806" spans="1:11" ht="17.25" x14ac:dyDescent="0.3">
      <c r="A806" s="708"/>
      <c r="B806" s="100"/>
      <c r="C806" s="100"/>
      <c r="D806" s="100"/>
      <c r="E806" s="100"/>
      <c r="F806" s="100"/>
      <c r="G806" s="707"/>
      <c r="H806" s="100"/>
      <c r="I806" s="100"/>
      <c r="J806" s="100"/>
      <c r="K806" s="100"/>
    </row>
    <row r="807" spans="1:11" ht="17.25" x14ac:dyDescent="0.3">
      <c r="A807" s="708"/>
      <c r="B807" s="100"/>
      <c r="C807" s="100"/>
      <c r="D807" s="100"/>
      <c r="E807" s="100"/>
      <c r="F807" s="100"/>
      <c r="G807" s="707"/>
      <c r="H807" s="100"/>
      <c r="I807" s="100"/>
      <c r="J807" s="100"/>
      <c r="K807" s="100"/>
    </row>
    <row r="808" spans="1:11" ht="17.25" x14ac:dyDescent="0.3">
      <c r="A808" s="708"/>
      <c r="B808" s="100"/>
      <c r="C808" s="100"/>
      <c r="D808" s="100"/>
      <c r="E808" s="100"/>
      <c r="F808" s="100"/>
      <c r="G808" s="707"/>
      <c r="H808" s="100"/>
      <c r="I808" s="100"/>
      <c r="J808" s="100"/>
      <c r="K808" s="100"/>
    </row>
    <row r="809" spans="1:11" ht="17.25" x14ac:dyDescent="0.3">
      <c r="A809" s="708"/>
      <c r="B809" s="100"/>
      <c r="C809" s="100"/>
      <c r="D809" s="100"/>
      <c r="E809" s="100"/>
      <c r="F809" s="100"/>
      <c r="G809" s="707"/>
      <c r="H809" s="100"/>
      <c r="I809" s="100"/>
      <c r="J809" s="100"/>
      <c r="K809" s="100"/>
    </row>
    <row r="810" spans="1:11" ht="17.25" x14ac:dyDescent="0.3">
      <c r="A810" s="708"/>
      <c r="B810" s="100"/>
      <c r="C810" s="100"/>
      <c r="D810" s="100"/>
      <c r="E810" s="100"/>
      <c r="F810" s="100"/>
      <c r="G810" s="707"/>
      <c r="H810" s="100"/>
      <c r="I810" s="100"/>
      <c r="J810" s="100"/>
      <c r="K810" s="100"/>
    </row>
    <row r="811" spans="1:11" ht="17.25" x14ac:dyDescent="0.3">
      <c r="A811" s="708"/>
      <c r="B811" s="100"/>
      <c r="C811" s="100"/>
      <c r="D811" s="100"/>
      <c r="E811" s="100"/>
      <c r="F811" s="100"/>
      <c r="G811" s="707"/>
      <c r="H811" s="100"/>
      <c r="I811" s="100"/>
      <c r="J811" s="100"/>
      <c r="K811" s="100"/>
    </row>
    <row r="812" spans="1:11" ht="17.25" x14ac:dyDescent="0.3">
      <c r="A812" s="708"/>
      <c r="B812" s="100"/>
      <c r="C812" s="100"/>
      <c r="D812" s="100"/>
      <c r="E812" s="100"/>
      <c r="F812" s="100"/>
      <c r="G812" s="707"/>
      <c r="H812" s="100"/>
      <c r="I812" s="100"/>
      <c r="J812" s="100"/>
      <c r="K812" s="100"/>
    </row>
    <row r="813" spans="1:11" ht="17.25" x14ac:dyDescent="0.3">
      <c r="A813" s="708"/>
      <c r="B813" s="100"/>
      <c r="C813" s="100"/>
      <c r="D813" s="100"/>
      <c r="E813" s="100"/>
      <c r="F813" s="100"/>
      <c r="G813" s="707"/>
      <c r="H813" s="100"/>
      <c r="I813" s="100"/>
      <c r="J813" s="100"/>
      <c r="K813" s="100"/>
    </row>
    <row r="814" spans="1:11" ht="17.25" x14ac:dyDescent="0.3">
      <c r="A814" s="708"/>
      <c r="B814" s="100"/>
      <c r="C814" s="100"/>
      <c r="D814" s="100"/>
      <c r="E814" s="100"/>
      <c r="F814" s="100"/>
      <c r="G814" s="707"/>
      <c r="H814" s="100"/>
      <c r="I814" s="100"/>
      <c r="J814" s="100"/>
      <c r="K814" s="100"/>
    </row>
    <row r="815" spans="1:11" ht="17.25" x14ac:dyDescent="0.3">
      <c r="A815" s="708"/>
      <c r="B815" s="100"/>
      <c r="C815" s="100"/>
      <c r="D815" s="100"/>
      <c r="E815" s="100"/>
      <c r="F815" s="100"/>
      <c r="G815" s="707"/>
      <c r="H815" s="100"/>
      <c r="I815" s="100"/>
      <c r="J815" s="100"/>
      <c r="K815" s="100"/>
    </row>
    <row r="816" spans="1:11" ht="17.25" x14ac:dyDescent="0.3">
      <c r="A816" s="708"/>
      <c r="B816" s="100"/>
      <c r="C816" s="100"/>
      <c r="D816" s="100"/>
      <c r="E816" s="100"/>
      <c r="F816" s="100"/>
      <c r="G816" s="707"/>
      <c r="H816" s="100"/>
      <c r="I816" s="100"/>
      <c r="J816" s="100"/>
      <c r="K816" s="100"/>
    </row>
    <row r="817" spans="1:11" ht="17.25" x14ac:dyDescent="0.3">
      <c r="A817" s="708"/>
      <c r="B817" s="100"/>
      <c r="C817" s="100"/>
      <c r="D817" s="100"/>
      <c r="E817" s="100"/>
      <c r="F817" s="100"/>
      <c r="G817" s="707"/>
      <c r="H817" s="100"/>
      <c r="I817" s="100"/>
      <c r="J817" s="100"/>
      <c r="K817" s="100"/>
    </row>
    <row r="818" spans="1:11" ht="17.25" x14ac:dyDescent="0.3">
      <c r="A818" s="708"/>
      <c r="B818" s="100"/>
      <c r="C818" s="100"/>
      <c r="D818" s="100"/>
      <c r="E818" s="100"/>
      <c r="F818" s="100"/>
      <c r="G818" s="707"/>
      <c r="H818" s="100"/>
      <c r="I818" s="100"/>
      <c r="J818" s="100"/>
      <c r="K818" s="100"/>
    </row>
    <row r="819" spans="1:11" ht="17.25" x14ac:dyDescent="0.3">
      <c r="A819" s="708"/>
      <c r="B819" s="100"/>
      <c r="C819" s="100"/>
      <c r="D819" s="100"/>
      <c r="E819" s="100"/>
      <c r="F819" s="100"/>
      <c r="G819" s="707"/>
      <c r="H819" s="100"/>
      <c r="I819" s="100"/>
      <c r="J819" s="100"/>
      <c r="K819" s="100"/>
    </row>
    <row r="820" spans="1:11" ht="17.25" x14ac:dyDescent="0.3">
      <c r="A820" s="708"/>
      <c r="B820" s="100"/>
      <c r="C820" s="100"/>
      <c r="D820" s="100"/>
      <c r="E820" s="100"/>
      <c r="F820" s="100"/>
      <c r="G820" s="707"/>
      <c r="H820" s="100"/>
      <c r="I820" s="100"/>
      <c r="J820" s="100"/>
      <c r="K820" s="100"/>
    </row>
    <row r="821" spans="1:11" ht="17.25" x14ac:dyDescent="0.3">
      <c r="A821" s="708"/>
      <c r="B821" s="100"/>
      <c r="C821" s="100"/>
      <c r="D821" s="100"/>
      <c r="E821" s="100"/>
      <c r="F821" s="100"/>
      <c r="G821" s="707"/>
      <c r="H821" s="100"/>
      <c r="I821" s="100"/>
      <c r="J821" s="100"/>
      <c r="K821" s="100"/>
    </row>
    <row r="822" spans="1:11" ht="17.25" x14ac:dyDescent="0.3">
      <c r="A822" s="708"/>
      <c r="B822" s="100"/>
      <c r="C822" s="100"/>
      <c r="D822" s="100"/>
      <c r="E822" s="100"/>
      <c r="F822" s="100"/>
      <c r="G822" s="707"/>
      <c r="H822" s="100"/>
      <c r="I822" s="100"/>
      <c r="J822" s="100"/>
      <c r="K822" s="100"/>
    </row>
    <row r="823" spans="1:11" ht="17.25" x14ac:dyDescent="0.3">
      <c r="A823" s="708"/>
      <c r="B823" s="100"/>
      <c r="C823" s="100"/>
      <c r="D823" s="100"/>
      <c r="E823" s="100"/>
      <c r="F823" s="100"/>
      <c r="G823" s="707"/>
      <c r="H823" s="100"/>
      <c r="I823" s="100"/>
      <c r="J823" s="100"/>
      <c r="K823" s="100"/>
    </row>
    <row r="824" spans="1:11" ht="17.25" x14ac:dyDescent="0.3">
      <c r="A824" s="708"/>
      <c r="B824" s="100"/>
      <c r="C824" s="100"/>
      <c r="D824" s="100"/>
      <c r="E824" s="100"/>
      <c r="F824" s="100"/>
      <c r="G824" s="707"/>
      <c r="H824" s="100"/>
      <c r="I824" s="100"/>
      <c r="J824" s="100"/>
      <c r="K824" s="100"/>
    </row>
    <row r="825" spans="1:11" ht="17.25" x14ac:dyDescent="0.3">
      <c r="A825" s="708"/>
      <c r="B825" s="100"/>
      <c r="C825" s="100"/>
      <c r="D825" s="100"/>
      <c r="E825" s="100"/>
      <c r="F825" s="100"/>
      <c r="G825" s="707"/>
      <c r="H825" s="100"/>
      <c r="I825" s="100"/>
      <c r="J825" s="100"/>
      <c r="K825" s="100"/>
    </row>
    <row r="826" spans="1:11" ht="17.25" x14ac:dyDescent="0.3">
      <c r="A826" s="708"/>
      <c r="B826" s="100"/>
      <c r="C826" s="100"/>
      <c r="D826" s="100"/>
      <c r="E826" s="100"/>
      <c r="F826" s="100"/>
      <c r="G826" s="707"/>
      <c r="H826" s="100"/>
      <c r="I826" s="100"/>
      <c r="J826" s="100"/>
      <c r="K826" s="100"/>
    </row>
    <row r="827" spans="1:11" ht="17.25" x14ac:dyDescent="0.3">
      <c r="A827" s="708"/>
      <c r="B827" s="100"/>
      <c r="C827" s="100"/>
      <c r="D827" s="100"/>
      <c r="E827" s="100"/>
      <c r="F827" s="100"/>
      <c r="G827" s="707"/>
      <c r="H827" s="100"/>
      <c r="I827" s="100"/>
      <c r="J827" s="100"/>
      <c r="K827" s="100"/>
    </row>
    <row r="828" spans="1:11" ht="17.25" x14ac:dyDescent="0.3">
      <c r="A828" s="708"/>
      <c r="B828" s="100"/>
      <c r="C828" s="100"/>
      <c r="D828" s="100"/>
      <c r="E828" s="100"/>
      <c r="F828" s="100"/>
      <c r="G828" s="707"/>
      <c r="H828" s="100"/>
      <c r="I828" s="100"/>
      <c r="J828" s="100"/>
      <c r="K828" s="100"/>
    </row>
    <row r="829" spans="1:11" ht="17.25" x14ac:dyDescent="0.3">
      <c r="A829" s="708"/>
      <c r="B829" s="100"/>
      <c r="C829" s="100"/>
      <c r="D829" s="100"/>
      <c r="E829" s="100"/>
      <c r="F829" s="100"/>
      <c r="G829" s="707"/>
      <c r="H829" s="100"/>
      <c r="I829" s="100"/>
      <c r="J829" s="100"/>
      <c r="K829" s="100"/>
    </row>
    <row r="830" spans="1:11" ht="17.25" x14ac:dyDescent="0.3">
      <c r="A830" s="708"/>
      <c r="B830" s="100"/>
      <c r="C830" s="100"/>
      <c r="D830" s="100"/>
      <c r="E830" s="100"/>
      <c r="F830" s="100"/>
      <c r="G830" s="707"/>
      <c r="H830" s="100"/>
      <c r="I830" s="100"/>
      <c r="J830" s="100"/>
      <c r="K830" s="100"/>
    </row>
    <row r="831" spans="1:11" ht="17.25" x14ac:dyDescent="0.3">
      <c r="A831" s="708"/>
      <c r="B831" s="100"/>
      <c r="C831" s="100"/>
      <c r="D831" s="100"/>
      <c r="E831" s="100"/>
      <c r="F831" s="100"/>
      <c r="G831" s="707"/>
      <c r="H831" s="100"/>
      <c r="I831" s="100"/>
      <c r="J831" s="100"/>
      <c r="K831" s="100"/>
    </row>
    <row r="832" spans="1:11" ht="17.25" x14ac:dyDescent="0.3">
      <c r="A832" s="708"/>
      <c r="B832" s="100"/>
      <c r="C832" s="100"/>
      <c r="D832" s="100"/>
      <c r="E832" s="100"/>
      <c r="F832" s="100"/>
      <c r="G832" s="707"/>
      <c r="H832" s="100"/>
      <c r="I832" s="100"/>
      <c r="J832" s="100"/>
      <c r="K832" s="100"/>
    </row>
    <row r="833" spans="1:11" ht="17.25" x14ac:dyDescent="0.3">
      <c r="A833" s="708"/>
      <c r="B833" s="100"/>
      <c r="C833" s="100"/>
      <c r="D833" s="100"/>
      <c r="E833" s="100"/>
      <c r="F833" s="100"/>
      <c r="G833" s="707"/>
      <c r="H833" s="100"/>
      <c r="I833" s="100"/>
      <c r="J833" s="100"/>
      <c r="K833" s="100"/>
    </row>
    <row r="834" spans="1:11" ht="17.25" x14ac:dyDescent="0.3">
      <c r="A834" s="708"/>
      <c r="B834" s="100"/>
      <c r="C834" s="100"/>
      <c r="D834" s="100"/>
      <c r="E834" s="100"/>
      <c r="F834" s="100"/>
      <c r="G834" s="707"/>
      <c r="H834" s="100"/>
      <c r="I834" s="100"/>
      <c r="J834" s="100"/>
      <c r="K834" s="100"/>
    </row>
    <row r="835" spans="1:11" ht="17.25" x14ac:dyDescent="0.3">
      <c r="A835" s="708"/>
      <c r="B835" s="100"/>
      <c r="C835" s="100"/>
      <c r="D835" s="100"/>
      <c r="E835" s="100"/>
      <c r="F835" s="100"/>
      <c r="G835" s="707"/>
      <c r="H835" s="100"/>
      <c r="I835" s="100"/>
      <c r="J835" s="100"/>
      <c r="K835" s="100"/>
    </row>
    <row r="836" spans="1:11" ht="17.25" x14ac:dyDescent="0.3">
      <c r="A836" s="708"/>
      <c r="B836" s="100"/>
      <c r="C836" s="100"/>
      <c r="D836" s="100"/>
      <c r="E836" s="100"/>
      <c r="F836" s="100"/>
      <c r="G836" s="707"/>
      <c r="H836" s="100"/>
      <c r="I836" s="100"/>
      <c r="J836" s="100"/>
      <c r="K836" s="100"/>
    </row>
    <row r="837" spans="1:11" ht="17.25" x14ac:dyDescent="0.3">
      <c r="A837" s="708"/>
      <c r="B837" s="100"/>
      <c r="C837" s="100"/>
      <c r="D837" s="100"/>
      <c r="E837" s="100"/>
      <c r="F837" s="100"/>
      <c r="G837" s="707"/>
      <c r="H837" s="100"/>
      <c r="I837" s="100"/>
      <c r="J837" s="100"/>
      <c r="K837" s="100"/>
    </row>
    <row r="838" spans="1:11" ht="17.25" x14ac:dyDescent="0.3">
      <c r="A838" s="708"/>
      <c r="B838" s="100"/>
      <c r="C838" s="100"/>
      <c r="D838" s="100"/>
      <c r="E838" s="100"/>
      <c r="F838" s="100"/>
      <c r="G838" s="707"/>
      <c r="H838" s="100"/>
      <c r="I838" s="100"/>
      <c r="J838" s="100"/>
      <c r="K838" s="100"/>
    </row>
    <row r="839" spans="1:11" ht="17.25" x14ac:dyDescent="0.3">
      <c r="A839" s="708"/>
      <c r="B839" s="100"/>
      <c r="C839" s="100"/>
      <c r="D839" s="100"/>
      <c r="E839" s="100"/>
      <c r="F839" s="100"/>
      <c r="G839" s="707"/>
      <c r="H839" s="100"/>
      <c r="I839" s="100"/>
      <c r="J839" s="100"/>
      <c r="K839" s="100"/>
    </row>
    <row r="840" spans="1:11" ht="17.25" x14ac:dyDescent="0.3">
      <c r="A840" s="708"/>
      <c r="B840" s="100"/>
      <c r="C840" s="100"/>
      <c r="D840" s="100"/>
      <c r="E840" s="100"/>
      <c r="F840" s="100"/>
      <c r="G840" s="707"/>
      <c r="H840" s="100"/>
      <c r="I840" s="100"/>
      <c r="J840" s="100"/>
      <c r="K840" s="100"/>
    </row>
    <row r="841" spans="1:11" ht="17.25" x14ac:dyDescent="0.3">
      <c r="A841" s="708"/>
      <c r="B841" s="100"/>
      <c r="C841" s="100"/>
      <c r="D841" s="100"/>
      <c r="E841" s="100"/>
      <c r="F841" s="100"/>
      <c r="G841" s="707"/>
      <c r="H841" s="100"/>
      <c r="I841" s="100"/>
      <c r="J841" s="100"/>
      <c r="K841" s="100"/>
    </row>
    <row r="842" spans="1:11" ht="17.25" x14ac:dyDescent="0.3">
      <c r="A842" s="708"/>
      <c r="B842" s="100"/>
      <c r="C842" s="100"/>
      <c r="D842" s="100"/>
      <c r="E842" s="100"/>
      <c r="F842" s="100"/>
      <c r="G842" s="707"/>
      <c r="H842" s="100"/>
      <c r="I842" s="100"/>
      <c r="J842" s="100"/>
      <c r="K842" s="100"/>
    </row>
    <row r="843" spans="1:11" ht="17.25" x14ac:dyDescent="0.3">
      <c r="A843" s="708"/>
      <c r="B843" s="100"/>
      <c r="C843" s="100"/>
      <c r="D843" s="100"/>
      <c r="E843" s="100"/>
      <c r="F843" s="100"/>
      <c r="G843" s="707"/>
      <c r="H843" s="100"/>
      <c r="I843" s="100"/>
      <c r="J843" s="100"/>
      <c r="K843" s="100"/>
    </row>
    <row r="844" spans="1:11" ht="17.25" x14ac:dyDescent="0.3">
      <c r="A844" s="708"/>
      <c r="B844" s="100"/>
      <c r="C844" s="100"/>
      <c r="D844" s="100"/>
      <c r="E844" s="100"/>
      <c r="F844" s="100"/>
      <c r="G844" s="707"/>
      <c r="H844" s="100"/>
      <c r="I844" s="100"/>
      <c r="J844" s="100"/>
      <c r="K844" s="100"/>
    </row>
    <row r="845" spans="1:11" ht="17.25" x14ac:dyDescent="0.3">
      <c r="A845" s="708"/>
      <c r="B845" s="100"/>
      <c r="C845" s="100"/>
      <c r="D845" s="100"/>
      <c r="E845" s="100"/>
      <c r="F845" s="100"/>
      <c r="G845" s="707"/>
      <c r="H845" s="100"/>
      <c r="I845" s="100"/>
      <c r="J845" s="100"/>
      <c r="K845" s="100"/>
    </row>
    <row r="846" spans="1:11" ht="17.25" x14ac:dyDescent="0.3">
      <c r="A846" s="708"/>
      <c r="B846" s="100"/>
      <c r="C846" s="100"/>
      <c r="D846" s="100"/>
      <c r="E846" s="100"/>
      <c r="F846" s="100"/>
      <c r="G846" s="707"/>
      <c r="H846" s="100"/>
      <c r="I846" s="100"/>
      <c r="J846" s="100"/>
      <c r="K846" s="100"/>
    </row>
    <row r="847" spans="1:11" ht="17.25" x14ac:dyDescent="0.3">
      <c r="A847" s="708"/>
      <c r="B847" s="100"/>
      <c r="C847" s="100"/>
      <c r="D847" s="100"/>
      <c r="E847" s="100"/>
      <c r="F847" s="100"/>
      <c r="G847" s="707"/>
      <c r="H847" s="100"/>
      <c r="I847" s="100"/>
      <c r="J847" s="100"/>
      <c r="K847" s="100"/>
    </row>
    <row r="848" spans="1:11" ht="17.25" x14ac:dyDescent="0.3">
      <c r="A848" s="708"/>
      <c r="B848" s="100"/>
      <c r="C848" s="100"/>
      <c r="D848" s="100"/>
      <c r="E848" s="100"/>
      <c r="F848" s="100"/>
      <c r="G848" s="707"/>
      <c r="H848" s="100"/>
      <c r="I848" s="100"/>
      <c r="J848" s="100"/>
      <c r="K848" s="100"/>
    </row>
    <row r="849" spans="1:11" ht="17.25" x14ac:dyDescent="0.3">
      <c r="A849" s="708"/>
      <c r="B849" s="100"/>
      <c r="C849" s="100"/>
      <c r="D849" s="100"/>
      <c r="E849" s="100"/>
      <c r="F849" s="100"/>
      <c r="G849" s="707"/>
      <c r="H849" s="100"/>
      <c r="I849" s="100"/>
      <c r="J849" s="100"/>
      <c r="K849" s="100"/>
    </row>
    <row r="850" spans="1:11" ht="17.25" x14ac:dyDescent="0.3">
      <c r="A850" s="708"/>
      <c r="B850" s="100"/>
      <c r="C850" s="100"/>
      <c r="D850" s="100"/>
      <c r="E850" s="100"/>
      <c r="F850" s="100"/>
      <c r="G850" s="707"/>
      <c r="H850" s="100"/>
      <c r="I850" s="100"/>
      <c r="J850" s="100"/>
      <c r="K850" s="100"/>
    </row>
    <row r="851" spans="1:11" ht="17.25" x14ac:dyDescent="0.3">
      <c r="A851" s="708"/>
      <c r="B851" s="100"/>
      <c r="C851" s="100"/>
      <c r="D851" s="100"/>
      <c r="E851" s="100"/>
      <c r="F851" s="100"/>
      <c r="G851" s="707"/>
      <c r="H851" s="100"/>
      <c r="I851" s="100"/>
      <c r="J851" s="100"/>
      <c r="K851" s="100"/>
    </row>
    <row r="852" spans="1:11" ht="17.25" x14ac:dyDescent="0.3">
      <c r="A852" s="708"/>
      <c r="B852" s="100"/>
      <c r="C852" s="100"/>
      <c r="D852" s="100"/>
      <c r="E852" s="100"/>
      <c r="F852" s="100"/>
      <c r="G852" s="707"/>
      <c r="H852" s="100"/>
      <c r="I852" s="100"/>
      <c r="J852" s="100"/>
      <c r="K852" s="100"/>
    </row>
    <row r="853" spans="1:11" ht="17.25" x14ac:dyDescent="0.3">
      <c r="A853" s="708"/>
      <c r="B853" s="100"/>
      <c r="C853" s="100"/>
      <c r="D853" s="100"/>
      <c r="E853" s="100"/>
      <c r="F853" s="100"/>
      <c r="G853" s="707"/>
      <c r="H853" s="100"/>
      <c r="I853" s="100"/>
      <c r="J853" s="100"/>
      <c r="K853" s="100"/>
    </row>
    <row r="854" spans="1:11" ht="17.25" x14ac:dyDescent="0.3">
      <c r="A854" s="708"/>
      <c r="B854" s="100"/>
      <c r="C854" s="100"/>
      <c r="D854" s="100"/>
      <c r="E854" s="100"/>
      <c r="F854" s="100"/>
      <c r="G854" s="707"/>
      <c r="H854" s="100"/>
      <c r="I854" s="100"/>
      <c r="J854" s="100"/>
      <c r="K854" s="100"/>
    </row>
    <row r="855" spans="1:11" ht="17.25" x14ac:dyDescent="0.3">
      <c r="A855" s="708"/>
      <c r="B855" s="100"/>
      <c r="C855" s="100"/>
      <c r="D855" s="100"/>
      <c r="E855" s="100"/>
      <c r="F855" s="100"/>
      <c r="G855" s="707"/>
      <c r="H855" s="100"/>
      <c r="I855" s="100"/>
      <c r="J855" s="100"/>
      <c r="K855" s="100"/>
    </row>
    <row r="856" spans="1:11" ht="17.25" x14ac:dyDescent="0.3">
      <c r="A856" s="708"/>
      <c r="B856" s="100"/>
      <c r="C856" s="100"/>
      <c r="D856" s="100"/>
      <c r="E856" s="100"/>
      <c r="F856" s="100"/>
      <c r="G856" s="707"/>
      <c r="H856" s="100"/>
      <c r="I856" s="100"/>
      <c r="J856" s="100"/>
      <c r="K856" s="100"/>
    </row>
    <row r="857" spans="1:11" ht="17.25" x14ac:dyDescent="0.3">
      <c r="A857" s="708"/>
      <c r="B857" s="100"/>
      <c r="C857" s="100"/>
      <c r="D857" s="100"/>
      <c r="E857" s="100"/>
      <c r="F857" s="100"/>
      <c r="G857" s="707"/>
      <c r="H857" s="100"/>
      <c r="I857" s="100"/>
      <c r="J857" s="100"/>
      <c r="K857" s="100"/>
    </row>
    <row r="858" spans="1:11" ht="17.25" x14ac:dyDescent="0.3">
      <c r="A858" s="708"/>
      <c r="B858" s="100"/>
      <c r="C858" s="100"/>
      <c r="D858" s="100"/>
      <c r="E858" s="100"/>
      <c r="F858" s="100"/>
      <c r="G858" s="707"/>
      <c r="H858" s="100"/>
      <c r="I858" s="100"/>
      <c r="J858" s="100"/>
      <c r="K858" s="100"/>
    </row>
    <row r="859" spans="1:11" ht="17.25" x14ac:dyDescent="0.3">
      <c r="A859" s="708"/>
      <c r="B859" s="100"/>
      <c r="C859" s="100"/>
      <c r="D859" s="100"/>
      <c r="E859" s="100"/>
      <c r="F859" s="100"/>
      <c r="G859" s="707"/>
      <c r="H859" s="100"/>
      <c r="I859" s="100"/>
      <c r="J859" s="100"/>
      <c r="K859" s="100"/>
    </row>
    <row r="860" spans="1:11" ht="17.25" x14ac:dyDescent="0.3">
      <c r="A860" s="708"/>
      <c r="B860" s="100"/>
      <c r="C860" s="100"/>
      <c r="D860" s="100"/>
      <c r="E860" s="100"/>
      <c r="F860" s="100"/>
      <c r="G860" s="707"/>
      <c r="H860" s="100"/>
      <c r="I860" s="100"/>
      <c r="J860" s="100"/>
      <c r="K860" s="100"/>
    </row>
    <row r="861" spans="1:11" ht="17.25" x14ac:dyDescent="0.3">
      <c r="A861" s="708"/>
      <c r="B861" s="100"/>
      <c r="C861" s="100"/>
      <c r="D861" s="100"/>
      <c r="E861" s="100"/>
      <c r="F861" s="100"/>
      <c r="G861" s="707"/>
      <c r="H861" s="100"/>
      <c r="I861" s="100"/>
      <c r="J861" s="100"/>
      <c r="K861" s="100"/>
    </row>
    <row r="862" spans="1:11" ht="17.25" x14ac:dyDescent="0.3">
      <c r="A862" s="708"/>
      <c r="B862" s="100"/>
      <c r="C862" s="100"/>
      <c r="D862" s="100"/>
      <c r="E862" s="100"/>
      <c r="F862" s="100"/>
      <c r="G862" s="707"/>
      <c r="H862" s="100"/>
      <c r="I862" s="100"/>
      <c r="J862" s="100"/>
      <c r="K862" s="100"/>
    </row>
    <row r="863" spans="1:11" ht="17.25" x14ac:dyDescent="0.3">
      <c r="A863" s="708"/>
      <c r="B863" s="100"/>
      <c r="C863" s="100"/>
      <c r="D863" s="100"/>
      <c r="E863" s="100"/>
      <c r="F863" s="100"/>
      <c r="G863" s="707"/>
      <c r="H863" s="100"/>
      <c r="I863" s="100"/>
      <c r="J863" s="100"/>
      <c r="K863" s="100"/>
    </row>
    <row r="864" spans="1:11" ht="17.25" x14ac:dyDescent="0.3">
      <c r="A864" s="708"/>
      <c r="B864" s="100"/>
      <c r="C864" s="100"/>
      <c r="D864" s="100"/>
      <c r="E864" s="100"/>
      <c r="F864" s="100"/>
      <c r="G864" s="707"/>
      <c r="H864" s="100"/>
      <c r="I864" s="100"/>
      <c r="J864" s="100"/>
      <c r="K864" s="100"/>
    </row>
    <row r="865" spans="1:11" ht="17.25" x14ac:dyDescent="0.3">
      <c r="A865" s="708"/>
      <c r="B865" s="100"/>
      <c r="C865" s="100"/>
      <c r="D865" s="100"/>
      <c r="E865" s="100"/>
      <c r="F865" s="100"/>
      <c r="G865" s="707"/>
      <c r="H865" s="100"/>
      <c r="I865" s="100"/>
      <c r="J865" s="100"/>
      <c r="K865" s="100"/>
    </row>
    <row r="866" spans="1:11" ht="17.25" x14ac:dyDescent="0.3">
      <c r="A866" s="708"/>
      <c r="B866" s="100"/>
      <c r="C866" s="100"/>
      <c r="D866" s="100"/>
      <c r="E866" s="100"/>
      <c r="F866" s="100"/>
      <c r="G866" s="707"/>
      <c r="H866" s="100"/>
      <c r="I866" s="100"/>
      <c r="J866" s="100"/>
      <c r="K866" s="100"/>
    </row>
    <row r="867" spans="1:11" ht="17.25" x14ac:dyDescent="0.3">
      <c r="A867" s="708"/>
      <c r="B867" s="100"/>
      <c r="C867" s="100"/>
      <c r="D867" s="100"/>
      <c r="E867" s="100"/>
      <c r="F867" s="100"/>
      <c r="G867" s="707"/>
      <c r="H867" s="100"/>
      <c r="I867" s="100"/>
      <c r="J867" s="100"/>
      <c r="K867" s="100"/>
    </row>
    <row r="868" spans="1:11" ht="17.25" x14ac:dyDescent="0.3">
      <c r="A868" s="708"/>
      <c r="B868" s="100"/>
      <c r="C868" s="100"/>
      <c r="D868" s="100"/>
      <c r="E868" s="100"/>
      <c r="F868" s="100"/>
      <c r="G868" s="707"/>
      <c r="H868" s="100"/>
      <c r="I868" s="100"/>
      <c r="J868" s="100"/>
      <c r="K868" s="100"/>
    </row>
    <row r="869" spans="1:11" ht="17.25" x14ac:dyDescent="0.3">
      <c r="A869" s="708"/>
      <c r="B869" s="100"/>
      <c r="C869" s="100"/>
      <c r="D869" s="100"/>
      <c r="E869" s="100"/>
      <c r="F869" s="100"/>
      <c r="G869" s="707"/>
      <c r="H869" s="100"/>
      <c r="I869" s="100"/>
      <c r="J869" s="100"/>
      <c r="K869" s="100"/>
    </row>
    <row r="870" spans="1:11" ht="17.25" x14ac:dyDescent="0.3">
      <c r="A870" s="708"/>
      <c r="B870" s="100"/>
      <c r="C870" s="100"/>
      <c r="D870" s="100"/>
      <c r="E870" s="100"/>
      <c r="F870" s="100"/>
      <c r="G870" s="707"/>
      <c r="H870" s="100"/>
      <c r="I870" s="100"/>
      <c r="J870" s="100"/>
      <c r="K870" s="100"/>
    </row>
    <row r="871" spans="1:11" ht="17.25" x14ac:dyDescent="0.3">
      <c r="A871" s="708"/>
      <c r="B871" s="100"/>
      <c r="C871" s="100"/>
      <c r="D871" s="100"/>
      <c r="E871" s="100"/>
      <c r="F871" s="100"/>
      <c r="G871" s="707"/>
      <c r="H871" s="100"/>
      <c r="I871" s="100"/>
      <c r="J871" s="100"/>
      <c r="K871" s="100"/>
    </row>
    <row r="872" spans="1:11" ht="17.25" x14ac:dyDescent="0.3">
      <c r="A872" s="708"/>
      <c r="B872" s="100"/>
      <c r="C872" s="100"/>
      <c r="D872" s="100"/>
      <c r="E872" s="100"/>
      <c r="F872" s="100"/>
      <c r="G872" s="707"/>
      <c r="H872" s="100"/>
      <c r="I872" s="100"/>
      <c r="J872" s="100"/>
      <c r="K872" s="100"/>
    </row>
    <row r="873" spans="1:11" ht="17.25" x14ac:dyDescent="0.3">
      <c r="A873" s="708"/>
      <c r="B873" s="100"/>
      <c r="C873" s="100"/>
      <c r="D873" s="100"/>
      <c r="E873" s="100"/>
      <c r="F873" s="100"/>
      <c r="G873" s="707"/>
      <c r="H873" s="100"/>
      <c r="I873" s="100"/>
      <c r="J873" s="100"/>
      <c r="K873" s="100"/>
    </row>
    <row r="874" spans="1:11" ht="17.25" x14ac:dyDescent="0.3">
      <c r="A874" s="708"/>
      <c r="B874" s="100"/>
      <c r="C874" s="100"/>
      <c r="D874" s="100"/>
      <c r="E874" s="100"/>
      <c r="F874" s="100"/>
      <c r="G874" s="707"/>
      <c r="H874" s="100"/>
      <c r="I874" s="100"/>
      <c r="J874" s="100"/>
      <c r="K874" s="100"/>
    </row>
    <row r="875" spans="1:11" ht="17.25" x14ac:dyDescent="0.3">
      <c r="A875" s="708"/>
      <c r="B875" s="100"/>
      <c r="C875" s="100"/>
      <c r="D875" s="100"/>
      <c r="E875" s="100"/>
      <c r="F875" s="100"/>
      <c r="G875" s="707"/>
      <c r="H875" s="100"/>
      <c r="I875" s="100"/>
      <c r="J875" s="100"/>
      <c r="K875" s="100"/>
    </row>
    <row r="876" spans="1:11" ht="17.25" x14ac:dyDescent="0.3">
      <c r="A876" s="708"/>
      <c r="B876" s="100"/>
      <c r="C876" s="100"/>
      <c r="D876" s="100"/>
      <c r="E876" s="100"/>
      <c r="F876" s="100"/>
      <c r="G876" s="707"/>
      <c r="H876" s="100"/>
      <c r="I876" s="100"/>
      <c r="J876" s="100"/>
      <c r="K876" s="100"/>
    </row>
    <row r="877" spans="1:11" ht="17.25" x14ac:dyDescent="0.3">
      <c r="A877" s="708"/>
      <c r="B877" s="100"/>
      <c r="C877" s="100"/>
      <c r="D877" s="100"/>
      <c r="E877" s="100"/>
      <c r="F877" s="100"/>
      <c r="G877" s="707"/>
      <c r="H877" s="100"/>
      <c r="I877" s="100"/>
      <c r="J877" s="100"/>
      <c r="K877" s="100"/>
    </row>
    <row r="878" spans="1:11" ht="17.25" x14ac:dyDescent="0.3">
      <c r="A878" s="708"/>
      <c r="B878" s="100"/>
      <c r="C878" s="100"/>
      <c r="D878" s="100"/>
      <c r="E878" s="100"/>
      <c r="F878" s="100"/>
      <c r="G878" s="707"/>
      <c r="H878" s="100"/>
      <c r="I878" s="100"/>
      <c r="J878" s="100"/>
      <c r="K878" s="100"/>
    </row>
    <row r="879" spans="1:11" ht="17.25" x14ac:dyDescent="0.3">
      <c r="A879" s="708"/>
      <c r="B879" s="100"/>
      <c r="C879" s="100"/>
      <c r="D879" s="100"/>
      <c r="E879" s="100"/>
      <c r="F879" s="100"/>
      <c r="G879" s="707"/>
      <c r="H879" s="100"/>
      <c r="I879" s="100"/>
      <c r="J879" s="100"/>
      <c r="K879" s="100"/>
    </row>
    <row r="880" spans="1:11" ht="17.25" x14ac:dyDescent="0.3">
      <c r="A880" s="708"/>
      <c r="B880" s="100"/>
      <c r="C880" s="100"/>
      <c r="D880" s="100"/>
      <c r="E880" s="100"/>
      <c r="F880" s="100"/>
      <c r="G880" s="707"/>
      <c r="H880" s="100"/>
      <c r="I880" s="100"/>
      <c r="J880" s="100"/>
      <c r="K880" s="100"/>
    </row>
    <row r="881" spans="1:11" ht="17.25" x14ac:dyDescent="0.3">
      <c r="A881" s="708"/>
      <c r="B881" s="100"/>
      <c r="C881" s="100"/>
      <c r="D881" s="100"/>
      <c r="E881" s="100"/>
      <c r="F881" s="100"/>
      <c r="G881" s="707"/>
      <c r="H881" s="100"/>
      <c r="I881" s="100"/>
      <c r="J881" s="100"/>
      <c r="K881" s="100"/>
    </row>
    <row r="882" spans="1:11" ht="17.25" x14ac:dyDescent="0.3">
      <c r="A882" s="708"/>
      <c r="B882" s="100"/>
      <c r="C882" s="100"/>
      <c r="D882" s="100"/>
      <c r="E882" s="100"/>
      <c r="F882" s="100"/>
      <c r="G882" s="707"/>
      <c r="H882" s="100"/>
      <c r="I882" s="100"/>
      <c r="J882" s="100"/>
      <c r="K882" s="100"/>
    </row>
    <row r="883" spans="1:11" ht="17.25" x14ac:dyDescent="0.3">
      <c r="A883" s="708"/>
      <c r="B883" s="100"/>
      <c r="C883" s="100"/>
      <c r="D883" s="100"/>
      <c r="E883" s="100"/>
      <c r="F883" s="100"/>
      <c r="G883" s="707"/>
      <c r="H883" s="100"/>
      <c r="I883" s="100"/>
      <c r="J883" s="100"/>
      <c r="K883" s="100"/>
    </row>
    <row r="884" spans="1:11" ht="17.25" x14ac:dyDescent="0.3">
      <c r="A884" s="708"/>
      <c r="B884" s="100"/>
      <c r="C884" s="100"/>
      <c r="D884" s="100"/>
      <c r="E884" s="100"/>
      <c r="F884" s="100"/>
      <c r="G884" s="707"/>
      <c r="H884" s="100"/>
      <c r="I884" s="100"/>
      <c r="J884" s="100"/>
      <c r="K884" s="100"/>
    </row>
    <row r="885" spans="1:11" ht="17.25" x14ac:dyDescent="0.3">
      <c r="A885" s="708"/>
      <c r="B885" s="100"/>
      <c r="C885" s="100"/>
      <c r="D885" s="100"/>
      <c r="E885" s="100"/>
      <c r="F885" s="100"/>
      <c r="G885" s="707"/>
      <c r="H885" s="100"/>
      <c r="I885" s="100"/>
      <c r="J885" s="100"/>
      <c r="K885" s="100"/>
    </row>
    <row r="886" spans="1:11" ht="17.25" x14ac:dyDescent="0.3">
      <c r="A886" s="708"/>
      <c r="B886" s="100"/>
      <c r="C886" s="100"/>
      <c r="D886" s="100"/>
      <c r="E886" s="100"/>
      <c r="F886" s="100"/>
      <c r="G886" s="707"/>
      <c r="H886" s="100"/>
      <c r="I886" s="100"/>
      <c r="J886" s="100"/>
      <c r="K886" s="100"/>
    </row>
    <row r="887" spans="1:11" ht="17.25" x14ac:dyDescent="0.3">
      <c r="A887" s="708"/>
      <c r="B887" s="100"/>
      <c r="C887" s="100"/>
      <c r="D887" s="100"/>
      <c r="E887" s="100"/>
      <c r="F887" s="100"/>
      <c r="G887" s="707"/>
      <c r="H887" s="100"/>
      <c r="I887" s="100"/>
      <c r="J887" s="100"/>
      <c r="K887" s="100"/>
    </row>
    <row r="888" spans="1:11" ht="17.25" x14ac:dyDescent="0.3">
      <c r="A888" s="708"/>
      <c r="B888" s="100"/>
      <c r="C888" s="100"/>
      <c r="D888" s="100"/>
      <c r="E888" s="100"/>
      <c r="F888" s="100"/>
      <c r="G888" s="707"/>
      <c r="H888" s="100"/>
      <c r="I888" s="100"/>
      <c r="J888" s="100"/>
      <c r="K888" s="100"/>
    </row>
    <row r="889" spans="1:11" ht="17.25" x14ac:dyDescent="0.3">
      <c r="A889" s="708"/>
      <c r="B889" s="100"/>
      <c r="C889" s="100"/>
      <c r="D889" s="100"/>
      <c r="E889" s="100"/>
      <c r="F889" s="100"/>
      <c r="G889" s="707"/>
      <c r="H889" s="100"/>
      <c r="I889" s="100"/>
      <c r="J889" s="100"/>
      <c r="K889" s="100"/>
    </row>
    <row r="890" spans="1:11" ht="17.25" x14ac:dyDescent="0.3">
      <c r="A890" s="708"/>
      <c r="B890" s="100"/>
      <c r="C890" s="100"/>
      <c r="D890" s="100"/>
      <c r="E890" s="100"/>
      <c r="F890" s="100"/>
      <c r="G890" s="707"/>
      <c r="H890" s="100"/>
      <c r="I890" s="100"/>
      <c r="J890" s="100"/>
      <c r="K890" s="100"/>
    </row>
    <row r="891" spans="1:11" ht="17.25" x14ac:dyDescent="0.3">
      <c r="A891" s="708"/>
      <c r="B891" s="100"/>
      <c r="C891" s="100"/>
      <c r="D891" s="100"/>
      <c r="E891" s="100"/>
      <c r="F891" s="100"/>
      <c r="G891" s="707"/>
      <c r="H891" s="100"/>
      <c r="I891" s="100"/>
      <c r="J891" s="100"/>
      <c r="K891" s="100"/>
    </row>
    <row r="892" spans="1:11" ht="17.25" x14ac:dyDescent="0.3">
      <c r="A892" s="708"/>
      <c r="B892" s="100"/>
      <c r="C892" s="100"/>
      <c r="D892" s="100"/>
      <c r="E892" s="100"/>
      <c r="F892" s="100"/>
      <c r="G892" s="707"/>
      <c r="H892" s="100"/>
      <c r="I892" s="100"/>
      <c r="J892" s="100"/>
      <c r="K892" s="100"/>
    </row>
    <row r="893" spans="1:11" ht="17.25" x14ac:dyDescent="0.3">
      <c r="A893" s="708"/>
      <c r="B893" s="100"/>
      <c r="C893" s="100"/>
      <c r="D893" s="100"/>
      <c r="E893" s="100"/>
      <c r="F893" s="100"/>
      <c r="G893" s="707"/>
      <c r="H893" s="100"/>
      <c r="I893" s="100"/>
      <c r="J893" s="100"/>
      <c r="K893" s="100"/>
    </row>
    <row r="894" spans="1:11" ht="17.25" x14ac:dyDescent="0.3">
      <c r="A894" s="708"/>
      <c r="B894" s="100"/>
      <c r="C894" s="100"/>
      <c r="D894" s="100"/>
      <c r="E894" s="100"/>
      <c r="F894" s="100"/>
      <c r="G894" s="707"/>
      <c r="H894" s="100"/>
      <c r="I894" s="100"/>
      <c r="J894" s="100"/>
      <c r="K894" s="100"/>
    </row>
    <row r="895" spans="1:11" ht="17.25" x14ac:dyDescent="0.3">
      <c r="A895" s="708"/>
      <c r="B895" s="100"/>
      <c r="C895" s="100"/>
      <c r="D895" s="100"/>
      <c r="E895" s="100"/>
      <c r="F895" s="100"/>
      <c r="G895" s="707"/>
      <c r="H895" s="100"/>
      <c r="I895" s="100"/>
      <c r="J895" s="100"/>
      <c r="K895" s="100"/>
    </row>
    <row r="896" spans="1:11" ht="17.25" x14ac:dyDescent="0.3">
      <c r="A896" s="708"/>
      <c r="B896" s="100"/>
      <c r="C896" s="100"/>
      <c r="D896" s="100"/>
      <c r="E896" s="100"/>
      <c r="F896" s="100"/>
      <c r="G896" s="707"/>
      <c r="H896" s="100"/>
      <c r="I896" s="100"/>
      <c r="J896" s="100"/>
      <c r="K896" s="100"/>
    </row>
    <row r="897" spans="1:11" ht="17.25" x14ac:dyDescent="0.3">
      <c r="A897" s="708"/>
      <c r="B897" s="100"/>
      <c r="C897" s="100"/>
      <c r="D897" s="100"/>
      <c r="E897" s="100"/>
      <c r="F897" s="100"/>
      <c r="G897" s="707"/>
      <c r="H897" s="100"/>
      <c r="I897" s="100"/>
      <c r="J897" s="100"/>
      <c r="K897" s="100"/>
    </row>
    <row r="898" spans="1:11" ht="17.25" x14ac:dyDescent="0.3">
      <c r="A898" s="708"/>
      <c r="B898" s="100"/>
      <c r="C898" s="100"/>
      <c r="D898" s="100"/>
      <c r="E898" s="100"/>
      <c r="F898" s="100"/>
      <c r="G898" s="707"/>
      <c r="H898" s="100"/>
      <c r="I898" s="100"/>
      <c r="J898" s="100"/>
      <c r="K898" s="100"/>
    </row>
    <row r="899" spans="1:11" ht="17.25" x14ac:dyDescent="0.3">
      <c r="A899" s="708"/>
      <c r="B899" s="100"/>
      <c r="C899" s="100"/>
      <c r="D899" s="100"/>
      <c r="E899" s="100"/>
      <c r="F899" s="100"/>
      <c r="G899" s="707"/>
      <c r="H899" s="100"/>
      <c r="I899" s="100"/>
      <c r="J899" s="100"/>
      <c r="K899" s="100"/>
    </row>
    <row r="900" spans="1:11" ht="17.25" x14ac:dyDescent="0.3">
      <c r="A900" s="708"/>
      <c r="B900" s="100"/>
      <c r="C900" s="100"/>
      <c r="D900" s="100"/>
      <c r="E900" s="100"/>
      <c r="F900" s="100"/>
      <c r="G900" s="707"/>
      <c r="H900" s="100"/>
      <c r="I900" s="100"/>
      <c r="J900" s="100"/>
      <c r="K900" s="100"/>
    </row>
    <row r="901" spans="1:11" ht="17.25" x14ac:dyDescent="0.3">
      <c r="A901" s="708"/>
      <c r="B901" s="100"/>
      <c r="C901" s="100"/>
      <c r="D901" s="100"/>
      <c r="E901" s="100"/>
      <c r="F901" s="100"/>
      <c r="G901" s="707"/>
      <c r="H901" s="100"/>
      <c r="I901" s="100"/>
      <c r="J901" s="100"/>
      <c r="K901" s="100"/>
    </row>
    <row r="902" spans="1:11" ht="17.25" x14ac:dyDescent="0.3">
      <c r="A902" s="708"/>
      <c r="B902" s="100"/>
      <c r="C902" s="100"/>
      <c r="D902" s="100"/>
      <c r="E902" s="100"/>
      <c r="F902" s="100"/>
      <c r="G902" s="707"/>
      <c r="H902" s="100"/>
      <c r="I902" s="100"/>
      <c r="J902" s="100"/>
      <c r="K902" s="100"/>
    </row>
    <row r="903" spans="1:11" ht="17.25" x14ac:dyDescent="0.3">
      <c r="A903" s="708"/>
      <c r="B903" s="100"/>
      <c r="C903" s="100"/>
      <c r="D903" s="100"/>
      <c r="E903" s="100"/>
      <c r="F903" s="100"/>
      <c r="G903" s="707"/>
      <c r="H903" s="100"/>
      <c r="I903" s="100"/>
      <c r="J903" s="100"/>
      <c r="K903" s="100"/>
    </row>
    <row r="904" spans="1:11" ht="17.25" x14ac:dyDescent="0.3">
      <c r="A904" s="708"/>
      <c r="B904" s="100"/>
      <c r="C904" s="100"/>
      <c r="D904" s="100"/>
      <c r="E904" s="100"/>
      <c r="F904" s="100"/>
      <c r="G904" s="707"/>
      <c r="H904" s="100"/>
      <c r="I904" s="100"/>
      <c r="J904" s="100"/>
      <c r="K904" s="100"/>
    </row>
    <row r="905" spans="1:11" ht="17.25" x14ac:dyDescent="0.3">
      <c r="A905" s="708"/>
      <c r="B905" s="100"/>
      <c r="C905" s="100"/>
      <c r="D905" s="100"/>
      <c r="E905" s="100"/>
      <c r="F905" s="100"/>
      <c r="G905" s="707"/>
      <c r="H905" s="100"/>
      <c r="I905" s="100"/>
      <c r="J905" s="100"/>
      <c r="K905" s="100"/>
    </row>
    <row r="906" spans="1:11" ht="17.25" x14ac:dyDescent="0.3">
      <c r="A906" s="708"/>
      <c r="B906" s="100"/>
      <c r="C906" s="100"/>
      <c r="D906" s="100"/>
      <c r="E906" s="100"/>
      <c r="F906" s="100"/>
      <c r="G906" s="707"/>
      <c r="H906" s="100"/>
      <c r="I906" s="100"/>
      <c r="J906" s="100"/>
      <c r="K906" s="100"/>
    </row>
    <row r="907" spans="1:11" ht="17.25" x14ac:dyDescent="0.3">
      <c r="A907" s="708"/>
      <c r="B907" s="100"/>
      <c r="C907" s="100"/>
      <c r="D907" s="100"/>
      <c r="E907" s="100"/>
      <c r="F907" s="100"/>
      <c r="G907" s="707"/>
      <c r="H907" s="100"/>
      <c r="I907" s="100"/>
      <c r="J907" s="100"/>
      <c r="K907" s="100"/>
    </row>
    <row r="908" spans="1:11" ht="17.25" x14ac:dyDescent="0.3">
      <c r="A908" s="708"/>
      <c r="B908" s="100"/>
      <c r="C908" s="100"/>
      <c r="D908" s="100"/>
      <c r="E908" s="100"/>
      <c r="F908" s="100"/>
      <c r="G908" s="707"/>
      <c r="H908" s="100"/>
      <c r="I908" s="100"/>
      <c r="J908" s="100"/>
      <c r="K908" s="100"/>
    </row>
    <row r="909" spans="1:11" ht="17.25" x14ac:dyDescent="0.3">
      <c r="A909" s="708"/>
      <c r="B909" s="100"/>
      <c r="C909" s="100"/>
      <c r="D909" s="100"/>
      <c r="E909" s="100"/>
      <c r="F909" s="100"/>
      <c r="G909" s="707"/>
      <c r="H909" s="100"/>
      <c r="I909" s="100"/>
      <c r="J909" s="100"/>
      <c r="K909" s="100"/>
    </row>
    <row r="910" spans="1:11" ht="17.25" x14ac:dyDescent="0.3">
      <c r="A910" s="708"/>
      <c r="B910" s="100"/>
      <c r="C910" s="100"/>
      <c r="D910" s="100"/>
      <c r="E910" s="100"/>
      <c r="F910" s="100"/>
      <c r="G910" s="707"/>
      <c r="H910" s="100"/>
      <c r="I910" s="100"/>
      <c r="J910" s="100"/>
      <c r="K910" s="100"/>
    </row>
    <row r="911" spans="1:11" ht="17.25" x14ac:dyDescent="0.3">
      <c r="A911" s="708"/>
      <c r="B911" s="100"/>
      <c r="C911" s="100"/>
      <c r="D911" s="100"/>
      <c r="E911" s="100"/>
      <c r="F911" s="100"/>
      <c r="G911" s="707"/>
      <c r="H911" s="100"/>
      <c r="I911" s="100"/>
      <c r="J911" s="100"/>
      <c r="K911" s="100"/>
    </row>
    <row r="912" spans="1:11" ht="17.25" x14ac:dyDescent="0.3">
      <c r="A912" s="708"/>
      <c r="B912" s="100"/>
      <c r="C912" s="100"/>
      <c r="D912" s="100"/>
      <c r="E912" s="100"/>
      <c r="F912" s="100"/>
      <c r="G912" s="707"/>
      <c r="H912" s="100"/>
      <c r="I912" s="100"/>
      <c r="J912" s="100"/>
      <c r="K912" s="100"/>
    </row>
    <row r="913" spans="1:11" ht="17.25" x14ac:dyDescent="0.3">
      <c r="A913" s="708"/>
      <c r="B913" s="100"/>
      <c r="C913" s="100"/>
      <c r="D913" s="100"/>
      <c r="E913" s="100"/>
      <c r="F913" s="100"/>
      <c r="G913" s="707"/>
      <c r="H913" s="100"/>
      <c r="I913" s="100"/>
      <c r="J913" s="100"/>
      <c r="K913" s="100"/>
    </row>
    <row r="914" spans="1:11" ht="17.25" x14ac:dyDescent="0.3">
      <c r="A914" s="708"/>
      <c r="B914" s="100"/>
      <c r="C914" s="100"/>
      <c r="D914" s="100"/>
      <c r="E914" s="100"/>
      <c r="F914" s="100"/>
      <c r="G914" s="707"/>
      <c r="H914" s="100"/>
      <c r="I914" s="100"/>
      <c r="J914" s="100"/>
      <c r="K914" s="100"/>
    </row>
    <row r="915" spans="1:11" ht="17.25" x14ac:dyDescent="0.3">
      <c r="A915" s="708"/>
      <c r="B915" s="100"/>
      <c r="C915" s="100"/>
      <c r="D915" s="100"/>
      <c r="E915" s="100"/>
      <c r="F915" s="100"/>
      <c r="G915" s="707"/>
      <c r="H915" s="100"/>
      <c r="I915" s="100"/>
      <c r="J915" s="100"/>
      <c r="K915" s="100"/>
    </row>
    <row r="916" spans="1:11" ht="17.25" x14ac:dyDescent="0.3">
      <c r="A916" s="708"/>
      <c r="B916" s="100"/>
      <c r="C916" s="100"/>
      <c r="D916" s="100"/>
      <c r="E916" s="100"/>
      <c r="F916" s="100"/>
      <c r="G916" s="707"/>
      <c r="H916" s="100"/>
      <c r="I916" s="100"/>
      <c r="J916" s="100"/>
      <c r="K916" s="100"/>
    </row>
    <row r="917" spans="1:11" ht="17.25" x14ac:dyDescent="0.3">
      <c r="A917" s="708"/>
      <c r="B917" s="100"/>
      <c r="C917" s="100"/>
      <c r="D917" s="100"/>
      <c r="E917" s="100"/>
      <c r="F917" s="100"/>
      <c r="G917" s="707"/>
      <c r="H917" s="100"/>
      <c r="I917" s="100"/>
      <c r="J917" s="100"/>
      <c r="K917" s="100"/>
    </row>
    <row r="918" spans="1:11" ht="17.25" x14ac:dyDescent="0.3">
      <c r="A918" s="708"/>
      <c r="B918" s="100"/>
      <c r="C918" s="100"/>
      <c r="D918" s="100"/>
      <c r="E918" s="100"/>
      <c r="F918" s="100"/>
      <c r="G918" s="707"/>
      <c r="H918" s="100"/>
      <c r="I918" s="100"/>
      <c r="J918" s="100"/>
      <c r="K918" s="100"/>
    </row>
    <row r="919" spans="1:11" ht="17.25" x14ac:dyDescent="0.3">
      <c r="A919" s="708"/>
      <c r="B919" s="100"/>
      <c r="C919" s="100"/>
      <c r="D919" s="100"/>
      <c r="E919" s="100"/>
      <c r="F919" s="100"/>
      <c r="G919" s="707"/>
      <c r="H919" s="100"/>
      <c r="I919" s="100"/>
      <c r="J919" s="100"/>
      <c r="K919" s="100"/>
    </row>
    <row r="920" spans="1:11" ht="17.25" x14ac:dyDescent="0.3">
      <c r="A920" s="708"/>
      <c r="B920" s="100"/>
      <c r="C920" s="100"/>
      <c r="D920" s="100"/>
      <c r="E920" s="100"/>
      <c r="F920" s="100"/>
      <c r="G920" s="707"/>
      <c r="H920" s="100"/>
      <c r="I920" s="100"/>
      <c r="J920" s="100"/>
      <c r="K920" s="100"/>
    </row>
    <row r="921" spans="1:11" ht="17.25" x14ac:dyDescent="0.3">
      <c r="A921" s="708"/>
      <c r="B921" s="100"/>
      <c r="C921" s="100"/>
      <c r="D921" s="100"/>
      <c r="E921" s="100"/>
      <c r="F921" s="100"/>
      <c r="G921" s="707"/>
      <c r="H921" s="100"/>
      <c r="I921" s="100"/>
      <c r="J921" s="100"/>
      <c r="K921" s="100"/>
    </row>
    <row r="922" spans="1:11" ht="17.25" x14ac:dyDescent="0.3">
      <c r="A922" s="708"/>
      <c r="B922" s="100"/>
      <c r="C922" s="100"/>
      <c r="D922" s="100"/>
      <c r="E922" s="100"/>
      <c r="F922" s="100"/>
      <c r="G922" s="707"/>
      <c r="H922" s="100"/>
      <c r="I922" s="100"/>
      <c r="J922" s="100"/>
      <c r="K922" s="100"/>
    </row>
    <row r="923" spans="1:11" ht="17.25" x14ac:dyDescent="0.3">
      <c r="A923" s="708"/>
      <c r="B923" s="100"/>
      <c r="C923" s="100"/>
      <c r="D923" s="100"/>
      <c r="E923" s="100"/>
      <c r="F923" s="100"/>
      <c r="G923" s="707"/>
      <c r="H923" s="100"/>
      <c r="I923" s="100"/>
      <c r="J923" s="100"/>
      <c r="K923" s="100"/>
    </row>
    <row r="924" spans="1:11" ht="17.25" x14ac:dyDescent="0.3">
      <c r="A924" s="708"/>
      <c r="B924" s="100"/>
      <c r="C924" s="100"/>
      <c r="D924" s="100"/>
      <c r="E924" s="100"/>
      <c r="F924" s="100"/>
      <c r="G924" s="707"/>
      <c r="H924" s="100"/>
      <c r="I924" s="100"/>
      <c r="J924" s="100"/>
      <c r="K924" s="100"/>
    </row>
    <row r="925" spans="1:11" ht="17.25" x14ac:dyDescent="0.3">
      <c r="A925" s="708"/>
      <c r="B925" s="100"/>
      <c r="C925" s="100"/>
      <c r="D925" s="100"/>
      <c r="E925" s="100"/>
      <c r="F925" s="100"/>
      <c r="G925" s="707"/>
      <c r="H925" s="100"/>
      <c r="I925" s="100"/>
      <c r="J925" s="100"/>
      <c r="K925" s="100"/>
    </row>
    <row r="926" spans="1:11" ht="17.25" x14ac:dyDescent="0.3">
      <c r="A926" s="708"/>
      <c r="B926" s="100"/>
      <c r="C926" s="100"/>
      <c r="D926" s="100"/>
      <c r="E926" s="100"/>
      <c r="F926" s="100"/>
      <c r="G926" s="707"/>
      <c r="H926" s="100"/>
      <c r="I926" s="100"/>
      <c r="J926" s="100"/>
      <c r="K926" s="100"/>
    </row>
    <row r="927" spans="1:11" ht="17.25" x14ac:dyDescent="0.3">
      <c r="A927" s="708"/>
      <c r="B927" s="100"/>
      <c r="C927" s="100"/>
      <c r="D927" s="100"/>
      <c r="E927" s="100"/>
      <c r="F927" s="100"/>
      <c r="G927" s="707"/>
      <c r="H927" s="100"/>
      <c r="I927" s="100"/>
      <c r="J927" s="100"/>
      <c r="K927" s="100"/>
    </row>
    <row r="928" spans="1:11" ht="17.25" x14ac:dyDescent="0.3">
      <c r="A928" s="708"/>
      <c r="B928" s="100"/>
      <c r="C928" s="100"/>
      <c r="D928" s="100"/>
      <c r="E928" s="100"/>
      <c r="F928" s="100"/>
      <c r="G928" s="707"/>
      <c r="H928" s="100"/>
      <c r="I928" s="100"/>
      <c r="J928" s="100"/>
      <c r="K928" s="100"/>
    </row>
    <row r="929" spans="1:11" ht="17.25" x14ac:dyDescent="0.3">
      <c r="A929" s="708"/>
      <c r="B929" s="100"/>
      <c r="C929" s="100"/>
      <c r="D929" s="100"/>
      <c r="E929" s="100"/>
      <c r="F929" s="100"/>
      <c r="G929" s="707"/>
      <c r="H929" s="100"/>
      <c r="I929" s="100"/>
      <c r="J929" s="100"/>
      <c r="K929" s="100"/>
    </row>
    <row r="930" spans="1:11" ht="17.25" x14ac:dyDescent="0.3">
      <c r="A930" s="708"/>
      <c r="B930" s="100"/>
      <c r="C930" s="100"/>
      <c r="D930" s="100"/>
      <c r="E930" s="100"/>
      <c r="F930" s="100"/>
      <c r="G930" s="707"/>
      <c r="H930" s="100"/>
      <c r="I930" s="100"/>
      <c r="J930" s="100"/>
      <c r="K930" s="100"/>
    </row>
    <row r="931" spans="1:11" ht="17.25" x14ac:dyDescent="0.3">
      <c r="A931" s="708"/>
      <c r="B931" s="100"/>
      <c r="C931" s="100"/>
      <c r="D931" s="100"/>
      <c r="E931" s="100"/>
      <c r="F931" s="100"/>
      <c r="G931" s="707"/>
      <c r="H931" s="100"/>
      <c r="I931" s="100"/>
      <c r="J931" s="100"/>
      <c r="K931" s="100"/>
    </row>
    <row r="932" spans="1:11" ht="17.25" x14ac:dyDescent="0.3">
      <c r="A932" s="708"/>
      <c r="B932" s="100"/>
      <c r="C932" s="100"/>
      <c r="D932" s="100"/>
      <c r="E932" s="100"/>
      <c r="F932" s="100"/>
      <c r="G932" s="707"/>
      <c r="H932" s="100"/>
      <c r="I932" s="100"/>
      <c r="J932" s="100"/>
      <c r="K932" s="100"/>
    </row>
    <row r="933" spans="1:11" ht="17.25" x14ac:dyDescent="0.3">
      <c r="A933" s="708"/>
      <c r="B933" s="100"/>
      <c r="C933" s="100"/>
      <c r="D933" s="100"/>
      <c r="E933" s="100"/>
      <c r="F933" s="100"/>
      <c r="G933" s="707"/>
      <c r="H933" s="100"/>
      <c r="I933" s="100"/>
      <c r="J933" s="100"/>
      <c r="K933" s="100"/>
    </row>
    <row r="934" spans="1:11" ht="17.25" x14ac:dyDescent="0.3">
      <c r="A934" s="708"/>
      <c r="B934" s="100"/>
      <c r="C934" s="100"/>
      <c r="D934" s="100"/>
      <c r="E934" s="100"/>
      <c r="F934" s="100"/>
      <c r="G934" s="707"/>
      <c r="H934" s="100"/>
      <c r="I934" s="100"/>
      <c r="J934" s="100"/>
      <c r="K934" s="100"/>
    </row>
    <row r="935" spans="1:11" ht="17.25" x14ac:dyDescent="0.3">
      <c r="A935" s="708"/>
      <c r="B935" s="100"/>
      <c r="C935" s="100"/>
      <c r="D935" s="100"/>
      <c r="E935" s="100"/>
      <c r="F935" s="100"/>
      <c r="G935" s="707"/>
      <c r="H935" s="100"/>
      <c r="I935" s="100"/>
      <c r="J935" s="100"/>
      <c r="K935" s="100"/>
    </row>
    <row r="936" spans="1:11" ht="17.25" x14ac:dyDescent="0.3">
      <c r="A936" s="708"/>
      <c r="B936" s="100"/>
      <c r="C936" s="100"/>
      <c r="D936" s="100"/>
      <c r="E936" s="100"/>
      <c r="F936" s="100"/>
      <c r="G936" s="707"/>
      <c r="H936" s="100"/>
      <c r="I936" s="100"/>
      <c r="J936" s="100"/>
      <c r="K936" s="100"/>
    </row>
    <row r="937" spans="1:11" ht="17.25" x14ac:dyDescent="0.3">
      <c r="A937" s="708"/>
      <c r="B937" s="100"/>
      <c r="C937" s="100"/>
      <c r="D937" s="100"/>
      <c r="E937" s="100"/>
      <c r="F937" s="100"/>
      <c r="G937" s="707"/>
      <c r="H937" s="100"/>
      <c r="I937" s="100"/>
      <c r="J937" s="100"/>
      <c r="K937" s="100"/>
    </row>
    <row r="938" spans="1:11" ht="17.25" x14ac:dyDescent="0.3">
      <c r="A938" s="708"/>
      <c r="B938" s="100"/>
      <c r="C938" s="100"/>
      <c r="D938" s="100"/>
      <c r="E938" s="100"/>
      <c r="F938" s="100"/>
      <c r="G938" s="707"/>
      <c r="H938" s="100"/>
      <c r="I938" s="100"/>
      <c r="J938" s="100"/>
      <c r="K938" s="100"/>
    </row>
    <row r="939" spans="1:11" ht="17.25" x14ac:dyDescent="0.3">
      <c r="A939" s="708"/>
      <c r="B939" s="100"/>
      <c r="C939" s="100"/>
      <c r="D939" s="100"/>
      <c r="E939" s="100"/>
      <c r="F939" s="100"/>
      <c r="G939" s="707"/>
      <c r="H939" s="100"/>
      <c r="I939" s="100"/>
      <c r="J939" s="100"/>
      <c r="K939" s="100"/>
    </row>
    <row r="940" spans="1:11" ht="17.25" x14ac:dyDescent="0.3">
      <c r="A940" s="708"/>
      <c r="B940" s="100"/>
      <c r="C940" s="100"/>
      <c r="D940" s="100"/>
      <c r="E940" s="100"/>
      <c r="F940" s="100"/>
      <c r="G940" s="707"/>
      <c r="H940" s="100"/>
      <c r="I940" s="100"/>
      <c r="J940" s="100"/>
      <c r="K940" s="100"/>
    </row>
    <row r="941" spans="1:11" ht="17.25" x14ac:dyDescent="0.3">
      <c r="A941" s="708"/>
      <c r="B941" s="100"/>
      <c r="C941" s="100"/>
      <c r="D941" s="100"/>
      <c r="E941" s="100"/>
      <c r="F941" s="100"/>
      <c r="G941" s="707"/>
      <c r="H941" s="100"/>
      <c r="I941" s="100"/>
      <c r="J941" s="100"/>
      <c r="K941" s="100"/>
    </row>
    <row r="942" spans="1:11" ht="17.25" x14ac:dyDescent="0.3">
      <c r="A942" s="708"/>
      <c r="B942" s="100"/>
      <c r="C942" s="100"/>
      <c r="D942" s="100"/>
      <c r="E942" s="100"/>
      <c r="F942" s="100"/>
      <c r="G942" s="707"/>
      <c r="H942" s="100"/>
      <c r="I942" s="100"/>
      <c r="J942" s="100"/>
      <c r="K942" s="100"/>
    </row>
    <row r="943" spans="1:11" ht="17.25" x14ac:dyDescent="0.3">
      <c r="A943" s="708"/>
      <c r="B943" s="100"/>
      <c r="C943" s="100"/>
      <c r="D943" s="100"/>
      <c r="E943" s="100"/>
      <c r="F943" s="100"/>
      <c r="G943" s="707"/>
      <c r="H943" s="100"/>
      <c r="I943" s="100"/>
      <c r="J943" s="100"/>
      <c r="K943" s="100"/>
    </row>
    <row r="944" spans="1:11" ht="17.25" x14ac:dyDescent="0.3">
      <c r="A944" s="708"/>
      <c r="B944" s="100"/>
      <c r="C944" s="100"/>
      <c r="D944" s="100"/>
      <c r="E944" s="100"/>
      <c r="F944" s="100"/>
      <c r="G944" s="707"/>
      <c r="H944" s="100"/>
      <c r="I944" s="100"/>
      <c r="J944" s="100"/>
      <c r="K944" s="100"/>
    </row>
    <row r="945" spans="1:11" ht="17.25" x14ac:dyDescent="0.3">
      <c r="A945" s="708"/>
      <c r="B945" s="100"/>
      <c r="C945" s="100"/>
      <c r="D945" s="100"/>
      <c r="E945" s="100"/>
      <c r="F945" s="100"/>
      <c r="G945" s="707"/>
      <c r="H945" s="100"/>
      <c r="I945" s="100"/>
      <c r="J945" s="100"/>
      <c r="K945" s="100"/>
    </row>
    <row r="946" spans="1:11" ht="17.25" x14ac:dyDescent="0.3">
      <c r="A946" s="708"/>
      <c r="B946" s="100"/>
      <c r="C946" s="100"/>
      <c r="D946" s="100"/>
      <c r="E946" s="100"/>
      <c r="F946" s="100"/>
      <c r="G946" s="707"/>
      <c r="H946" s="100"/>
      <c r="I946" s="100"/>
      <c r="J946" s="100"/>
      <c r="K946" s="100"/>
    </row>
    <row r="947" spans="1:11" ht="17.25" x14ac:dyDescent="0.3">
      <c r="A947" s="708"/>
      <c r="B947" s="100"/>
      <c r="C947" s="100"/>
      <c r="D947" s="100"/>
      <c r="E947" s="100"/>
      <c r="F947" s="100"/>
      <c r="G947" s="707"/>
      <c r="H947" s="100"/>
      <c r="I947" s="100"/>
      <c r="J947" s="100"/>
      <c r="K947" s="100"/>
    </row>
    <row r="948" spans="1:11" ht="17.25" x14ac:dyDescent="0.3">
      <c r="A948" s="708"/>
      <c r="B948" s="100"/>
      <c r="C948" s="100"/>
      <c r="D948" s="100"/>
      <c r="E948" s="100"/>
      <c r="F948" s="100"/>
      <c r="G948" s="707"/>
      <c r="H948" s="100"/>
      <c r="I948" s="100"/>
      <c r="J948" s="100"/>
      <c r="K948" s="100"/>
    </row>
  </sheetData>
  <autoFilter ref="B41:B609">
    <filterColumn colId="0">
      <customFilters>
        <customFilter operator="notEqual" val=" "/>
      </customFilters>
    </filterColumn>
  </autoFilter>
  <mergeCells count="82">
    <mergeCell ref="B591:F591"/>
    <mergeCell ref="B592:F592"/>
    <mergeCell ref="B593:F593"/>
    <mergeCell ref="C13:D13"/>
    <mergeCell ref="B609:F609"/>
    <mergeCell ref="B597:F597"/>
    <mergeCell ref="B598:F598"/>
    <mergeCell ref="B599:F599"/>
    <mergeCell ref="B600:F600"/>
    <mergeCell ref="B601:F601"/>
    <mergeCell ref="B605:F605"/>
    <mergeCell ref="B606:F606"/>
    <mergeCell ref="B603:F603"/>
    <mergeCell ref="B571:F571"/>
    <mergeCell ref="B572:F572"/>
    <mergeCell ref="B583:F583"/>
    <mergeCell ref="B584:F584"/>
    <mergeCell ref="B585:F585"/>
    <mergeCell ref="B573:F573"/>
    <mergeCell ref="B579:F579"/>
    <mergeCell ref="B330:F330"/>
    <mergeCell ref="B569:F569"/>
    <mergeCell ref="B570:F570"/>
    <mergeCell ref="B457:F457"/>
    <mergeCell ref="B459:F459"/>
    <mergeCell ref="B461:F461"/>
    <mergeCell ref="B466:F466"/>
    <mergeCell ref="B565:F565"/>
    <mergeCell ref="B566:F566"/>
    <mergeCell ref="B567:F567"/>
    <mergeCell ref="B568:F568"/>
    <mergeCell ref="B447:F447"/>
    <mergeCell ref="B608:F608"/>
    <mergeCell ref="B574:F574"/>
    <mergeCell ref="B575:F575"/>
    <mergeCell ref="B576:F576"/>
    <mergeCell ref="B577:F577"/>
    <mergeCell ref="B578:F578"/>
    <mergeCell ref="B587:F587"/>
    <mergeCell ref="B594:F594"/>
    <mergeCell ref="B595:F595"/>
    <mergeCell ref="B596:F596"/>
    <mergeCell ref="B586:F586"/>
    <mergeCell ref="B604:F604"/>
    <mergeCell ref="B602:F602"/>
    <mergeCell ref="B588:F588"/>
    <mergeCell ref="B589:F589"/>
    <mergeCell ref="B590:F590"/>
    <mergeCell ref="B607:F607"/>
    <mergeCell ref="B20:H23"/>
    <mergeCell ref="H27:H28"/>
    <mergeCell ref="G231:J231"/>
    <mergeCell ref="G237:J237"/>
    <mergeCell ref="G239:J239"/>
    <mergeCell ref="I27:I28"/>
    <mergeCell ref="E44:E45"/>
    <mergeCell ref="H44:H45"/>
    <mergeCell ref="E106:E107"/>
    <mergeCell ref="H106:H107"/>
    <mergeCell ref="G56:J56"/>
    <mergeCell ref="B183:F183"/>
    <mergeCell ref="B210:F210"/>
    <mergeCell ref="G275:J275"/>
    <mergeCell ref="B432:F432"/>
    <mergeCell ref="B582:F582"/>
    <mergeCell ref="G277:J277"/>
    <mergeCell ref="G279:J279"/>
    <mergeCell ref="G241:J241"/>
    <mergeCell ref="G269:J269"/>
    <mergeCell ref="G313:J313"/>
    <mergeCell ref="G315:J315"/>
    <mergeCell ref="G307:J307"/>
    <mergeCell ref="B444:F444"/>
    <mergeCell ref="G317:J317"/>
    <mergeCell ref="G443:J443"/>
    <mergeCell ref="B489:F489"/>
    <mergeCell ref="B492:F492"/>
    <mergeCell ref="B16:I16"/>
    <mergeCell ref="B19:I19"/>
    <mergeCell ref="B580:F580"/>
    <mergeCell ref="B17:H17"/>
    <mergeCell ref="B581:F581"/>
  </mergeCells>
  <phoneticPr fontId="0" type="noConversion"/>
  <hyperlinks>
    <hyperlink ref="C13:D13" r:id="rId1" display="checkdoc guidelines"/>
  </hyperlinks>
  <pageMargins left="0.15748031496062992" right="0.19685039370078741" top="0.51181102362204722" bottom="0.35433070866141736" header="0.19685039370078741" footer="0.19685039370078741"/>
  <pageSetup paperSize="9" scale="45" fitToHeight="10" orientation="portrait" r:id="rId2"/>
  <headerFooter alignWithMargins="0">
    <oddHeader>&amp;R&amp;"Arial,Regular"&amp;12
Printed at &amp;T  &amp;D</oddHeader>
    <oddFooter>&amp;L&amp;A&amp;R&amp;"Arial,Regular"&amp;12Page &amp;P of &amp;N</oddFooter>
  </headerFooter>
  <ignoredErrors>
    <ignoredError sqref="B181" formula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K313"/>
  <sheetViews>
    <sheetView showGridLines="0" zoomScale="51" zoomScaleNormal="51" workbookViewId="0"/>
  </sheetViews>
  <sheetFormatPr defaultRowHeight="13.5" x14ac:dyDescent="0.25"/>
  <cols>
    <col min="1" max="1" width="2.7109375" style="358" customWidth="1"/>
    <col min="2" max="2" width="2.85546875" style="358" customWidth="1"/>
    <col min="3" max="3" width="6.85546875" style="358" customWidth="1"/>
    <col min="4" max="4" width="119.28515625" style="358" customWidth="1"/>
    <col min="5" max="5" width="17.5703125" style="358" customWidth="1"/>
    <col min="6" max="6" width="18" style="358" customWidth="1"/>
    <col min="7" max="7" width="14.85546875" style="358" customWidth="1"/>
    <col min="8" max="8" width="12.7109375" style="358" bestFit="1" customWidth="1"/>
    <col min="9" max="9" width="16.7109375" style="358" customWidth="1"/>
    <col min="10" max="10" width="16.85546875" style="358" customWidth="1"/>
    <col min="11" max="11" width="14.7109375" style="358" customWidth="1"/>
    <col min="12" max="12" width="12.7109375" style="358" bestFit="1" customWidth="1"/>
    <col min="13" max="14" width="19.7109375" style="358" customWidth="1"/>
    <col min="15" max="15" width="13.85546875" style="358" bestFit="1" customWidth="1"/>
    <col min="16" max="16" width="12.7109375" style="358" bestFit="1" customWidth="1"/>
    <col min="17" max="18" width="18.5703125" style="358" customWidth="1"/>
    <col min="19" max="19" width="13.85546875" style="358" bestFit="1" customWidth="1"/>
    <col min="20" max="20" width="12.7109375" style="358" bestFit="1" customWidth="1"/>
    <col min="21" max="16384" width="9.140625" style="358"/>
  </cols>
  <sheetData>
    <row r="1" spans="1:28" s="130" customFormat="1" ht="18" x14ac:dyDescent="0.25">
      <c r="A1" s="528" t="s">
        <v>1026</v>
      </c>
      <c r="B1" s="32"/>
      <c r="C1" s="32"/>
      <c r="D1" s="32"/>
      <c r="E1" s="128"/>
      <c r="F1" s="129"/>
      <c r="G1" s="240"/>
      <c r="H1" s="5"/>
      <c r="I1" s="7"/>
      <c r="J1" s="7"/>
      <c r="K1" s="7"/>
    </row>
    <row r="2" spans="1:28" s="130" customFormat="1" ht="15.75" customHeight="1" x14ac:dyDescent="0.25">
      <c r="A2" s="5"/>
      <c r="B2" s="6"/>
      <c r="C2" s="7"/>
      <c r="D2" s="7"/>
      <c r="E2" s="6"/>
      <c r="F2" s="6"/>
      <c r="G2" s="141"/>
      <c r="H2" s="5"/>
      <c r="I2" s="7"/>
      <c r="J2" s="7"/>
      <c r="K2" s="7"/>
    </row>
    <row r="3" spans="1:28" s="130" customFormat="1" ht="18" x14ac:dyDescent="0.25">
      <c r="A3" s="132" t="s">
        <v>959</v>
      </c>
      <c r="B3" s="7"/>
      <c r="C3" s="7"/>
      <c r="E3" s="739">
        <f>Front_Sheet!C5</f>
        <v>0</v>
      </c>
      <c r="F3" s="740">
        <f>Front_Sheet!C2</f>
        <v>0</v>
      </c>
      <c r="G3" s="241"/>
      <c r="H3" s="145"/>
      <c r="I3" s="7"/>
      <c r="J3" s="7"/>
      <c r="K3" s="7"/>
      <c r="R3" s="131"/>
    </row>
    <row r="4" spans="1:28" s="130" customFormat="1" ht="18.75" thickBot="1" x14ac:dyDescent="0.3">
      <c r="A4" s="114" t="s">
        <v>591</v>
      </c>
      <c r="B4" s="133"/>
      <c r="C4" s="133"/>
      <c r="D4" s="134"/>
      <c r="E4" s="135"/>
      <c r="F4" s="136">
        <f>Front_Sheet!C6</f>
        <v>0</v>
      </c>
      <c r="G4" s="242"/>
      <c r="H4" s="5"/>
      <c r="I4" s="7"/>
      <c r="J4" s="6"/>
      <c r="K4" s="6"/>
    </row>
    <row r="6" spans="1:28" ht="13.5" customHeight="1" x14ac:dyDescent="0.25">
      <c r="K6" s="1511" t="s">
        <v>947</v>
      </c>
      <c r="L6" s="1512"/>
      <c r="M6" s="1512"/>
      <c r="N6" s="1512"/>
      <c r="O6" s="1512"/>
      <c r="P6" s="1512"/>
      <c r="Q6" s="1512"/>
      <c r="R6" s="1512"/>
      <c r="S6" s="1512"/>
    </row>
    <row r="7" spans="1:28" s="139" customFormat="1" ht="24.75" customHeight="1" thickBot="1" x14ac:dyDescent="0.3">
      <c r="B7" s="277" t="s">
        <v>946</v>
      </c>
      <c r="C7" s="277"/>
      <c r="D7" s="277"/>
      <c r="E7" s="277"/>
      <c r="F7" s="277"/>
      <c r="G7" s="277"/>
      <c r="H7" s="277"/>
      <c r="I7" s="277"/>
      <c r="K7" s="1513"/>
      <c r="L7" s="1513"/>
      <c r="M7" s="1513"/>
      <c r="N7" s="1513"/>
      <c r="O7" s="1513"/>
      <c r="P7" s="1513"/>
      <c r="Q7" s="1513"/>
      <c r="R7" s="1513"/>
      <c r="S7" s="1513"/>
    </row>
    <row r="8" spans="1:28" s="139" customFormat="1" ht="18" x14ac:dyDescent="0.25">
      <c r="B8" s="142"/>
      <c r="C8" s="188" t="s">
        <v>13</v>
      </c>
      <c r="D8" s="129"/>
      <c r="E8" s="168" t="s">
        <v>895</v>
      </c>
      <c r="F8" s="1217" t="s">
        <v>940</v>
      </c>
      <c r="G8" s="168" t="s">
        <v>563</v>
      </c>
      <c r="H8" s="199" t="s">
        <v>590</v>
      </c>
      <c r="I8" s="169" t="s">
        <v>895</v>
      </c>
      <c r="J8" s="836" t="s">
        <v>940</v>
      </c>
      <c r="K8" s="168" t="s">
        <v>563</v>
      </c>
      <c r="L8" s="199" t="s">
        <v>590</v>
      </c>
      <c r="M8" s="169" t="s">
        <v>895</v>
      </c>
      <c r="N8" s="836" t="s">
        <v>940</v>
      </c>
      <c r="O8" s="168" t="s">
        <v>563</v>
      </c>
      <c r="P8" s="295" t="s">
        <v>590</v>
      </c>
      <c r="Q8" s="169" t="s">
        <v>895</v>
      </c>
      <c r="R8" s="836" t="s">
        <v>940</v>
      </c>
      <c r="S8" s="168" t="s">
        <v>563</v>
      </c>
      <c r="T8" s="199" t="s">
        <v>590</v>
      </c>
      <c r="X8" s="6"/>
      <c r="Y8" s="200"/>
      <c r="Z8" s="200"/>
      <c r="AA8" s="200"/>
      <c r="AB8" s="201"/>
    </row>
    <row r="9" spans="1:28" s="139" customFormat="1" ht="18" x14ac:dyDescent="0.25">
      <c r="B9" s="145"/>
      <c r="C9" s="6"/>
      <c r="D9" s="6"/>
      <c r="E9" s="202">
        <v>1</v>
      </c>
      <c r="F9" s="203">
        <v>1</v>
      </c>
      <c r="G9" s="204" t="s">
        <v>562</v>
      </c>
      <c r="H9" s="205"/>
      <c r="I9" s="202">
        <v>2</v>
      </c>
      <c r="J9" s="203">
        <v>2</v>
      </c>
      <c r="K9" s="204" t="s">
        <v>562</v>
      </c>
      <c r="L9" s="205"/>
      <c r="M9" s="206">
        <v>4</v>
      </c>
      <c r="N9" s="203">
        <v>4</v>
      </c>
      <c r="O9" s="204" t="s">
        <v>562</v>
      </c>
      <c r="P9" s="296"/>
      <c r="Q9" s="302">
        <v>6</v>
      </c>
      <c r="R9" s="299">
        <v>6</v>
      </c>
      <c r="S9" s="204" t="s">
        <v>562</v>
      </c>
      <c r="T9" s="205"/>
      <c r="X9" s="6"/>
      <c r="Y9" s="206"/>
      <c r="Z9" s="206"/>
      <c r="AA9" s="207"/>
      <c r="AB9" s="166"/>
    </row>
    <row r="10" spans="1:28" s="139" customFormat="1" ht="18" x14ac:dyDescent="0.25">
      <c r="B10" s="145"/>
      <c r="C10" s="6"/>
      <c r="D10" s="6"/>
      <c r="E10" s="171" t="s">
        <v>586</v>
      </c>
      <c r="F10" s="208" t="s">
        <v>586</v>
      </c>
      <c r="G10" s="204"/>
      <c r="H10" s="209"/>
      <c r="I10" s="171" t="s">
        <v>553</v>
      </c>
      <c r="J10" s="208" t="s">
        <v>553</v>
      </c>
      <c r="K10" s="204"/>
      <c r="L10" s="209"/>
      <c r="M10" s="210" t="s">
        <v>553</v>
      </c>
      <c r="N10" s="208" t="s">
        <v>553</v>
      </c>
      <c r="O10" s="204"/>
      <c r="P10" s="297"/>
      <c r="Q10" s="303" t="s">
        <v>584</v>
      </c>
      <c r="R10" s="300" t="s">
        <v>584</v>
      </c>
      <c r="S10" s="204"/>
      <c r="T10" s="209"/>
      <c r="X10" s="6"/>
      <c r="Y10" s="210"/>
      <c r="Z10" s="210"/>
      <c r="AA10" s="207"/>
      <c r="AB10" s="6"/>
    </row>
    <row r="11" spans="1:28" s="139" customFormat="1" ht="18" x14ac:dyDescent="0.25">
      <c r="B11" s="145"/>
      <c r="C11" s="6"/>
      <c r="D11" s="6"/>
      <c r="E11" s="204" t="s">
        <v>669</v>
      </c>
      <c r="F11" s="208" t="s">
        <v>669</v>
      </c>
      <c r="G11" s="204" t="s">
        <v>534</v>
      </c>
      <c r="H11" s="205"/>
      <c r="I11" s="171" t="s">
        <v>669</v>
      </c>
      <c r="J11" s="208" t="s">
        <v>669</v>
      </c>
      <c r="K11" s="204" t="s">
        <v>534</v>
      </c>
      <c r="L11" s="205"/>
      <c r="M11" s="210" t="s">
        <v>92</v>
      </c>
      <c r="N11" s="208" t="s">
        <v>92</v>
      </c>
      <c r="O11" s="204" t="s">
        <v>534</v>
      </c>
      <c r="P11" s="296"/>
      <c r="Q11" s="303" t="s">
        <v>428</v>
      </c>
      <c r="R11" s="300" t="s">
        <v>428</v>
      </c>
      <c r="S11" s="204" t="s">
        <v>534</v>
      </c>
      <c r="T11" s="205"/>
      <c r="X11" s="6"/>
      <c r="Y11" s="210"/>
      <c r="Z11" s="210"/>
      <c r="AA11" s="207"/>
      <c r="AB11" s="166"/>
    </row>
    <row r="12" spans="1:28" s="139" customFormat="1" ht="18" x14ac:dyDescent="0.25">
      <c r="B12" s="145"/>
      <c r="C12" s="6"/>
      <c r="D12" s="211" t="s">
        <v>585</v>
      </c>
      <c r="E12" s="171" t="s">
        <v>91</v>
      </c>
      <c r="F12" s="208" t="s">
        <v>91</v>
      </c>
      <c r="G12" s="171"/>
      <c r="H12" s="208"/>
      <c r="I12" s="171" t="s">
        <v>91</v>
      </c>
      <c r="J12" s="208" t="s">
        <v>91</v>
      </c>
      <c r="K12" s="171"/>
      <c r="L12" s="208"/>
      <c r="M12" s="210" t="s">
        <v>93</v>
      </c>
      <c r="N12" s="208" t="s">
        <v>93</v>
      </c>
      <c r="O12" s="171"/>
      <c r="P12" s="172"/>
      <c r="Q12" s="189" t="s">
        <v>429</v>
      </c>
      <c r="R12" s="141" t="s">
        <v>429</v>
      </c>
      <c r="S12" s="145"/>
      <c r="T12" s="209"/>
      <c r="X12" s="6"/>
      <c r="Y12" s="6"/>
      <c r="Z12" s="6"/>
      <c r="AA12" s="6"/>
      <c r="AB12" s="6"/>
    </row>
    <row r="13" spans="1:28" s="139" customFormat="1" ht="18.75" thickBot="1" x14ac:dyDescent="0.3">
      <c r="B13" s="149"/>
      <c r="C13" s="136"/>
      <c r="D13" s="136"/>
      <c r="E13" s="175" t="s">
        <v>534</v>
      </c>
      <c r="F13" s="212" t="s">
        <v>534</v>
      </c>
      <c r="G13" s="175"/>
      <c r="H13" s="212"/>
      <c r="I13" s="175" t="s">
        <v>534</v>
      </c>
      <c r="J13" s="212" t="s">
        <v>534</v>
      </c>
      <c r="K13" s="175"/>
      <c r="L13" s="212"/>
      <c r="M13" s="213" t="s">
        <v>534</v>
      </c>
      <c r="N13" s="212" t="s">
        <v>534</v>
      </c>
      <c r="O13" s="175"/>
      <c r="P13" s="298"/>
      <c r="Q13" s="304" t="s">
        <v>534</v>
      </c>
      <c r="R13" s="301" t="s">
        <v>534</v>
      </c>
      <c r="S13" s="175"/>
      <c r="T13" s="212"/>
      <c r="V13" s="806" t="s">
        <v>5</v>
      </c>
      <c r="X13" s="6"/>
      <c r="Y13" s="210"/>
      <c r="Z13" s="210"/>
      <c r="AA13" s="210"/>
      <c r="AB13" s="210"/>
    </row>
    <row r="14" spans="1:28" s="139" customFormat="1" ht="18" x14ac:dyDescent="0.25">
      <c r="B14" s="145"/>
      <c r="C14" s="543">
        <v>1</v>
      </c>
      <c r="D14" s="679" t="s">
        <v>65</v>
      </c>
      <c r="E14" s="145"/>
      <c r="F14" s="209"/>
      <c r="G14" s="145"/>
      <c r="H14" s="214"/>
      <c r="I14" s="145"/>
      <c r="J14" s="209"/>
      <c r="K14" s="202"/>
      <c r="L14" s="203"/>
      <c r="M14" s="6"/>
      <c r="N14" s="209"/>
      <c r="O14" s="145"/>
      <c r="P14" s="209"/>
      <c r="Q14" s="145"/>
      <c r="R14" s="209"/>
      <c r="S14" s="145"/>
      <c r="T14" s="209"/>
      <c r="V14" s="809" t="s">
        <v>563</v>
      </c>
      <c r="X14" s="6"/>
      <c r="Y14" s="6"/>
      <c r="Z14" s="6"/>
      <c r="AA14" s="6"/>
      <c r="AB14" s="6"/>
    </row>
    <row r="15" spans="1:28" s="139" customFormat="1" ht="18" x14ac:dyDescent="0.25">
      <c r="B15" s="145"/>
      <c r="C15" s="6"/>
      <c r="D15" s="177" t="s">
        <v>735</v>
      </c>
      <c r="E15" s="336">
        <f>DATA_T7!C8</f>
        <v>0</v>
      </c>
      <c r="F15" s="247">
        <v>0</v>
      </c>
      <c r="G15" s="215">
        <f t="shared" ref="G15:G61" si="0">E15-F15</f>
        <v>0</v>
      </c>
      <c r="H15" s="1255" t="str">
        <f t="shared" ref="H15:H61" si="1">IF(AND(OR(E15=0,F15&lt;&gt;0),OR(F15=0,E15&lt;&gt;0)),IF((E15+F15+G15&lt;&gt;0),IF(AND(OR(E15&gt;0,F15&lt;0),OR(F15&gt;0,E15&lt;0)),ABS(G15/MIN(ABS(F15),ABS(E15))),20),"-"),20)</f>
        <v>-</v>
      </c>
      <c r="I15" s="336">
        <f>DATA_T7!D8</f>
        <v>0</v>
      </c>
      <c r="J15" s="247">
        <v>0</v>
      </c>
      <c r="K15" s="215">
        <f t="shared" ref="K15:K61" si="2">I15-J15</f>
        <v>0</v>
      </c>
      <c r="L15" s="1255" t="str">
        <f t="shared" ref="L15:L61" si="3">IF(AND(OR(I15=0,J15&lt;&gt;0),OR(J15=0,I15&lt;&gt;0)),IF((I15+J15+K15&lt;&gt;0),IF(AND(OR(I15&gt;0,J15&lt;0),OR(J15&gt;0,I15&lt;0)),ABS(K15/MIN(ABS(J15),ABS(I15))),20),"-"),20)</f>
        <v>-</v>
      </c>
      <c r="M15" s="337">
        <f>DATA_T7!F8</f>
        <v>0</v>
      </c>
      <c r="N15" s="247">
        <v>0</v>
      </c>
      <c r="O15" s="215">
        <f t="shared" ref="O15:O61" si="4">M15-N15</f>
        <v>0</v>
      </c>
      <c r="P15" s="1255" t="str">
        <f t="shared" ref="P15:P61" si="5">IF(AND(OR(M15=0,N15&lt;&gt;0),OR(N15=0,M15&lt;&gt;0)),IF((M15+N15+O15&lt;&gt;0),IF(AND(OR(M15&gt;0,N15&lt;0),OR(N15&gt;0,M15&lt;0)),ABS(O15/MIN(ABS(N15),ABS(M15))),20),"-"),20)</f>
        <v>-</v>
      </c>
      <c r="Q15" s="178" t="s">
        <v>588</v>
      </c>
      <c r="R15" s="217" t="s">
        <v>588</v>
      </c>
      <c r="S15" s="178" t="s">
        <v>588</v>
      </c>
      <c r="T15" s="217" t="s">
        <v>588</v>
      </c>
      <c r="U15" s="190"/>
      <c r="V15" s="1009" t="str">
        <f t="shared" ref="V15:V40" si="6">IF(OR(OR(AND(OR((H15)&gt;10,(H15)&lt;-10),OR((G15)&gt;750,(G15)&lt;-750)),(AND(OR((L15)&gt;10,(L15)&lt;-10),OR((K15)&gt;750,(K15)&lt;-750))),(AND(OR((P15)&gt;10,(P15)&lt;-10),OR((O15)&gt;750,(O15)&lt;-750))))),"QUERY - " &amp; (D15) &amp; " 2013/14 v. 2012/13 difference in Acc. staff costs / Other staff costs / Other op. expenses","")</f>
        <v/>
      </c>
      <c r="X15" s="6"/>
      <c r="Y15" s="245"/>
      <c r="Z15" s="245"/>
      <c r="AA15" s="218"/>
      <c r="AB15" s="219"/>
    </row>
    <row r="16" spans="1:28" s="139" customFormat="1" ht="18" x14ac:dyDescent="0.25">
      <c r="B16" s="145"/>
      <c r="C16" s="6"/>
      <c r="D16" s="177" t="s">
        <v>736</v>
      </c>
      <c r="E16" s="336">
        <f>DATA_T7!C9</f>
        <v>0</v>
      </c>
      <c r="F16" s="247">
        <v>0</v>
      </c>
      <c r="G16" s="215">
        <f t="shared" si="0"/>
        <v>0</v>
      </c>
      <c r="H16" s="1255" t="str">
        <f t="shared" si="1"/>
        <v>-</v>
      </c>
      <c r="I16" s="336">
        <f>DATA_T7!D9</f>
        <v>0</v>
      </c>
      <c r="J16" s="247">
        <v>0</v>
      </c>
      <c r="K16" s="215">
        <f t="shared" si="2"/>
        <v>0</v>
      </c>
      <c r="L16" s="1255" t="str">
        <f t="shared" si="3"/>
        <v>-</v>
      </c>
      <c r="M16" s="337">
        <f>DATA_T7!F9</f>
        <v>0</v>
      </c>
      <c r="N16" s="247">
        <v>0</v>
      </c>
      <c r="O16" s="215">
        <f t="shared" si="4"/>
        <v>0</v>
      </c>
      <c r="P16" s="1255" t="str">
        <f t="shared" si="5"/>
        <v>-</v>
      </c>
      <c r="Q16" s="178" t="s">
        <v>588</v>
      </c>
      <c r="R16" s="217" t="s">
        <v>588</v>
      </c>
      <c r="S16" s="178" t="s">
        <v>588</v>
      </c>
      <c r="T16" s="217" t="s">
        <v>588</v>
      </c>
      <c r="U16" s="190"/>
      <c r="V16" s="1009" t="str">
        <f t="shared" si="6"/>
        <v/>
      </c>
      <c r="X16" s="6"/>
      <c r="Y16" s="245"/>
      <c r="Z16" s="245"/>
      <c r="AA16" s="218"/>
      <c r="AB16" s="219"/>
    </row>
    <row r="17" spans="2:28" s="139" customFormat="1" ht="18" x14ac:dyDescent="0.25">
      <c r="B17" s="145"/>
      <c r="C17" s="6"/>
      <c r="D17" s="177" t="s">
        <v>737</v>
      </c>
      <c r="E17" s="336">
        <f>DATA_T7!C10</f>
        <v>0</v>
      </c>
      <c r="F17" s="247">
        <v>0</v>
      </c>
      <c r="G17" s="215">
        <f t="shared" si="0"/>
        <v>0</v>
      </c>
      <c r="H17" s="1255" t="str">
        <f t="shared" si="1"/>
        <v>-</v>
      </c>
      <c r="I17" s="336">
        <f>DATA_T7!D10</f>
        <v>0</v>
      </c>
      <c r="J17" s="247">
        <v>0</v>
      </c>
      <c r="K17" s="215">
        <f t="shared" si="2"/>
        <v>0</v>
      </c>
      <c r="L17" s="1255" t="str">
        <f t="shared" si="3"/>
        <v>-</v>
      </c>
      <c r="M17" s="337">
        <f>DATA_T7!F10</f>
        <v>0</v>
      </c>
      <c r="N17" s="247">
        <v>0</v>
      </c>
      <c r="O17" s="215">
        <f t="shared" si="4"/>
        <v>0</v>
      </c>
      <c r="P17" s="1255" t="str">
        <f t="shared" si="5"/>
        <v>-</v>
      </c>
      <c r="Q17" s="178" t="s">
        <v>588</v>
      </c>
      <c r="R17" s="217" t="s">
        <v>588</v>
      </c>
      <c r="S17" s="178" t="s">
        <v>588</v>
      </c>
      <c r="T17" s="217" t="s">
        <v>588</v>
      </c>
      <c r="U17" s="190"/>
      <c r="V17" s="1009" t="str">
        <f t="shared" si="6"/>
        <v/>
      </c>
      <c r="X17" s="6"/>
      <c r="Y17" s="245"/>
      <c r="Z17" s="245"/>
      <c r="AA17" s="218"/>
      <c r="AB17" s="219"/>
    </row>
    <row r="18" spans="2:28" s="139" customFormat="1" ht="18" x14ac:dyDescent="0.25">
      <c r="B18" s="145"/>
      <c r="C18" s="6"/>
      <c r="D18" s="177" t="s">
        <v>738</v>
      </c>
      <c r="E18" s="336">
        <f>DATA_T7!C11</f>
        <v>0</v>
      </c>
      <c r="F18" s="247">
        <v>0</v>
      </c>
      <c r="G18" s="215">
        <f t="shared" si="0"/>
        <v>0</v>
      </c>
      <c r="H18" s="1255" t="str">
        <f t="shared" si="1"/>
        <v>-</v>
      </c>
      <c r="I18" s="336">
        <f>DATA_T7!D11</f>
        <v>0</v>
      </c>
      <c r="J18" s="247">
        <v>0</v>
      </c>
      <c r="K18" s="215">
        <f t="shared" si="2"/>
        <v>0</v>
      </c>
      <c r="L18" s="1255" t="str">
        <f t="shared" si="3"/>
        <v>-</v>
      </c>
      <c r="M18" s="337">
        <f>DATA_T7!F11</f>
        <v>0</v>
      </c>
      <c r="N18" s="247">
        <v>0</v>
      </c>
      <c r="O18" s="215">
        <f t="shared" si="4"/>
        <v>0</v>
      </c>
      <c r="P18" s="1255" t="str">
        <f t="shared" si="5"/>
        <v>-</v>
      </c>
      <c r="Q18" s="178" t="s">
        <v>588</v>
      </c>
      <c r="R18" s="217" t="s">
        <v>588</v>
      </c>
      <c r="S18" s="178" t="s">
        <v>588</v>
      </c>
      <c r="T18" s="217" t="s">
        <v>588</v>
      </c>
      <c r="U18" s="190"/>
      <c r="V18" s="1009" t="str">
        <f t="shared" si="6"/>
        <v/>
      </c>
      <c r="X18" s="6"/>
      <c r="Y18" s="245"/>
      <c r="Z18" s="245"/>
      <c r="AA18" s="218"/>
      <c r="AB18" s="219"/>
    </row>
    <row r="19" spans="2:28" s="139" customFormat="1" ht="18" x14ac:dyDescent="0.25">
      <c r="B19" s="145"/>
      <c r="C19" s="6"/>
      <c r="D19" s="177" t="s">
        <v>739</v>
      </c>
      <c r="E19" s="336">
        <f>DATA_T7!C12</f>
        <v>0</v>
      </c>
      <c r="F19" s="247">
        <v>0</v>
      </c>
      <c r="G19" s="215">
        <f t="shared" si="0"/>
        <v>0</v>
      </c>
      <c r="H19" s="1255" t="str">
        <f t="shared" si="1"/>
        <v>-</v>
      </c>
      <c r="I19" s="336">
        <f>DATA_T7!D12</f>
        <v>0</v>
      </c>
      <c r="J19" s="247">
        <v>0</v>
      </c>
      <c r="K19" s="215">
        <f t="shared" si="2"/>
        <v>0</v>
      </c>
      <c r="L19" s="1255" t="str">
        <f t="shared" si="3"/>
        <v>-</v>
      </c>
      <c r="M19" s="337">
        <f>DATA_T7!F12</f>
        <v>0</v>
      </c>
      <c r="N19" s="247">
        <v>0</v>
      </c>
      <c r="O19" s="215">
        <f t="shared" si="4"/>
        <v>0</v>
      </c>
      <c r="P19" s="1255" t="str">
        <f t="shared" si="5"/>
        <v>-</v>
      </c>
      <c r="Q19" s="178" t="s">
        <v>588</v>
      </c>
      <c r="R19" s="217" t="s">
        <v>588</v>
      </c>
      <c r="S19" s="178" t="s">
        <v>588</v>
      </c>
      <c r="T19" s="217" t="s">
        <v>588</v>
      </c>
      <c r="U19" s="190"/>
      <c r="V19" s="1009" t="str">
        <f t="shared" si="6"/>
        <v/>
      </c>
      <c r="X19" s="6"/>
      <c r="Y19" s="245"/>
      <c r="Z19" s="245"/>
      <c r="AA19" s="218"/>
      <c r="AB19" s="219"/>
    </row>
    <row r="20" spans="2:28" s="139" customFormat="1" ht="18" x14ac:dyDescent="0.25">
      <c r="B20" s="145"/>
      <c r="C20" s="6"/>
      <c r="D20" s="177" t="s">
        <v>740</v>
      </c>
      <c r="E20" s="336">
        <f>DATA_T7!C13</f>
        <v>0</v>
      </c>
      <c r="F20" s="247">
        <v>0</v>
      </c>
      <c r="G20" s="215">
        <f t="shared" si="0"/>
        <v>0</v>
      </c>
      <c r="H20" s="1255" t="str">
        <f t="shared" si="1"/>
        <v>-</v>
      </c>
      <c r="I20" s="336">
        <f>DATA_T7!D13</f>
        <v>0</v>
      </c>
      <c r="J20" s="247">
        <v>0</v>
      </c>
      <c r="K20" s="215">
        <f t="shared" si="2"/>
        <v>0</v>
      </c>
      <c r="L20" s="1255" t="str">
        <f t="shared" si="3"/>
        <v>-</v>
      </c>
      <c r="M20" s="337">
        <f>DATA_T7!F13</f>
        <v>0</v>
      </c>
      <c r="N20" s="247">
        <v>0</v>
      </c>
      <c r="O20" s="215">
        <f t="shared" si="4"/>
        <v>0</v>
      </c>
      <c r="P20" s="1255" t="str">
        <f t="shared" si="5"/>
        <v>-</v>
      </c>
      <c r="Q20" s="178" t="s">
        <v>588</v>
      </c>
      <c r="R20" s="217" t="s">
        <v>588</v>
      </c>
      <c r="S20" s="178" t="s">
        <v>588</v>
      </c>
      <c r="T20" s="217" t="s">
        <v>588</v>
      </c>
      <c r="U20" s="190"/>
      <c r="V20" s="1009" t="str">
        <f t="shared" si="6"/>
        <v/>
      </c>
      <c r="X20" s="6"/>
      <c r="Y20" s="245"/>
      <c r="Z20" s="245"/>
      <c r="AA20" s="218"/>
      <c r="AB20" s="219"/>
    </row>
    <row r="21" spans="2:28" s="139" customFormat="1" ht="18" x14ac:dyDescent="0.25">
      <c r="B21" s="145"/>
      <c r="C21" s="6"/>
      <c r="D21" s="177" t="s">
        <v>741</v>
      </c>
      <c r="E21" s="336">
        <f>DATA_T7!C14</f>
        <v>0</v>
      </c>
      <c r="F21" s="247">
        <v>0</v>
      </c>
      <c r="G21" s="215">
        <f t="shared" si="0"/>
        <v>0</v>
      </c>
      <c r="H21" s="1255" t="str">
        <f t="shared" si="1"/>
        <v>-</v>
      </c>
      <c r="I21" s="336">
        <f>DATA_T7!D14</f>
        <v>0</v>
      </c>
      <c r="J21" s="247">
        <v>0</v>
      </c>
      <c r="K21" s="215">
        <f t="shared" si="2"/>
        <v>0</v>
      </c>
      <c r="L21" s="1255" t="str">
        <f t="shared" si="3"/>
        <v>-</v>
      </c>
      <c r="M21" s="337">
        <f>DATA_T7!F14</f>
        <v>0</v>
      </c>
      <c r="N21" s="247">
        <v>0</v>
      </c>
      <c r="O21" s="215">
        <f t="shared" si="4"/>
        <v>0</v>
      </c>
      <c r="P21" s="1255" t="str">
        <f t="shared" si="5"/>
        <v>-</v>
      </c>
      <c r="Q21" s="178" t="s">
        <v>588</v>
      </c>
      <c r="R21" s="217" t="s">
        <v>588</v>
      </c>
      <c r="S21" s="178" t="s">
        <v>588</v>
      </c>
      <c r="T21" s="217" t="s">
        <v>588</v>
      </c>
      <c r="U21" s="190"/>
      <c r="V21" s="1009" t="str">
        <f t="shared" si="6"/>
        <v/>
      </c>
      <c r="X21" s="6"/>
      <c r="Y21" s="245"/>
      <c r="Z21" s="245"/>
      <c r="AA21" s="218"/>
      <c r="AB21" s="219"/>
    </row>
    <row r="22" spans="2:28" s="139" customFormat="1" ht="18" x14ac:dyDescent="0.25">
      <c r="B22" s="145"/>
      <c r="C22" s="6"/>
      <c r="D22" s="177" t="s">
        <v>742</v>
      </c>
      <c r="E22" s="336">
        <f>DATA_T7!C15</f>
        <v>0</v>
      </c>
      <c r="F22" s="247">
        <v>0</v>
      </c>
      <c r="G22" s="215">
        <f t="shared" si="0"/>
        <v>0</v>
      </c>
      <c r="H22" s="1255" t="str">
        <f t="shared" si="1"/>
        <v>-</v>
      </c>
      <c r="I22" s="336">
        <f>DATA_T7!D15</f>
        <v>0</v>
      </c>
      <c r="J22" s="247">
        <v>0</v>
      </c>
      <c r="K22" s="215">
        <f t="shared" si="2"/>
        <v>0</v>
      </c>
      <c r="L22" s="1255" t="str">
        <f t="shared" si="3"/>
        <v>-</v>
      </c>
      <c r="M22" s="337">
        <f>DATA_T7!F15</f>
        <v>0</v>
      </c>
      <c r="N22" s="247">
        <v>0</v>
      </c>
      <c r="O22" s="215">
        <f t="shared" si="4"/>
        <v>0</v>
      </c>
      <c r="P22" s="1255" t="str">
        <f t="shared" si="5"/>
        <v>-</v>
      </c>
      <c r="Q22" s="178" t="s">
        <v>588</v>
      </c>
      <c r="R22" s="217" t="s">
        <v>588</v>
      </c>
      <c r="S22" s="178" t="s">
        <v>588</v>
      </c>
      <c r="T22" s="217" t="s">
        <v>588</v>
      </c>
      <c r="U22" s="190"/>
      <c r="V22" s="1009" t="str">
        <f t="shared" si="6"/>
        <v/>
      </c>
      <c r="X22" s="6"/>
      <c r="Y22" s="245"/>
      <c r="Z22" s="245"/>
      <c r="AA22" s="218"/>
      <c r="AB22" s="219"/>
    </row>
    <row r="23" spans="2:28" s="139" customFormat="1" ht="18" x14ac:dyDescent="0.25">
      <c r="B23" s="145"/>
      <c r="C23" s="6"/>
      <c r="D23" s="177" t="s">
        <v>743</v>
      </c>
      <c r="E23" s="336">
        <f>DATA_T7!C16</f>
        <v>0</v>
      </c>
      <c r="F23" s="247">
        <v>0</v>
      </c>
      <c r="G23" s="215">
        <f t="shared" si="0"/>
        <v>0</v>
      </c>
      <c r="H23" s="1255" t="str">
        <f t="shared" si="1"/>
        <v>-</v>
      </c>
      <c r="I23" s="336">
        <f>DATA_T7!D16</f>
        <v>0</v>
      </c>
      <c r="J23" s="247">
        <v>0</v>
      </c>
      <c r="K23" s="215">
        <f t="shared" si="2"/>
        <v>0</v>
      </c>
      <c r="L23" s="1255" t="str">
        <f t="shared" si="3"/>
        <v>-</v>
      </c>
      <c r="M23" s="337">
        <f>DATA_T7!F16</f>
        <v>0</v>
      </c>
      <c r="N23" s="247">
        <v>0</v>
      </c>
      <c r="O23" s="215">
        <f t="shared" si="4"/>
        <v>0</v>
      </c>
      <c r="P23" s="1255" t="str">
        <f t="shared" si="5"/>
        <v>-</v>
      </c>
      <c r="Q23" s="178" t="s">
        <v>588</v>
      </c>
      <c r="R23" s="217" t="s">
        <v>588</v>
      </c>
      <c r="S23" s="178" t="s">
        <v>588</v>
      </c>
      <c r="T23" s="217" t="s">
        <v>588</v>
      </c>
      <c r="U23" s="190"/>
      <c r="V23" s="1009" t="str">
        <f t="shared" si="6"/>
        <v/>
      </c>
      <c r="X23" s="6"/>
      <c r="Y23" s="245"/>
      <c r="Z23" s="245"/>
      <c r="AA23" s="218"/>
      <c r="AB23" s="219"/>
    </row>
    <row r="24" spans="2:28" s="139" customFormat="1" ht="18" x14ac:dyDescent="0.25">
      <c r="B24" s="145"/>
      <c r="C24" s="6"/>
      <c r="D24" s="177" t="s">
        <v>744</v>
      </c>
      <c r="E24" s="336">
        <f>DATA_T7!C17</f>
        <v>0</v>
      </c>
      <c r="F24" s="247">
        <v>0</v>
      </c>
      <c r="G24" s="215">
        <f t="shared" si="0"/>
        <v>0</v>
      </c>
      <c r="H24" s="1255" t="str">
        <f t="shared" si="1"/>
        <v>-</v>
      </c>
      <c r="I24" s="336">
        <f>DATA_T7!D17</f>
        <v>0</v>
      </c>
      <c r="J24" s="247">
        <v>0</v>
      </c>
      <c r="K24" s="215">
        <f t="shared" si="2"/>
        <v>0</v>
      </c>
      <c r="L24" s="1255" t="str">
        <f t="shared" si="3"/>
        <v>-</v>
      </c>
      <c r="M24" s="337">
        <f>DATA_T7!F17</f>
        <v>0</v>
      </c>
      <c r="N24" s="247">
        <v>0</v>
      </c>
      <c r="O24" s="215">
        <f t="shared" si="4"/>
        <v>0</v>
      </c>
      <c r="P24" s="1255" t="str">
        <f t="shared" si="5"/>
        <v>-</v>
      </c>
      <c r="Q24" s="178" t="s">
        <v>588</v>
      </c>
      <c r="R24" s="217" t="s">
        <v>588</v>
      </c>
      <c r="S24" s="178" t="s">
        <v>588</v>
      </c>
      <c r="T24" s="217" t="s">
        <v>588</v>
      </c>
      <c r="U24" s="190"/>
      <c r="V24" s="1009" t="str">
        <f t="shared" si="6"/>
        <v/>
      </c>
      <c r="X24" s="6"/>
      <c r="Y24" s="245"/>
      <c r="Z24" s="245"/>
      <c r="AA24" s="218"/>
      <c r="AB24" s="219"/>
    </row>
    <row r="25" spans="2:28" s="139" customFormat="1" ht="18" x14ac:dyDescent="0.25">
      <c r="B25" s="145"/>
      <c r="C25" s="6"/>
      <c r="D25" s="177" t="s">
        <v>745</v>
      </c>
      <c r="E25" s="336">
        <f>DATA_T7!C18</f>
        <v>0</v>
      </c>
      <c r="F25" s="247">
        <v>0</v>
      </c>
      <c r="G25" s="215">
        <f t="shared" si="0"/>
        <v>0</v>
      </c>
      <c r="H25" s="1255" t="str">
        <f t="shared" si="1"/>
        <v>-</v>
      </c>
      <c r="I25" s="336">
        <f>DATA_T7!D18</f>
        <v>0</v>
      </c>
      <c r="J25" s="247">
        <v>0</v>
      </c>
      <c r="K25" s="215">
        <f t="shared" si="2"/>
        <v>0</v>
      </c>
      <c r="L25" s="1255" t="str">
        <f t="shared" si="3"/>
        <v>-</v>
      </c>
      <c r="M25" s="337">
        <f>DATA_T7!F18</f>
        <v>0</v>
      </c>
      <c r="N25" s="247">
        <v>0</v>
      </c>
      <c r="O25" s="215">
        <f t="shared" si="4"/>
        <v>0</v>
      </c>
      <c r="P25" s="1255" t="str">
        <f t="shared" si="5"/>
        <v>-</v>
      </c>
      <c r="Q25" s="178" t="s">
        <v>588</v>
      </c>
      <c r="R25" s="217" t="s">
        <v>588</v>
      </c>
      <c r="S25" s="178" t="s">
        <v>588</v>
      </c>
      <c r="T25" s="217" t="s">
        <v>588</v>
      </c>
      <c r="U25" s="190"/>
      <c r="V25" s="1009" t="str">
        <f t="shared" si="6"/>
        <v/>
      </c>
      <c r="X25" s="6"/>
      <c r="Y25" s="245"/>
      <c r="Z25" s="245"/>
      <c r="AA25" s="218"/>
      <c r="AB25" s="219"/>
    </row>
    <row r="26" spans="2:28" s="139" customFormat="1" ht="18" x14ac:dyDescent="0.25">
      <c r="B26" s="145"/>
      <c r="C26" s="6"/>
      <c r="D26" s="177" t="s">
        <v>746</v>
      </c>
      <c r="E26" s="336">
        <f>DATA_T7!C19</f>
        <v>0</v>
      </c>
      <c r="F26" s="247">
        <v>0</v>
      </c>
      <c r="G26" s="215">
        <f t="shared" si="0"/>
        <v>0</v>
      </c>
      <c r="H26" s="1255" t="str">
        <f t="shared" si="1"/>
        <v>-</v>
      </c>
      <c r="I26" s="336">
        <f>DATA_T7!D19</f>
        <v>0</v>
      </c>
      <c r="J26" s="247">
        <v>0</v>
      </c>
      <c r="K26" s="215">
        <f t="shared" si="2"/>
        <v>0</v>
      </c>
      <c r="L26" s="1255" t="str">
        <f t="shared" si="3"/>
        <v>-</v>
      </c>
      <c r="M26" s="337">
        <f>DATA_T7!F19</f>
        <v>0</v>
      </c>
      <c r="N26" s="247">
        <v>0</v>
      </c>
      <c r="O26" s="215">
        <f t="shared" si="4"/>
        <v>0</v>
      </c>
      <c r="P26" s="1255" t="str">
        <f t="shared" si="5"/>
        <v>-</v>
      </c>
      <c r="Q26" s="178" t="s">
        <v>588</v>
      </c>
      <c r="R26" s="217" t="s">
        <v>588</v>
      </c>
      <c r="S26" s="178" t="s">
        <v>588</v>
      </c>
      <c r="T26" s="217" t="s">
        <v>588</v>
      </c>
      <c r="U26" s="190"/>
      <c r="V26" s="1009" t="str">
        <f t="shared" si="6"/>
        <v/>
      </c>
      <c r="X26" s="6"/>
      <c r="Y26" s="245"/>
      <c r="Z26" s="245"/>
      <c r="AA26" s="218"/>
      <c r="AB26" s="219"/>
    </row>
    <row r="27" spans="2:28" s="139" customFormat="1" ht="18" x14ac:dyDescent="0.25">
      <c r="B27" s="145"/>
      <c r="C27" s="6"/>
      <c r="D27" s="177" t="s">
        <v>747</v>
      </c>
      <c r="E27" s="336">
        <f>DATA_T7!C20</f>
        <v>0</v>
      </c>
      <c r="F27" s="247">
        <v>0</v>
      </c>
      <c r="G27" s="215">
        <f t="shared" si="0"/>
        <v>0</v>
      </c>
      <c r="H27" s="1255" t="str">
        <f t="shared" si="1"/>
        <v>-</v>
      </c>
      <c r="I27" s="336">
        <f>DATA_T7!D20</f>
        <v>0</v>
      </c>
      <c r="J27" s="247">
        <v>0</v>
      </c>
      <c r="K27" s="215">
        <f t="shared" si="2"/>
        <v>0</v>
      </c>
      <c r="L27" s="1255" t="str">
        <f t="shared" si="3"/>
        <v>-</v>
      </c>
      <c r="M27" s="337">
        <f>DATA_T7!F20</f>
        <v>0</v>
      </c>
      <c r="N27" s="247">
        <v>0</v>
      </c>
      <c r="O27" s="215">
        <f t="shared" si="4"/>
        <v>0</v>
      </c>
      <c r="P27" s="1255" t="str">
        <f t="shared" si="5"/>
        <v>-</v>
      </c>
      <c r="Q27" s="178" t="s">
        <v>588</v>
      </c>
      <c r="R27" s="217" t="s">
        <v>588</v>
      </c>
      <c r="S27" s="178" t="s">
        <v>588</v>
      </c>
      <c r="T27" s="217" t="s">
        <v>588</v>
      </c>
      <c r="U27" s="190"/>
      <c r="V27" s="1009" t="str">
        <f t="shared" si="6"/>
        <v/>
      </c>
      <c r="X27" s="6"/>
      <c r="Y27" s="245"/>
      <c r="Z27" s="245"/>
      <c r="AA27" s="218"/>
      <c r="AB27" s="219"/>
    </row>
    <row r="28" spans="2:28" s="139" customFormat="1" ht="18" x14ac:dyDescent="0.25">
      <c r="B28" s="145"/>
      <c r="C28" s="6"/>
      <c r="D28" s="181" t="s">
        <v>748</v>
      </c>
      <c r="E28" s="336">
        <f>DATA_T7!C21</f>
        <v>0</v>
      </c>
      <c r="F28" s="247">
        <v>0</v>
      </c>
      <c r="G28" s="215">
        <f t="shared" si="0"/>
        <v>0</v>
      </c>
      <c r="H28" s="1255" t="str">
        <f t="shared" si="1"/>
        <v>-</v>
      </c>
      <c r="I28" s="336">
        <f>DATA_T7!D21</f>
        <v>0</v>
      </c>
      <c r="J28" s="247">
        <v>0</v>
      </c>
      <c r="K28" s="215">
        <f t="shared" si="2"/>
        <v>0</v>
      </c>
      <c r="L28" s="1255" t="str">
        <f t="shared" si="3"/>
        <v>-</v>
      </c>
      <c r="M28" s="337">
        <f>DATA_T7!F21</f>
        <v>0</v>
      </c>
      <c r="N28" s="247">
        <v>0</v>
      </c>
      <c r="O28" s="215">
        <f t="shared" si="4"/>
        <v>0</v>
      </c>
      <c r="P28" s="1255" t="str">
        <f t="shared" si="5"/>
        <v>-</v>
      </c>
      <c r="Q28" s="178" t="s">
        <v>588</v>
      </c>
      <c r="R28" s="217" t="s">
        <v>588</v>
      </c>
      <c r="S28" s="178" t="s">
        <v>588</v>
      </c>
      <c r="T28" s="217" t="s">
        <v>588</v>
      </c>
      <c r="U28" s="190"/>
      <c r="V28" s="1009" t="str">
        <f t="shared" si="6"/>
        <v/>
      </c>
      <c r="X28" s="6"/>
      <c r="Y28" s="245"/>
      <c r="Z28" s="245"/>
      <c r="AA28" s="218"/>
      <c r="AB28" s="219"/>
    </row>
    <row r="29" spans="2:28" s="139" customFormat="1" ht="18" x14ac:dyDescent="0.25">
      <c r="B29" s="145"/>
      <c r="C29" s="6"/>
      <c r="D29" s="181" t="s">
        <v>749</v>
      </c>
      <c r="E29" s="336">
        <f>DATA_T7!C22</f>
        <v>0</v>
      </c>
      <c r="F29" s="247">
        <v>0</v>
      </c>
      <c r="G29" s="215">
        <f t="shared" si="0"/>
        <v>0</v>
      </c>
      <c r="H29" s="1255" t="str">
        <f t="shared" si="1"/>
        <v>-</v>
      </c>
      <c r="I29" s="336">
        <f>DATA_T7!D22</f>
        <v>0</v>
      </c>
      <c r="J29" s="247">
        <v>0</v>
      </c>
      <c r="K29" s="215">
        <f t="shared" si="2"/>
        <v>0</v>
      </c>
      <c r="L29" s="1255" t="str">
        <f t="shared" si="3"/>
        <v>-</v>
      </c>
      <c r="M29" s="337">
        <f>DATA_T7!F22</f>
        <v>0</v>
      </c>
      <c r="N29" s="247">
        <v>0</v>
      </c>
      <c r="O29" s="215">
        <f t="shared" si="4"/>
        <v>0</v>
      </c>
      <c r="P29" s="1255" t="str">
        <f t="shared" si="5"/>
        <v>-</v>
      </c>
      <c r="Q29" s="178" t="s">
        <v>588</v>
      </c>
      <c r="R29" s="217" t="s">
        <v>588</v>
      </c>
      <c r="S29" s="178" t="s">
        <v>588</v>
      </c>
      <c r="T29" s="217" t="s">
        <v>588</v>
      </c>
      <c r="U29" s="190"/>
      <c r="V29" s="1009" t="str">
        <f t="shared" si="6"/>
        <v/>
      </c>
      <c r="X29" s="6"/>
      <c r="Y29" s="245"/>
      <c r="Z29" s="245"/>
      <c r="AA29" s="218"/>
      <c r="AB29" s="219"/>
    </row>
    <row r="30" spans="2:28" s="139" customFormat="1" ht="18" x14ac:dyDescent="0.25">
      <c r="B30" s="145"/>
      <c r="C30" s="6"/>
      <c r="D30" s="181" t="s">
        <v>750</v>
      </c>
      <c r="E30" s="336">
        <f>DATA_T7!C23</f>
        <v>0</v>
      </c>
      <c r="F30" s="247">
        <v>0</v>
      </c>
      <c r="G30" s="215">
        <f t="shared" si="0"/>
        <v>0</v>
      </c>
      <c r="H30" s="1255" t="str">
        <f t="shared" si="1"/>
        <v>-</v>
      </c>
      <c r="I30" s="336">
        <f>DATA_T7!D23</f>
        <v>0</v>
      </c>
      <c r="J30" s="247">
        <v>0</v>
      </c>
      <c r="K30" s="215">
        <f t="shared" si="2"/>
        <v>0</v>
      </c>
      <c r="L30" s="1255" t="str">
        <f t="shared" si="3"/>
        <v>-</v>
      </c>
      <c r="M30" s="337">
        <f>DATA_T7!F23</f>
        <v>0</v>
      </c>
      <c r="N30" s="247">
        <v>0</v>
      </c>
      <c r="O30" s="215">
        <f t="shared" si="4"/>
        <v>0</v>
      </c>
      <c r="P30" s="1255" t="str">
        <f t="shared" si="5"/>
        <v>-</v>
      </c>
      <c r="Q30" s="178" t="s">
        <v>588</v>
      </c>
      <c r="R30" s="217" t="s">
        <v>588</v>
      </c>
      <c r="S30" s="178" t="s">
        <v>588</v>
      </c>
      <c r="T30" s="217" t="s">
        <v>588</v>
      </c>
      <c r="U30" s="190"/>
      <c r="V30" s="1009" t="str">
        <f t="shared" si="6"/>
        <v/>
      </c>
      <c r="X30" s="6"/>
      <c r="Y30" s="245"/>
      <c r="Z30" s="245"/>
      <c r="AA30" s="218"/>
      <c r="AB30" s="219"/>
    </row>
    <row r="31" spans="2:28" s="139" customFormat="1" ht="18" x14ac:dyDescent="0.25">
      <c r="B31" s="145"/>
      <c r="C31" s="6"/>
      <c r="D31" s="181" t="s">
        <v>751</v>
      </c>
      <c r="E31" s="336">
        <f>DATA_T7!C24</f>
        <v>0</v>
      </c>
      <c r="F31" s="247">
        <v>0</v>
      </c>
      <c r="G31" s="215">
        <f t="shared" si="0"/>
        <v>0</v>
      </c>
      <c r="H31" s="1255" t="str">
        <f t="shared" si="1"/>
        <v>-</v>
      </c>
      <c r="I31" s="336">
        <f>DATA_T7!D24</f>
        <v>0</v>
      </c>
      <c r="J31" s="247">
        <v>0</v>
      </c>
      <c r="K31" s="215">
        <f t="shared" si="2"/>
        <v>0</v>
      </c>
      <c r="L31" s="1255" t="str">
        <f t="shared" si="3"/>
        <v>-</v>
      </c>
      <c r="M31" s="337">
        <f>DATA_T7!F24</f>
        <v>0</v>
      </c>
      <c r="N31" s="247">
        <v>0</v>
      </c>
      <c r="O31" s="215">
        <f t="shared" si="4"/>
        <v>0</v>
      </c>
      <c r="P31" s="1255" t="str">
        <f t="shared" si="5"/>
        <v>-</v>
      </c>
      <c r="Q31" s="178" t="s">
        <v>588</v>
      </c>
      <c r="R31" s="217" t="s">
        <v>588</v>
      </c>
      <c r="S31" s="178" t="s">
        <v>588</v>
      </c>
      <c r="T31" s="217" t="s">
        <v>588</v>
      </c>
      <c r="U31" s="190"/>
      <c r="V31" s="1009" t="str">
        <f t="shared" si="6"/>
        <v/>
      </c>
      <c r="X31" s="6"/>
      <c r="Y31" s="245"/>
      <c r="Z31" s="245"/>
      <c r="AA31" s="218"/>
      <c r="AB31" s="219"/>
    </row>
    <row r="32" spans="2:28" s="139" customFormat="1" ht="18" x14ac:dyDescent="0.25">
      <c r="B32" s="145"/>
      <c r="C32" s="6"/>
      <c r="D32" s="181" t="s">
        <v>752</v>
      </c>
      <c r="E32" s="336">
        <f>DATA_T7!C25</f>
        <v>0</v>
      </c>
      <c r="F32" s="247">
        <v>0</v>
      </c>
      <c r="G32" s="215">
        <f t="shared" si="0"/>
        <v>0</v>
      </c>
      <c r="H32" s="1255" t="str">
        <f t="shared" si="1"/>
        <v>-</v>
      </c>
      <c r="I32" s="336">
        <f>DATA_T7!D25</f>
        <v>0</v>
      </c>
      <c r="J32" s="247">
        <v>0</v>
      </c>
      <c r="K32" s="215">
        <f t="shared" si="2"/>
        <v>0</v>
      </c>
      <c r="L32" s="1255" t="str">
        <f t="shared" si="3"/>
        <v>-</v>
      </c>
      <c r="M32" s="337">
        <f>DATA_T7!F25</f>
        <v>0</v>
      </c>
      <c r="N32" s="247">
        <v>0</v>
      </c>
      <c r="O32" s="215">
        <f t="shared" si="4"/>
        <v>0</v>
      </c>
      <c r="P32" s="1255" t="str">
        <f t="shared" si="5"/>
        <v>-</v>
      </c>
      <c r="Q32" s="178" t="s">
        <v>588</v>
      </c>
      <c r="R32" s="217" t="s">
        <v>588</v>
      </c>
      <c r="S32" s="178" t="s">
        <v>588</v>
      </c>
      <c r="T32" s="217" t="s">
        <v>588</v>
      </c>
      <c r="U32" s="190"/>
      <c r="V32" s="1009" t="str">
        <f t="shared" si="6"/>
        <v/>
      </c>
      <c r="X32" s="6"/>
      <c r="Y32" s="245"/>
      <c r="Z32" s="245"/>
      <c r="AA32" s="218"/>
      <c r="AB32" s="219"/>
    </row>
    <row r="33" spans="2:34" s="139" customFormat="1" ht="18" x14ac:dyDescent="0.25">
      <c r="B33" s="145"/>
      <c r="C33" s="6"/>
      <c r="D33" s="181" t="s">
        <v>753</v>
      </c>
      <c r="E33" s="336">
        <f>DATA_T7!C26</f>
        <v>0</v>
      </c>
      <c r="F33" s="247">
        <v>0</v>
      </c>
      <c r="G33" s="215">
        <f t="shared" si="0"/>
        <v>0</v>
      </c>
      <c r="H33" s="1255" t="str">
        <f t="shared" si="1"/>
        <v>-</v>
      </c>
      <c r="I33" s="336">
        <f>DATA_T7!D26</f>
        <v>0</v>
      </c>
      <c r="J33" s="247">
        <v>0</v>
      </c>
      <c r="K33" s="215">
        <f t="shared" si="2"/>
        <v>0</v>
      </c>
      <c r="L33" s="1255" t="str">
        <f t="shared" si="3"/>
        <v>-</v>
      </c>
      <c r="M33" s="337">
        <f>DATA_T7!F26</f>
        <v>0</v>
      </c>
      <c r="N33" s="247">
        <v>0</v>
      </c>
      <c r="O33" s="215">
        <f t="shared" si="4"/>
        <v>0</v>
      </c>
      <c r="P33" s="1255" t="str">
        <f t="shared" si="5"/>
        <v>-</v>
      </c>
      <c r="Q33" s="178" t="s">
        <v>588</v>
      </c>
      <c r="R33" s="217" t="s">
        <v>588</v>
      </c>
      <c r="S33" s="178" t="s">
        <v>588</v>
      </c>
      <c r="T33" s="217" t="s">
        <v>588</v>
      </c>
      <c r="U33" s="190"/>
      <c r="V33" s="1009" t="str">
        <f t="shared" si="6"/>
        <v/>
      </c>
      <c r="X33" s="6"/>
      <c r="Y33" s="245"/>
      <c r="Z33" s="245"/>
      <c r="AA33" s="218"/>
      <c r="AB33" s="219"/>
    </row>
    <row r="34" spans="2:34" s="139" customFormat="1" ht="18" x14ac:dyDescent="0.25">
      <c r="B34" s="145"/>
      <c r="C34" s="6"/>
      <c r="D34" s="181" t="s">
        <v>754</v>
      </c>
      <c r="E34" s="336">
        <f>DATA_T7!C27</f>
        <v>0</v>
      </c>
      <c r="F34" s="247">
        <v>0</v>
      </c>
      <c r="G34" s="215">
        <f t="shared" si="0"/>
        <v>0</v>
      </c>
      <c r="H34" s="1255" t="str">
        <f t="shared" si="1"/>
        <v>-</v>
      </c>
      <c r="I34" s="336">
        <f>DATA_T7!D27</f>
        <v>0</v>
      </c>
      <c r="J34" s="247">
        <v>0</v>
      </c>
      <c r="K34" s="215">
        <f t="shared" si="2"/>
        <v>0</v>
      </c>
      <c r="L34" s="1255" t="str">
        <f t="shared" si="3"/>
        <v>-</v>
      </c>
      <c r="M34" s="337">
        <f>DATA_T7!F27</f>
        <v>0</v>
      </c>
      <c r="N34" s="247">
        <v>0</v>
      </c>
      <c r="O34" s="215">
        <f t="shared" si="4"/>
        <v>0</v>
      </c>
      <c r="P34" s="1255" t="str">
        <f t="shared" si="5"/>
        <v>-</v>
      </c>
      <c r="Q34" s="178" t="s">
        <v>588</v>
      </c>
      <c r="R34" s="217" t="s">
        <v>588</v>
      </c>
      <c r="S34" s="178" t="s">
        <v>588</v>
      </c>
      <c r="T34" s="217" t="s">
        <v>588</v>
      </c>
      <c r="U34" s="190"/>
      <c r="V34" s="1009" t="str">
        <f t="shared" si="6"/>
        <v/>
      </c>
      <c r="X34" s="6"/>
      <c r="Y34" s="245"/>
      <c r="Z34" s="245"/>
      <c r="AA34" s="218"/>
      <c r="AB34" s="219"/>
    </row>
    <row r="35" spans="2:34" s="139" customFormat="1" ht="18" x14ac:dyDescent="0.25">
      <c r="B35" s="145"/>
      <c r="C35" s="6"/>
      <c r="D35" s="177" t="s">
        <v>755</v>
      </c>
      <c r="E35" s="336">
        <f>DATA_T7!C28</f>
        <v>0</v>
      </c>
      <c r="F35" s="247">
        <v>0</v>
      </c>
      <c r="G35" s="215">
        <f t="shared" si="0"/>
        <v>0</v>
      </c>
      <c r="H35" s="1255" t="str">
        <f t="shared" si="1"/>
        <v>-</v>
      </c>
      <c r="I35" s="336">
        <f>DATA_T7!D28</f>
        <v>0</v>
      </c>
      <c r="J35" s="247">
        <v>0</v>
      </c>
      <c r="K35" s="215">
        <f t="shared" si="2"/>
        <v>0</v>
      </c>
      <c r="L35" s="1255" t="str">
        <f t="shared" si="3"/>
        <v>-</v>
      </c>
      <c r="M35" s="337">
        <f>DATA_T7!F28</f>
        <v>0</v>
      </c>
      <c r="N35" s="247">
        <v>0</v>
      </c>
      <c r="O35" s="215">
        <f t="shared" si="4"/>
        <v>0</v>
      </c>
      <c r="P35" s="1255" t="str">
        <f t="shared" si="5"/>
        <v>-</v>
      </c>
      <c r="Q35" s="178" t="s">
        <v>588</v>
      </c>
      <c r="R35" s="217" t="s">
        <v>588</v>
      </c>
      <c r="S35" s="178" t="s">
        <v>588</v>
      </c>
      <c r="T35" s="217" t="s">
        <v>588</v>
      </c>
      <c r="U35" s="190"/>
      <c r="V35" s="1009" t="str">
        <f t="shared" si="6"/>
        <v/>
      </c>
      <c r="X35" s="6"/>
      <c r="Y35" s="245"/>
      <c r="Z35" s="245"/>
      <c r="AA35" s="218"/>
      <c r="AB35" s="219"/>
    </row>
    <row r="36" spans="2:34" s="139" customFormat="1" ht="18" x14ac:dyDescent="0.25">
      <c r="B36" s="145"/>
      <c r="C36" s="6"/>
      <c r="D36" s="177" t="s">
        <v>756</v>
      </c>
      <c r="E36" s="336">
        <f>DATA_T7!C29</f>
        <v>0</v>
      </c>
      <c r="F36" s="247">
        <v>0</v>
      </c>
      <c r="G36" s="215">
        <f t="shared" si="0"/>
        <v>0</v>
      </c>
      <c r="H36" s="1255" t="str">
        <f t="shared" si="1"/>
        <v>-</v>
      </c>
      <c r="I36" s="336">
        <f>DATA_T7!D29</f>
        <v>0</v>
      </c>
      <c r="J36" s="247">
        <v>0</v>
      </c>
      <c r="K36" s="215">
        <f t="shared" si="2"/>
        <v>0</v>
      </c>
      <c r="L36" s="1255" t="str">
        <f t="shared" si="3"/>
        <v>-</v>
      </c>
      <c r="M36" s="337">
        <f>DATA_T7!F29</f>
        <v>0</v>
      </c>
      <c r="N36" s="247">
        <v>0</v>
      </c>
      <c r="O36" s="215">
        <f t="shared" si="4"/>
        <v>0</v>
      </c>
      <c r="P36" s="1255" t="str">
        <f t="shared" si="5"/>
        <v>-</v>
      </c>
      <c r="Q36" s="178" t="s">
        <v>588</v>
      </c>
      <c r="R36" s="217" t="s">
        <v>588</v>
      </c>
      <c r="S36" s="178" t="s">
        <v>588</v>
      </c>
      <c r="T36" s="217" t="s">
        <v>588</v>
      </c>
      <c r="U36" s="190"/>
      <c r="V36" s="1009" t="str">
        <f t="shared" si="6"/>
        <v/>
      </c>
      <c r="X36" s="6"/>
      <c r="Y36" s="245"/>
      <c r="Z36" s="245"/>
      <c r="AA36" s="218"/>
      <c r="AB36" s="219"/>
    </row>
    <row r="37" spans="2:34" s="139" customFormat="1" ht="18" x14ac:dyDescent="0.25">
      <c r="B37" s="145"/>
      <c r="C37" s="6"/>
      <c r="D37" s="177" t="s">
        <v>757</v>
      </c>
      <c r="E37" s="336">
        <f>DATA_T7!C30</f>
        <v>0</v>
      </c>
      <c r="F37" s="247">
        <v>0</v>
      </c>
      <c r="G37" s="215">
        <f t="shared" si="0"/>
        <v>0</v>
      </c>
      <c r="H37" s="1255" t="str">
        <f t="shared" si="1"/>
        <v>-</v>
      </c>
      <c r="I37" s="336">
        <f>DATA_T7!D30</f>
        <v>0</v>
      </c>
      <c r="J37" s="247">
        <v>0</v>
      </c>
      <c r="K37" s="215">
        <f t="shared" si="2"/>
        <v>0</v>
      </c>
      <c r="L37" s="1255" t="str">
        <f t="shared" si="3"/>
        <v>-</v>
      </c>
      <c r="M37" s="337">
        <f>DATA_T7!F30</f>
        <v>0</v>
      </c>
      <c r="N37" s="247">
        <v>0</v>
      </c>
      <c r="O37" s="215">
        <f t="shared" si="4"/>
        <v>0</v>
      </c>
      <c r="P37" s="1255" t="str">
        <f t="shared" si="5"/>
        <v>-</v>
      </c>
      <c r="Q37" s="178" t="s">
        <v>588</v>
      </c>
      <c r="R37" s="217" t="s">
        <v>588</v>
      </c>
      <c r="S37" s="178" t="s">
        <v>588</v>
      </c>
      <c r="T37" s="217" t="s">
        <v>588</v>
      </c>
      <c r="U37" s="190"/>
      <c r="V37" s="1009" t="str">
        <f t="shared" si="6"/>
        <v/>
      </c>
      <c r="X37" s="6"/>
      <c r="Y37" s="245"/>
      <c r="Z37" s="245"/>
      <c r="AA37" s="218"/>
      <c r="AB37" s="219"/>
    </row>
    <row r="38" spans="2:34" s="139" customFormat="1" ht="18" x14ac:dyDescent="0.25">
      <c r="B38" s="145"/>
      <c r="C38" s="6"/>
      <c r="D38" s="177" t="s">
        <v>758</v>
      </c>
      <c r="E38" s="336">
        <f>DATA_T7!C31</f>
        <v>0</v>
      </c>
      <c r="F38" s="247">
        <v>0</v>
      </c>
      <c r="G38" s="267">
        <f>SUM(E38:E39)-F38</f>
        <v>0</v>
      </c>
      <c r="H38" s="1255" t="str">
        <f>IF(AND(OR(SUM(E38:E39)=0,F38&lt;&gt;0),OR(F38=0,SUM(E38:E39)&lt;&gt;0)),IF((E38+E39+F38+G38&lt;&gt;0),IF(AND(OR(SUM(E38:E39)&gt;0,F38&lt;0),OR(F38&gt;0,SUM(E38:E39)&lt;0)),ABS(G38/MIN(ABS(F38),ABS(SUM(E38:E39)))),20),"-"),20)</f>
        <v>-</v>
      </c>
      <c r="I38" s="336">
        <f>DATA_T7!D31</f>
        <v>0</v>
      </c>
      <c r="J38" s="247">
        <v>0</v>
      </c>
      <c r="K38" s="267">
        <f>SUM(I38:I39)-J38</f>
        <v>0</v>
      </c>
      <c r="L38" s="1255" t="str">
        <f>IF(AND(OR(SUM(I38:I39)=0,J38&lt;&gt;0),OR(J38=0,SUM(I38:I39)&lt;&gt;0)),IF((I38+I39+J38+K38&lt;&gt;0),IF(AND(OR(SUM(I38:I39)&gt;0,J38&lt;0),OR(J38&gt;0,SUM(I38:I39)&lt;0)),ABS(K38/MIN(ABS(J38),ABS(SUM(I38:I39)))),20),"-"),20)</f>
        <v>-</v>
      </c>
      <c r="M38" s="337">
        <f>DATA_T7!F31</f>
        <v>0</v>
      </c>
      <c r="N38" s="247">
        <v>0</v>
      </c>
      <c r="O38" s="267">
        <f>SUM(M38:M39)-N38</f>
        <v>0</v>
      </c>
      <c r="P38" s="1255" t="str">
        <f>IF(AND(OR(SUM(M38:M39)=0,N38&lt;&gt;0),OR(N38=0,SUM(M38:M39)&lt;&gt;0)),IF((M38+M39+N38+O38&lt;&gt;0),IF(AND(OR(SUM(M38:M39)&gt;0,N38&lt;0),OR(N38&gt;0,SUM(M38:M39)&lt;0)),ABS(O38/MIN(ABS(N38),ABS(SUM(M38:M39)))),20),"-"),20)</f>
        <v>-</v>
      </c>
      <c r="Q38" s="178" t="s">
        <v>588</v>
      </c>
      <c r="R38" s="217" t="s">
        <v>588</v>
      </c>
      <c r="S38" s="178" t="s">
        <v>588</v>
      </c>
      <c r="T38" s="217" t="s">
        <v>588</v>
      </c>
      <c r="U38" s="190"/>
      <c r="V38" s="1009" t="str">
        <f t="shared" si="6"/>
        <v/>
      </c>
      <c r="X38" s="6"/>
      <c r="Y38" s="245"/>
      <c r="Z38" s="245"/>
      <c r="AA38" s="218"/>
      <c r="AB38" s="219"/>
    </row>
    <row r="39" spans="2:34" s="139" customFormat="1" ht="18" x14ac:dyDescent="0.25">
      <c r="B39" s="145"/>
      <c r="C39" s="6"/>
      <c r="D39" s="177" t="s">
        <v>759</v>
      </c>
      <c r="E39" s="336">
        <f>DATA_T7!C32</f>
        <v>0</v>
      </c>
      <c r="F39" s="247">
        <v>0</v>
      </c>
      <c r="G39" s="267">
        <f t="shared" ref="G39:G58" si="7">SUM(E39:E40)-F39</f>
        <v>0</v>
      </c>
      <c r="H39" s="1255" t="str">
        <f t="shared" ref="H39:H58" si="8">IF(AND(OR(SUM(E39:E40)=0,F39&lt;&gt;0),OR(F39=0,SUM(E39:E40)&lt;&gt;0)),IF((E39+E40+F39+G39&lt;&gt;0),IF(AND(OR(SUM(E39:E40)&gt;0,F39&lt;0),OR(F39&gt;0,SUM(E39:E40)&lt;0)),ABS(G39/MIN(ABS(F39),ABS(SUM(E39:E40)))),20),"-"),20)</f>
        <v>-</v>
      </c>
      <c r="I39" s="336">
        <f>DATA_T7!D32</f>
        <v>0</v>
      </c>
      <c r="J39" s="247">
        <v>0</v>
      </c>
      <c r="K39" s="267">
        <f t="shared" ref="K39:K58" si="9">SUM(I39:I40)-J39</f>
        <v>0</v>
      </c>
      <c r="L39" s="1255" t="str">
        <f t="shared" ref="L39:L58" si="10">IF(AND(OR(SUM(I39:I40)=0,J39&lt;&gt;0),OR(J39=0,SUM(I39:I40)&lt;&gt;0)),IF((I39+I40+J39+K39&lt;&gt;0),IF(AND(OR(SUM(I39:I40)&gt;0,J39&lt;0),OR(J39&gt;0,SUM(I39:I40)&lt;0)),ABS(K39/MIN(ABS(J39),ABS(SUM(I39:I40)))),20),"-"),20)</f>
        <v>-</v>
      </c>
      <c r="M39" s="337">
        <f>DATA_T7!F32</f>
        <v>0</v>
      </c>
      <c r="N39" s="247">
        <v>0</v>
      </c>
      <c r="O39" s="267">
        <f t="shared" ref="O39:O58" si="11">SUM(M39:M40)-N39</f>
        <v>0</v>
      </c>
      <c r="P39" s="1255" t="str">
        <f t="shared" ref="P39:P58" si="12">IF(AND(OR(SUM(M39:M40)=0,N39&lt;&gt;0),OR(N39=0,SUM(M39:M40)&lt;&gt;0)),IF((M39+M40+N39+O39&lt;&gt;0),IF(AND(OR(SUM(M39:M40)&gt;0,N39&lt;0),OR(N39&gt;0,SUM(M39:M40)&lt;0)),ABS(O39/MIN(ABS(N39),ABS(SUM(M39:M40)))),20),"-"),20)</f>
        <v>-</v>
      </c>
      <c r="Q39" s="178" t="s">
        <v>588</v>
      </c>
      <c r="R39" s="217" t="s">
        <v>588</v>
      </c>
      <c r="S39" s="178" t="s">
        <v>588</v>
      </c>
      <c r="T39" s="217" t="s">
        <v>588</v>
      </c>
      <c r="U39" s="190"/>
      <c r="V39" s="1009" t="str">
        <f t="shared" si="6"/>
        <v/>
      </c>
      <c r="W39" s="140"/>
      <c r="X39" s="198"/>
      <c r="Y39" s="562"/>
      <c r="Z39" s="562"/>
      <c r="AA39" s="269"/>
      <c r="AB39" s="1256"/>
      <c r="AC39" s="140"/>
      <c r="AD39" s="140"/>
      <c r="AE39" s="140"/>
      <c r="AF39" s="140"/>
      <c r="AG39" s="140"/>
      <c r="AH39" s="140"/>
    </row>
    <row r="40" spans="2:34" s="139" customFormat="1" ht="18" x14ac:dyDescent="0.25">
      <c r="B40" s="145"/>
      <c r="C40" s="6"/>
      <c r="D40" s="177" t="s">
        <v>760</v>
      </c>
      <c r="E40" s="336">
        <f>DATA_T7!C33</f>
        <v>0</v>
      </c>
      <c r="F40" s="247">
        <v>0</v>
      </c>
      <c r="G40" s="267">
        <f t="shared" si="7"/>
        <v>0</v>
      </c>
      <c r="H40" s="1255" t="str">
        <f t="shared" si="8"/>
        <v>-</v>
      </c>
      <c r="I40" s="336">
        <f>DATA_T7!D33</f>
        <v>0</v>
      </c>
      <c r="J40" s="247">
        <v>0</v>
      </c>
      <c r="K40" s="267">
        <f t="shared" si="9"/>
        <v>0</v>
      </c>
      <c r="L40" s="1255" t="str">
        <f t="shared" si="10"/>
        <v>-</v>
      </c>
      <c r="M40" s="337">
        <f>DATA_T7!F33</f>
        <v>0</v>
      </c>
      <c r="N40" s="247">
        <v>0</v>
      </c>
      <c r="O40" s="267">
        <f t="shared" si="11"/>
        <v>0</v>
      </c>
      <c r="P40" s="1255" t="str">
        <f t="shared" si="12"/>
        <v>-</v>
      </c>
      <c r="Q40" s="178" t="s">
        <v>588</v>
      </c>
      <c r="R40" s="217" t="s">
        <v>588</v>
      </c>
      <c r="S40" s="178" t="s">
        <v>588</v>
      </c>
      <c r="T40" s="217" t="s">
        <v>588</v>
      </c>
      <c r="U40" s="190"/>
      <c r="V40" s="1009" t="str">
        <f t="shared" si="6"/>
        <v/>
      </c>
      <c r="X40" s="6"/>
      <c r="Y40" s="245"/>
      <c r="Z40" s="245"/>
      <c r="AA40" s="218"/>
      <c r="AB40" s="219"/>
    </row>
    <row r="41" spans="2:34" s="139" customFormat="1" ht="18" customHeight="1" x14ac:dyDescent="0.25">
      <c r="B41" s="145"/>
      <c r="C41" s="6"/>
      <c r="D41" s="177" t="s">
        <v>761</v>
      </c>
      <c r="E41" s="336">
        <f>DATA_T7!C34</f>
        <v>0</v>
      </c>
      <c r="F41" s="247">
        <v>0</v>
      </c>
      <c r="G41" s="267">
        <f t="shared" si="7"/>
        <v>0</v>
      </c>
      <c r="H41" s="1255" t="str">
        <f t="shared" si="8"/>
        <v>-</v>
      </c>
      <c r="I41" s="336">
        <f>DATA_T7!D34</f>
        <v>0</v>
      </c>
      <c r="J41" s="247">
        <v>0</v>
      </c>
      <c r="K41" s="267">
        <f t="shared" si="9"/>
        <v>0</v>
      </c>
      <c r="L41" s="1255" t="str">
        <f t="shared" si="10"/>
        <v>-</v>
      </c>
      <c r="M41" s="337">
        <f>DATA_T7!F34</f>
        <v>0</v>
      </c>
      <c r="N41" s="247">
        <v>0</v>
      </c>
      <c r="O41" s="267">
        <f t="shared" si="11"/>
        <v>0</v>
      </c>
      <c r="P41" s="1255" t="str">
        <f t="shared" si="12"/>
        <v>-</v>
      </c>
      <c r="Q41" s="178" t="s">
        <v>588</v>
      </c>
      <c r="R41" s="217" t="s">
        <v>588</v>
      </c>
      <c r="S41" s="178" t="s">
        <v>588</v>
      </c>
      <c r="T41" s="217" t="s">
        <v>588</v>
      </c>
      <c r="U41" s="190"/>
      <c r="V41" s="1009" t="str">
        <f t="shared" ref="V41:V58" si="13">IF(OR(OR(AND(OR((H41)&gt;10,(H41)&lt;-10),OR((G41)&gt;750,(G41)&lt;-750)),(AND(OR((L41)&gt;10,(L41)&lt;-10),OR((K41)&gt;750,(K41)&lt;-750))),(AND(OR((P41)&gt;10,(P41)&lt;-10),OR((O41)&gt;750,(O41)&lt;-750))))),"QUERY - " &amp; (D41) &amp; " 2013/14 v. 2012/13 difference in Acc. staff costs / Other staff costs / Other op. expenses","")</f>
        <v/>
      </c>
      <c r="W41" s="1259"/>
      <c r="X41" s="1259"/>
      <c r="Y41" s="376"/>
      <c r="Z41" s="1259"/>
      <c r="AA41" s="1259"/>
      <c r="AB41" s="1259"/>
      <c r="AC41" s="1259"/>
      <c r="AD41" s="1259"/>
      <c r="AE41" s="1259"/>
      <c r="AF41" s="1259"/>
      <c r="AG41" s="1259"/>
      <c r="AH41" s="1259"/>
    </row>
    <row r="42" spans="2:34" s="139" customFormat="1" ht="18" x14ac:dyDescent="0.25">
      <c r="B42" s="145"/>
      <c r="C42" s="6"/>
      <c r="D42" s="177" t="s">
        <v>762</v>
      </c>
      <c r="E42" s="336">
        <f>DATA_T7!C35</f>
        <v>0</v>
      </c>
      <c r="F42" s="247">
        <v>0</v>
      </c>
      <c r="G42" s="267">
        <f t="shared" si="7"/>
        <v>0</v>
      </c>
      <c r="H42" s="1255" t="str">
        <f t="shared" si="8"/>
        <v>-</v>
      </c>
      <c r="I42" s="336">
        <f>DATA_T7!D35</f>
        <v>0</v>
      </c>
      <c r="J42" s="247">
        <v>0</v>
      </c>
      <c r="K42" s="267">
        <f t="shared" si="9"/>
        <v>0</v>
      </c>
      <c r="L42" s="1255" t="str">
        <f t="shared" si="10"/>
        <v>-</v>
      </c>
      <c r="M42" s="337">
        <f>DATA_T7!F35</f>
        <v>0</v>
      </c>
      <c r="N42" s="247">
        <v>0</v>
      </c>
      <c r="O42" s="267">
        <f t="shared" si="11"/>
        <v>0</v>
      </c>
      <c r="P42" s="1255" t="str">
        <f t="shared" si="12"/>
        <v>-</v>
      </c>
      <c r="Q42" s="178" t="s">
        <v>588</v>
      </c>
      <c r="R42" s="217" t="s">
        <v>588</v>
      </c>
      <c r="S42" s="178" t="s">
        <v>588</v>
      </c>
      <c r="T42" s="217" t="s">
        <v>588</v>
      </c>
      <c r="U42" s="190"/>
      <c r="V42" s="1009" t="str">
        <f t="shared" si="13"/>
        <v/>
      </c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59"/>
    </row>
    <row r="43" spans="2:34" s="139" customFormat="1" ht="18" x14ac:dyDescent="0.25">
      <c r="B43" s="145"/>
      <c r="C43" s="6"/>
      <c r="D43" s="177" t="s">
        <v>763</v>
      </c>
      <c r="E43" s="336">
        <f>DATA_T7!C36</f>
        <v>0</v>
      </c>
      <c r="F43" s="247">
        <v>0</v>
      </c>
      <c r="G43" s="267">
        <f t="shared" si="7"/>
        <v>0</v>
      </c>
      <c r="H43" s="1255" t="str">
        <f t="shared" si="8"/>
        <v>-</v>
      </c>
      <c r="I43" s="336">
        <f>DATA_T7!D36</f>
        <v>0</v>
      </c>
      <c r="J43" s="247">
        <v>0</v>
      </c>
      <c r="K43" s="267">
        <f t="shared" si="9"/>
        <v>0</v>
      </c>
      <c r="L43" s="1255" t="str">
        <f t="shared" si="10"/>
        <v>-</v>
      </c>
      <c r="M43" s="337">
        <f>DATA_T7!F36</f>
        <v>0</v>
      </c>
      <c r="N43" s="247">
        <v>0</v>
      </c>
      <c r="O43" s="267">
        <f t="shared" si="11"/>
        <v>0</v>
      </c>
      <c r="P43" s="1255" t="str">
        <f t="shared" si="12"/>
        <v>-</v>
      </c>
      <c r="Q43" s="178" t="s">
        <v>588</v>
      </c>
      <c r="R43" s="217" t="s">
        <v>588</v>
      </c>
      <c r="S43" s="178" t="s">
        <v>588</v>
      </c>
      <c r="T43" s="217" t="s">
        <v>588</v>
      </c>
      <c r="U43" s="190"/>
      <c r="V43" s="1009" t="str">
        <f t="shared" si="13"/>
        <v/>
      </c>
      <c r="W43" s="1259"/>
      <c r="X43" s="1259"/>
      <c r="Y43" s="1259"/>
      <c r="Z43" s="1259"/>
      <c r="AA43" s="1259"/>
      <c r="AB43" s="1259"/>
      <c r="AC43" s="1259"/>
      <c r="AD43" s="1259"/>
      <c r="AE43" s="1259"/>
      <c r="AF43" s="1259"/>
      <c r="AG43" s="1259"/>
      <c r="AH43" s="1259"/>
    </row>
    <row r="44" spans="2:34" s="139" customFormat="1" ht="18" x14ac:dyDescent="0.25">
      <c r="B44" s="145"/>
      <c r="C44" s="6"/>
      <c r="D44" s="177" t="s">
        <v>764</v>
      </c>
      <c r="E44" s="336">
        <f>DATA_T7!C37</f>
        <v>0</v>
      </c>
      <c r="F44" s="247">
        <v>0</v>
      </c>
      <c r="G44" s="267">
        <f t="shared" si="7"/>
        <v>0</v>
      </c>
      <c r="H44" s="1255" t="str">
        <f t="shared" si="8"/>
        <v>-</v>
      </c>
      <c r="I44" s="336">
        <f>DATA_T7!D37</f>
        <v>0</v>
      </c>
      <c r="J44" s="247">
        <v>0</v>
      </c>
      <c r="K44" s="267">
        <f t="shared" si="9"/>
        <v>0</v>
      </c>
      <c r="L44" s="1255" t="str">
        <f t="shared" si="10"/>
        <v>-</v>
      </c>
      <c r="M44" s="337">
        <f>DATA_T7!F37</f>
        <v>0</v>
      </c>
      <c r="N44" s="247">
        <v>0</v>
      </c>
      <c r="O44" s="267">
        <f t="shared" si="11"/>
        <v>0</v>
      </c>
      <c r="P44" s="1255" t="str">
        <f t="shared" si="12"/>
        <v>-</v>
      </c>
      <c r="Q44" s="178" t="s">
        <v>588</v>
      </c>
      <c r="R44" s="217" t="s">
        <v>588</v>
      </c>
      <c r="S44" s="178" t="s">
        <v>588</v>
      </c>
      <c r="T44" s="217" t="s">
        <v>588</v>
      </c>
      <c r="U44" s="190"/>
      <c r="V44" s="1009" t="str">
        <f t="shared" si="13"/>
        <v/>
      </c>
      <c r="W44" s="1259"/>
      <c r="X44" s="1259"/>
      <c r="Y44" s="1259"/>
      <c r="Z44" s="1259"/>
      <c r="AA44" s="1259"/>
      <c r="AB44" s="1259"/>
      <c r="AC44" s="1259"/>
      <c r="AD44" s="1259"/>
      <c r="AE44" s="1259"/>
      <c r="AF44" s="1259"/>
      <c r="AG44" s="1259"/>
      <c r="AH44" s="1259"/>
    </row>
    <row r="45" spans="2:34" s="139" customFormat="1" ht="18" x14ac:dyDescent="0.25">
      <c r="B45" s="145"/>
      <c r="C45" s="6"/>
      <c r="D45" s="177" t="s">
        <v>765</v>
      </c>
      <c r="E45" s="336">
        <f>DATA_T7!C38</f>
        <v>0</v>
      </c>
      <c r="F45" s="247">
        <v>0</v>
      </c>
      <c r="G45" s="267">
        <f t="shared" si="7"/>
        <v>0</v>
      </c>
      <c r="H45" s="1255" t="str">
        <f t="shared" si="8"/>
        <v>-</v>
      </c>
      <c r="I45" s="336">
        <f>DATA_T7!D38</f>
        <v>0</v>
      </c>
      <c r="J45" s="247">
        <v>0</v>
      </c>
      <c r="K45" s="267">
        <f t="shared" si="9"/>
        <v>0</v>
      </c>
      <c r="L45" s="1255" t="str">
        <f t="shared" si="10"/>
        <v>-</v>
      </c>
      <c r="M45" s="337">
        <f>DATA_T7!F38</f>
        <v>0</v>
      </c>
      <c r="N45" s="247">
        <v>0</v>
      </c>
      <c r="O45" s="267">
        <f t="shared" si="11"/>
        <v>0</v>
      </c>
      <c r="P45" s="1255" t="str">
        <f t="shared" si="12"/>
        <v>-</v>
      </c>
      <c r="Q45" s="178" t="s">
        <v>588</v>
      </c>
      <c r="R45" s="217" t="s">
        <v>588</v>
      </c>
      <c r="S45" s="178" t="s">
        <v>588</v>
      </c>
      <c r="T45" s="217" t="s">
        <v>588</v>
      </c>
      <c r="U45" s="190"/>
      <c r="V45" s="1009" t="str">
        <f t="shared" si="13"/>
        <v/>
      </c>
      <c r="W45" s="1259"/>
      <c r="X45" s="1259"/>
      <c r="Y45" s="1259"/>
      <c r="Z45" s="1259"/>
      <c r="AA45" s="1259"/>
      <c r="AB45" s="1259"/>
      <c r="AC45" s="1259"/>
      <c r="AD45" s="1259"/>
      <c r="AE45" s="1259"/>
      <c r="AF45" s="1259"/>
      <c r="AG45" s="1259"/>
      <c r="AH45" s="1259"/>
    </row>
    <row r="46" spans="2:34" s="139" customFormat="1" ht="18" x14ac:dyDescent="0.25">
      <c r="B46" s="145"/>
      <c r="C46" s="6"/>
      <c r="D46" s="177" t="s">
        <v>766</v>
      </c>
      <c r="E46" s="336">
        <f>DATA_T7!C39</f>
        <v>0</v>
      </c>
      <c r="F46" s="247">
        <v>0</v>
      </c>
      <c r="G46" s="267">
        <f t="shared" si="7"/>
        <v>0</v>
      </c>
      <c r="H46" s="1255" t="str">
        <f t="shared" si="8"/>
        <v>-</v>
      </c>
      <c r="I46" s="336">
        <f>DATA_T7!D39</f>
        <v>0</v>
      </c>
      <c r="J46" s="247">
        <v>0</v>
      </c>
      <c r="K46" s="267">
        <f t="shared" si="9"/>
        <v>0</v>
      </c>
      <c r="L46" s="1255" t="str">
        <f t="shared" si="10"/>
        <v>-</v>
      </c>
      <c r="M46" s="337">
        <f>DATA_T7!F39</f>
        <v>0</v>
      </c>
      <c r="N46" s="247">
        <v>0</v>
      </c>
      <c r="O46" s="267">
        <f t="shared" si="11"/>
        <v>0</v>
      </c>
      <c r="P46" s="1255" t="str">
        <f t="shared" si="12"/>
        <v>-</v>
      </c>
      <c r="Q46" s="178" t="s">
        <v>588</v>
      </c>
      <c r="R46" s="217" t="s">
        <v>588</v>
      </c>
      <c r="S46" s="178" t="s">
        <v>588</v>
      </c>
      <c r="T46" s="217" t="s">
        <v>588</v>
      </c>
      <c r="U46" s="190"/>
      <c r="V46" s="1009" t="str">
        <f t="shared" si="13"/>
        <v/>
      </c>
      <c r="W46" s="1259"/>
      <c r="X46" s="1259"/>
      <c r="Y46" s="1259"/>
      <c r="Z46" s="1259"/>
      <c r="AA46" s="1259"/>
      <c r="AB46" s="1259"/>
      <c r="AC46" s="1259"/>
      <c r="AD46" s="1259"/>
      <c r="AE46" s="1259"/>
      <c r="AF46" s="1259"/>
      <c r="AG46" s="1259"/>
      <c r="AH46" s="1259"/>
    </row>
    <row r="47" spans="2:34" s="139" customFormat="1" ht="18" x14ac:dyDescent="0.25">
      <c r="B47" s="145"/>
      <c r="C47" s="6"/>
      <c r="D47" s="177" t="s">
        <v>767</v>
      </c>
      <c r="E47" s="336">
        <f>DATA_T7!C40</f>
        <v>0</v>
      </c>
      <c r="F47" s="247">
        <v>0</v>
      </c>
      <c r="G47" s="267">
        <f t="shared" si="7"/>
        <v>0</v>
      </c>
      <c r="H47" s="1255" t="str">
        <f t="shared" si="8"/>
        <v>-</v>
      </c>
      <c r="I47" s="336">
        <f>DATA_T7!D40</f>
        <v>0</v>
      </c>
      <c r="J47" s="247">
        <v>0</v>
      </c>
      <c r="K47" s="267">
        <f t="shared" si="9"/>
        <v>0</v>
      </c>
      <c r="L47" s="1255" t="str">
        <f t="shared" si="10"/>
        <v>-</v>
      </c>
      <c r="M47" s="337">
        <f>DATA_T7!F40</f>
        <v>0</v>
      </c>
      <c r="N47" s="247">
        <v>0</v>
      </c>
      <c r="O47" s="267">
        <f t="shared" si="11"/>
        <v>0</v>
      </c>
      <c r="P47" s="1255" t="str">
        <f t="shared" si="12"/>
        <v>-</v>
      </c>
      <c r="Q47" s="178" t="s">
        <v>588</v>
      </c>
      <c r="R47" s="217" t="s">
        <v>588</v>
      </c>
      <c r="S47" s="178" t="s">
        <v>588</v>
      </c>
      <c r="T47" s="217" t="s">
        <v>588</v>
      </c>
      <c r="U47" s="190"/>
      <c r="V47" s="1009" t="str">
        <f t="shared" si="13"/>
        <v/>
      </c>
      <c r="W47" s="140"/>
      <c r="X47" s="198"/>
      <c r="Y47" s="562"/>
      <c r="Z47" s="562"/>
      <c r="AA47" s="269"/>
      <c r="AB47" s="1256"/>
      <c r="AC47" s="140"/>
      <c r="AD47" s="140"/>
      <c r="AE47" s="140"/>
      <c r="AF47" s="140"/>
      <c r="AG47" s="140"/>
      <c r="AH47" s="140"/>
    </row>
    <row r="48" spans="2:34" s="139" customFormat="1" ht="18" x14ac:dyDescent="0.25">
      <c r="B48" s="145"/>
      <c r="C48" s="6"/>
      <c r="D48" s="177" t="s">
        <v>768</v>
      </c>
      <c r="E48" s="336">
        <f>DATA_T7!C41</f>
        <v>0</v>
      </c>
      <c r="F48" s="247">
        <v>0</v>
      </c>
      <c r="G48" s="267">
        <f t="shared" si="7"/>
        <v>0</v>
      </c>
      <c r="H48" s="1255" t="str">
        <f t="shared" si="8"/>
        <v>-</v>
      </c>
      <c r="I48" s="336">
        <f>DATA_T7!D41</f>
        <v>0</v>
      </c>
      <c r="J48" s="247">
        <v>0</v>
      </c>
      <c r="K48" s="267">
        <f t="shared" si="9"/>
        <v>0</v>
      </c>
      <c r="L48" s="1255" t="str">
        <f t="shared" si="10"/>
        <v>-</v>
      </c>
      <c r="M48" s="337">
        <f>DATA_T7!F41</f>
        <v>0</v>
      </c>
      <c r="N48" s="247">
        <v>0</v>
      </c>
      <c r="O48" s="267">
        <f t="shared" si="11"/>
        <v>0</v>
      </c>
      <c r="P48" s="1255" t="str">
        <f t="shared" si="12"/>
        <v>-</v>
      </c>
      <c r="Q48" s="178" t="s">
        <v>588</v>
      </c>
      <c r="R48" s="217" t="s">
        <v>588</v>
      </c>
      <c r="S48" s="178" t="s">
        <v>588</v>
      </c>
      <c r="T48" s="217" t="s">
        <v>588</v>
      </c>
      <c r="U48" s="190"/>
      <c r="V48" s="1009" t="str">
        <f t="shared" si="13"/>
        <v/>
      </c>
      <c r="W48" s="140"/>
      <c r="X48" s="198"/>
      <c r="Y48" s="562"/>
      <c r="Z48" s="562"/>
      <c r="AA48" s="269"/>
      <c r="AB48" s="1256"/>
      <c r="AC48" s="140"/>
      <c r="AD48" s="140"/>
      <c r="AE48" s="140"/>
      <c r="AF48" s="140"/>
      <c r="AG48" s="140"/>
      <c r="AH48" s="140"/>
    </row>
    <row r="49" spans="2:34" s="139" customFormat="1" ht="18" x14ac:dyDescent="0.25">
      <c r="B49" s="145"/>
      <c r="C49" s="6"/>
      <c r="D49" s="177" t="s">
        <v>769</v>
      </c>
      <c r="E49" s="336">
        <f>DATA_T7!C42</f>
        <v>0</v>
      </c>
      <c r="F49" s="247">
        <v>0</v>
      </c>
      <c r="G49" s="267">
        <f t="shared" si="7"/>
        <v>0</v>
      </c>
      <c r="H49" s="1255" t="str">
        <f t="shared" si="8"/>
        <v>-</v>
      </c>
      <c r="I49" s="336">
        <f>DATA_T7!D42</f>
        <v>0</v>
      </c>
      <c r="J49" s="247">
        <v>0</v>
      </c>
      <c r="K49" s="267">
        <f t="shared" si="9"/>
        <v>0</v>
      </c>
      <c r="L49" s="1255" t="str">
        <f t="shared" si="10"/>
        <v>-</v>
      </c>
      <c r="M49" s="337">
        <f>DATA_T7!F42</f>
        <v>0</v>
      </c>
      <c r="N49" s="247">
        <v>0</v>
      </c>
      <c r="O49" s="267">
        <f t="shared" si="11"/>
        <v>0</v>
      </c>
      <c r="P49" s="1255" t="str">
        <f t="shared" si="12"/>
        <v>-</v>
      </c>
      <c r="Q49" s="178" t="s">
        <v>588</v>
      </c>
      <c r="R49" s="217" t="s">
        <v>588</v>
      </c>
      <c r="S49" s="178" t="s">
        <v>588</v>
      </c>
      <c r="T49" s="217" t="s">
        <v>588</v>
      </c>
      <c r="U49" s="190"/>
      <c r="V49" s="1009" t="str">
        <f t="shared" si="13"/>
        <v/>
      </c>
      <c r="W49" s="140"/>
      <c r="X49" s="198"/>
      <c r="Y49" s="562"/>
      <c r="Z49" s="562"/>
      <c r="AA49" s="269"/>
      <c r="AB49" s="1256"/>
      <c r="AC49" s="140"/>
      <c r="AD49" s="140"/>
      <c r="AE49" s="140"/>
      <c r="AF49" s="140"/>
      <c r="AG49" s="140"/>
      <c r="AH49" s="140"/>
    </row>
    <row r="50" spans="2:34" s="139" customFormat="1" ht="18" x14ac:dyDescent="0.25">
      <c r="B50" s="145"/>
      <c r="C50" s="6"/>
      <c r="D50" s="177" t="s">
        <v>770</v>
      </c>
      <c r="E50" s="336">
        <f>DATA_T7!C43</f>
        <v>0</v>
      </c>
      <c r="F50" s="247">
        <v>0</v>
      </c>
      <c r="G50" s="267">
        <f t="shared" si="7"/>
        <v>0</v>
      </c>
      <c r="H50" s="1255" t="str">
        <f t="shared" si="8"/>
        <v>-</v>
      </c>
      <c r="I50" s="336">
        <f>DATA_T7!D43</f>
        <v>0</v>
      </c>
      <c r="J50" s="247">
        <v>0</v>
      </c>
      <c r="K50" s="267">
        <f t="shared" si="9"/>
        <v>0</v>
      </c>
      <c r="L50" s="1255" t="str">
        <f t="shared" si="10"/>
        <v>-</v>
      </c>
      <c r="M50" s="337">
        <f>DATA_T7!F43</f>
        <v>0</v>
      </c>
      <c r="N50" s="247">
        <v>0</v>
      </c>
      <c r="O50" s="267">
        <f t="shared" si="11"/>
        <v>0</v>
      </c>
      <c r="P50" s="1255" t="str">
        <f t="shared" si="12"/>
        <v>-</v>
      </c>
      <c r="Q50" s="178" t="s">
        <v>588</v>
      </c>
      <c r="R50" s="217" t="s">
        <v>588</v>
      </c>
      <c r="S50" s="178" t="s">
        <v>588</v>
      </c>
      <c r="T50" s="217" t="s">
        <v>588</v>
      </c>
      <c r="U50" s="190"/>
      <c r="V50" s="1009" t="str">
        <f t="shared" si="13"/>
        <v/>
      </c>
      <c r="W50" s="140"/>
      <c r="X50" s="198"/>
      <c r="Y50" s="562"/>
      <c r="Z50" s="562"/>
      <c r="AA50" s="269"/>
      <c r="AB50" s="1256"/>
      <c r="AC50" s="140"/>
      <c r="AD50" s="140"/>
      <c r="AE50" s="140"/>
      <c r="AF50" s="140"/>
      <c r="AG50" s="140"/>
      <c r="AH50" s="140"/>
    </row>
    <row r="51" spans="2:34" s="139" customFormat="1" ht="18" x14ac:dyDescent="0.25">
      <c r="B51" s="145"/>
      <c r="C51" s="6"/>
      <c r="D51" s="177" t="s">
        <v>771</v>
      </c>
      <c r="E51" s="336">
        <f>DATA_T7!C44</f>
        <v>0</v>
      </c>
      <c r="F51" s="247">
        <v>0</v>
      </c>
      <c r="G51" s="267">
        <f t="shared" si="7"/>
        <v>0</v>
      </c>
      <c r="H51" s="1255" t="str">
        <f t="shared" si="8"/>
        <v>-</v>
      </c>
      <c r="I51" s="336">
        <f>DATA_T7!D44</f>
        <v>0</v>
      </c>
      <c r="J51" s="247">
        <v>0</v>
      </c>
      <c r="K51" s="267">
        <f t="shared" si="9"/>
        <v>0</v>
      </c>
      <c r="L51" s="1255" t="str">
        <f t="shared" si="10"/>
        <v>-</v>
      </c>
      <c r="M51" s="337">
        <f>DATA_T7!F44</f>
        <v>0</v>
      </c>
      <c r="N51" s="247">
        <v>0</v>
      </c>
      <c r="O51" s="267">
        <f t="shared" si="11"/>
        <v>0</v>
      </c>
      <c r="P51" s="1255" t="str">
        <f t="shared" si="12"/>
        <v>-</v>
      </c>
      <c r="Q51" s="178" t="s">
        <v>588</v>
      </c>
      <c r="R51" s="217" t="s">
        <v>588</v>
      </c>
      <c r="S51" s="178" t="s">
        <v>588</v>
      </c>
      <c r="T51" s="217" t="s">
        <v>588</v>
      </c>
      <c r="U51" s="190"/>
      <c r="V51" s="1009" t="str">
        <f t="shared" si="13"/>
        <v/>
      </c>
      <c r="W51" s="140"/>
      <c r="X51" s="198"/>
      <c r="Y51" s="562"/>
      <c r="Z51" s="562"/>
      <c r="AA51" s="269"/>
      <c r="AB51" s="1256"/>
      <c r="AC51" s="140"/>
      <c r="AD51" s="140"/>
      <c r="AE51" s="140"/>
      <c r="AF51" s="140"/>
      <c r="AG51" s="140"/>
      <c r="AH51" s="140"/>
    </row>
    <row r="52" spans="2:34" s="139" customFormat="1" ht="18" customHeight="1" x14ac:dyDescent="0.25">
      <c r="B52" s="145"/>
      <c r="C52" s="6"/>
      <c r="D52" s="177" t="s">
        <v>772</v>
      </c>
      <c r="E52" s="336">
        <f>DATA_T7!C45</f>
        <v>0</v>
      </c>
      <c r="F52" s="247">
        <v>0</v>
      </c>
      <c r="G52" s="267">
        <f t="shared" si="7"/>
        <v>0</v>
      </c>
      <c r="H52" s="1255" t="str">
        <f t="shared" si="8"/>
        <v>-</v>
      </c>
      <c r="I52" s="336">
        <f>DATA_T7!D45</f>
        <v>0</v>
      </c>
      <c r="J52" s="247">
        <v>0</v>
      </c>
      <c r="K52" s="267">
        <f t="shared" si="9"/>
        <v>0</v>
      </c>
      <c r="L52" s="1255" t="str">
        <f t="shared" si="10"/>
        <v>-</v>
      </c>
      <c r="M52" s="337">
        <f>DATA_T7!F45</f>
        <v>0</v>
      </c>
      <c r="N52" s="247">
        <v>0</v>
      </c>
      <c r="O52" s="267">
        <f t="shared" si="11"/>
        <v>0</v>
      </c>
      <c r="P52" s="1255" t="str">
        <f t="shared" si="12"/>
        <v>-</v>
      </c>
      <c r="Q52" s="178" t="s">
        <v>588</v>
      </c>
      <c r="R52" s="217" t="s">
        <v>588</v>
      </c>
      <c r="S52" s="178" t="s">
        <v>588</v>
      </c>
      <c r="T52" s="217" t="s">
        <v>588</v>
      </c>
      <c r="U52" s="190"/>
      <c r="V52" s="1009" t="str">
        <f t="shared" si="13"/>
        <v/>
      </c>
      <c r="W52" s="1260"/>
      <c r="X52" s="1260"/>
      <c r="Y52" s="1260"/>
      <c r="Z52" s="1260"/>
      <c r="AA52" s="1260"/>
      <c r="AB52" s="1260"/>
      <c r="AC52" s="1260"/>
      <c r="AD52" s="1260"/>
      <c r="AE52" s="1260"/>
      <c r="AF52" s="1260"/>
      <c r="AG52" s="1260"/>
      <c r="AH52" s="1260"/>
    </row>
    <row r="53" spans="2:34" s="139" customFormat="1" ht="18" x14ac:dyDescent="0.25">
      <c r="B53" s="145"/>
      <c r="C53" s="6"/>
      <c r="D53" s="177" t="s">
        <v>773</v>
      </c>
      <c r="E53" s="336">
        <f>DATA_T7!C46</f>
        <v>0</v>
      </c>
      <c r="F53" s="247">
        <v>0</v>
      </c>
      <c r="G53" s="267">
        <f t="shared" si="7"/>
        <v>0</v>
      </c>
      <c r="H53" s="1255" t="str">
        <f t="shared" si="8"/>
        <v>-</v>
      </c>
      <c r="I53" s="336">
        <f>DATA_T7!D46</f>
        <v>0</v>
      </c>
      <c r="J53" s="247">
        <v>0</v>
      </c>
      <c r="K53" s="267">
        <f t="shared" si="9"/>
        <v>0</v>
      </c>
      <c r="L53" s="1255" t="str">
        <f t="shared" si="10"/>
        <v>-</v>
      </c>
      <c r="M53" s="337">
        <f>DATA_T7!F46</f>
        <v>0</v>
      </c>
      <c r="N53" s="247">
        <v>0</v>
      </c>
      <c r="O53" s="267">
        <f t="shared" si="11"/>
        <v>0</v>
      </c>
      <c r="P53" s="1255" t="str">
        <f t="shared" si="12"/>
        <v>-</v>
      </c>
      <c r="Q53" s="178" t="s">
        <v>588</v>
      </c>
      <c r="R53" s="217" t="s">
        <v>588</v>
      </c>
      <c r="S53" s="178" t="s">
        <v>588</v>
      </c>
      <c r="T53" s="217" t="s">
        <v>588</v>
      </c>
      <c r="U53" s="190"/>
      <c r="V53" s="1009" t="str">
        <f t="shared" si="13"/>
        <v/>
      </c>
      <c r="W53" s="1260"/>
      <c r="X53" s="1260"/>
      <c r="Y53" s="1260"/>
      <c r="Z53" s="1260"/>
      <c r="AA53" s="1260"/>
      <c r="AB53" s="1260"/>
      <c r="AC53" s="1260"/>
      <c r="AD53" s="1260"/>
      <c r="AE53" s="1260"/>
      <c r="AF53" s="1260"/>
      <c r="AG53" s="1260"/>
      <c r="AH53" s="1260"/>
    </row>
    <row r="54" spans="2:34" s="139" customFormat="1" ht="18" x14ac:dyDescent="0.25">
      <c r="B54" s="145"/>
      <c r="C54" s="6"/>
      <c r="D54" s="177" t="s">
        <v>774</v>
      </c>
      <c r="E54" s="336">
        <f>DATA_T7!C47</f>
        <v>0</v>
      </c>
      <c r="F54" s="247">
        <v>0</v>
      </c>
      <c r="G54" s="267">
        <f t="shared" si="7"/>
        <v>0</v>
      </c>
      <c r="H54" s="1255" t="str">
        <f t="shared" si="8"/>
        <v>-</v>
      </c>
      <c r="I54" s="336">
        <f>DATA_T7!D47</f>
        <v>0</v>
      </c>
      <c r="J54" s="247">
        <v>0</v>
      </c>
      <c r="K54" s="267">
        <f t="shared" si="9"/>
        <v>0</v>
      </c>
      <c r="L54" s="1255" t="str">
        <f t="shared" si="10"/>
        <v>-</v>
      </c>
      <c r="M54" s="337">
        <f>DATA_T7!F47</f>
        <v>0</v>
      </c>
      <c r="N54" s="247">
        <v>0</v>
      </c>
      <c r="O54" s="267">
        <f t="shared" si="11"/>
        <v>0</v>
      </c>
      <c r="P54" s="1255" t="str">
        <f t="shared" si="12"/>
        <v>-</v>
      </c>
      <c r="Q54" s="178" t="s">
        <v>588</v>
      </c>
      <c r="R54" s="217" t="s">
        <v>588</v>
      </c>
      <c r="S54" s="178" t="s">
        <v>588</v>
      </c>
      <c r="T54" s="217" t="s">
        <v>588</v>
      </c>
      <c r="U54" s="190"/>
      <c r="V54" s="1009" t="str">
        <f t="shared" si="13"/>
        <v/>
      </c>
      <c r="W54" s="1260"/>
      <c r="X54" s="1260"/>
      <c r="Y54" s="1260"/>
      <c r="Z54" s="1260"/>
      <c r="AA54" s="1260"/>
      <c r="AB54" s="1260"/>
      <c r="AC54" s="1260"/>
      <c r="AD54" s="1260"/>
      <c r="AE54" s="1260"/>
      <c r="AF54" s="1260"/>
      <c r="AG54" s="1260"/>
      <c r="AH54" s="1260"/>
    </row>
    <row r="55" spans="2:34" s="139" customFormat="1" ht="18" x14ac:dyDescent="0.25">
      <c r="B55" s="145"/>
      <c r="C55" s="6"/>
      <c r="D55" s="177" t="s">
        <v>775</v>
      </c>
      <c r="E55" s="336">
        <f>DATA_T7!C48</f>
        <v>0</v>
      </c>
      <c r="F55" s="247">
        <v>0</v>
      </c>
      <c r="G55" s="267">
        <f t="shared" si="7"/>
        <v>0</v>
      </c>
      <c r="H55" s="1255" t="str">
        <f t="shared" si="8"/>
        <v>-</v>
      </c>
      <c r="I55" s="336">
        <f>DATA_T7!D48</f>
        <v>0</v>
      </c>
      <c r="J55" s="247">
        <v>0</v>
      </c>
      <c r="K55" s="267">
        <f t="shared" si="9"/>
        <v>0</v>
      </c>
      <c r="L55" s="1255" t="str">
        <f t="shared" si="10"/>
        <v>-</v>
      </c>
      <c r="M55" s="337">
        <f>DATA_T7!F48</f>
        <v>0</v>
      </c>
      <c r="N55" s="247">
        <v>0</v>
      </c>
      <c r="O55" s="267">
        <f t="shared" si="11"/>
        <v>0</v>
      </c>
      <c r="P55" s="1255" t="str">
        <f t="shared" si="12"/>
        <v>-</v>
      </c>
      <c r="Q55" s="178" t="s">
        <v>588</v>
      </c>
      <c r="R55" s="217" t="s">
        <v>588</v>
      </c>
      <c r="S55" s="178" t="s">
        <v>588</v>
      </c>
      <c r="T55" s="217" t="s">
        <v>588</v>
      </c>
      <c r="U55" s="190"/>
      <c r="V55" s="1009" t="str">
        <f t="shared" si="13"/>
        <v/>
      </c>
      <c r="W55" s="1260"/>
      <c r="X55" s="1260"/>
      <c r="Y55" s="1260"/>
      <c r="Z55" s="1260"/>
      <c r="AA55" s="1260"/>
      <c r="AB55" s="1260"/>
      <c r="AC55" s="1260"/>
      <c r="AD55" s="1260"/>
      <c r="AE55" s="1260"/>
      <c r="AF55" s="1260"/>
      <c r="AG55" s="1260"/>
      <c r="AH55" s="1260"/>
    </row>
    <row r="56" spans="2:34" s="139" customFormat="1" ht="18" x14ac:dyDescent="0.25">
      <c r="B56" s="145"/>
      <c r="C56" s="6"/>
      <c r="D56" s="177" t="s">
        <v>776</v>
      </c>
      <c r="E56" s="336">
        <f>DATA_T7!C49</f>
        <v>0</v>
      </c>
      <c r="F56" s="247">
        <v>0</v>
      </c>
      <c r="G56" s="267">
        <f t="shared" si="7"/>
        <v>0</v>
      </c>
      <c r="H56" s="1255" t="str">
        <f t="shared" si="8"/>
        <v>-</v>
      </c>
      <c r="I56" s="336">
        <f>DATA_T7!D49</f>
        <v>0</v>
      </c>
      <c r="J56" s="247">
        <v>0</v>
      </c>
      <c r="K56" s="267">
        <f t="shared" si="9"/>
        <v>0</v>
      </c>
      <c r="L56" s="1255" t="str">
        <f t="shared" si="10"/>
        <v>-</v>
      </c>
      <c r="M56" s="337">
        <f>DATA_T7!F49</f>
        <v>0</v>
      </c>
      <c r="N56" s="247">
        <v>0</v>
      </c>
      <c r="O56" s="267">
        <f t="shared" si="11"/>
        <v>0</v>
      </c>
      <c r="P56" s="1255" t="str">
        <f t="shared" si="12"/>
        <v>-</v>
      </c>
      <c r="Q56" s="178" t="s">
        <v>588</v>
      </c>
      <c r="R56" s="217" t="s">
        <v>588</v>
      </c>
      <c r="S56" s="178" t="s">
        <v>588</v>
      </c>
      <c r="T56" s="217" t="s">
        <v>588</v>
      </c>
      <c r="U56" s="190"/>
      <c r="V56" s="1009" t="str">
        <f t="shared" si="13"/>
        <v/>
      </c>
      <c r="W56" s="1260"/>
      <c r="X56" s="1260"/>
      <c r="Y56" s="1260"/>
      <c r="Z56" s="1260"/>
      <c r="AA56" s="1260"/>
      <c r="AB56" s="1260"/>
      <c r="AC56" s="1260"/>
      <c r="AD56" s="1260"/>
      <c r="AE56" s="1260"/>
      <c r="AF56" s="1260"/>
      <c r="AG56" s="1260"/>
      <c r="AH56" s="1260"/>
    </row>
    <row r="57" spans="2:34" s="139" customFormat="1" ht="18" customHeight="1" x14ac:dyDescent="0.25">
      <c r="B57" s="145"/>
      <c r="C57" s="6"/>
      <c r="D57" s="177" t="s">
        <v>777</v>
      </c>
      <c r="E57" s="336">
        <f>DATA_T7!C50</f>
        <v>0</v>
      </c>
      <c r="F57" s="247">
        <v>0</v>
      </c>
      <c r="G57" s="267">
        <f t="shared" si="7"/>
        <v>0</v>
      </c>
      <c r="H57" s="1255" t="str">
        <f t="shared" si="8"/>
        <v>-</v>
      </c>
      <c r="I57" s="336">
        <f>DATA_T7!D50</f>
        <v>0</v>
      </c>
      <c r="J57" s="247">
        <v>0</v>
      </c>
      <c r="K57" s="267">
        <f t="shared" si="9"/>
        <v>0</v>
      </c>
      <c r="L57" s="1255" t="str">
        <f t="shared" si="10"/>
        <v>-</v>
      </c>
      <c r="M57" s="337">
        <f>DATA_T7!F50</f>
        <v>0</v>
      </c>
      <c r="N57" s="247">
        <v>0</v>
      </c>
      <c r="O57" s="267">
        <f t="shared" si="11"/>
        <v>0</v>
      </c>
      <c r="P57" s="1255" t="str">
        <f t="shared" si="12"/>
        <v>-</v>
      </c>
      <c r="Q57" s="178" t="s">
        <v>588</v>
      </c>
      <c r="R57" s="217" t="s">
        <v>588</v>
      </c>
      <c r="S57" s="178" t="s">
        <v>588</v>
      </c>
      <c r="T57" s="217" t="s">
        <v>588</v>
      </c>
      <c r="U57" s="190"/>
      <c r="V57" s="1009" t="str">
        <f t="shared" si="13"/>
        <v/>
      </c>
      <c r="W57" s="1261"/>
      <c r="X57" s="1261"/>
      <c r="Y57" s="1261"/>
      <c r="Z57" s="1261"/>
      <c r="AA57" s="1261"/>
      <c r="AB57" s="1261"/>
      <c r="AC57" s="1261"/>
      <c r="AD57" s="1261"/>
      <c r="AE57" s="1261"/>
      <c r="AF57" s="1261"/>
      <c r="AG57" s="1261"/>
      <c r="AH57" s="1261"/>
    </row>
    <row r="58" spans="2:34" s="139" customFormat="1" ht="18" x14ac:dyDescent="0.25">
      <c r="B58" s="145"/>
      <c r="C58" s="6"/>
      <c r="D58" s="177" t="s">
        <v>778</v>
      </c>
      <c r="E58" s="336">
        <f>DATA_T7!C51</f>
        <v>0</v>
      </c>
      <c r="F58" s="247">
        <v>0</v>
      </c>
      <c r="G58" s="267">
        <f t="shared" si="7"/>
        <v>0</v>
      </c>
      <c r="H58" s="1255" t="str">
        <f t="shared" si="8"/>
        <v>-</v>
      </c>
      <c r="I58" s="336">
        <f>DATA_T7!D51</f>
        <v>0</v>
      </c>
      <c r="J58" s="247">
        <v>0</v>
      </c>
      <c r="K58" s="267">
        <f t="shared" si="9"/>
        <v>0</v>
      </c>
      <c r="L58" s="1255" t="str">
        <f t="shared" si="10"/>
        <v>-</v>
      </c>
      <c r="M58" s="337">
        <f>DATA_T7!F51</f>
        <v>0</v>
      </c>
      <c r="N58" s="247">
        <v>0</v>
      </c>
      <c r="O58" s="267">
        <f t="shared" si="11"/>
        <v>0</v>
      </c>
      <c r="P58" s="1255" t="str">
        <f t="shared" si="12"/>
        <v>-</v>
      </c>
      <c r="Q58" s="178" t="s">
        <v>588</v>
      </c>
      <c r="R58" s="217" t="s">
        <v>588</v>
      </c>
      <c r="S58" s="178" t="s">
        <v>588</v>
      </c>
      <c r="T58" s="217" t="s">
        <v>588</v>
      </c>
      <c r="U58" s="190"/>
      <c r="V58" s="1009" t="str">
        <f t="shared" si="13"/>
        <v/>
      </c>
      <c r="W58" s="1261"/>
      <c r="X58" s="1261"/>
      <c r="Y58" s="1261"/>
      <c r="Z58" s="1261"/>
      <c r="AA58" s="1261"/>
      <c r="AB58" s="1261"/>
      <c r="AC58" s="1261"/>
      <c r="AD58" s="1261"/>
      <c r="AE58" s="1261"/>
      <c r="AF58" s="1261"/>
      <c r="AG58" s="1261"/>
      <c r="AH58" s="1261"/>
    </row>
    <row r="59" spans="2:34" s="139" customFormat="1" ht="18" x14ac:dyDescent="0.25">
      <c r="B59" s="145"/>
      <c r="C59" s="6"/>
      <c r="D59" s="177" t="s">
        <v>779</v>
      </c>
      <c r="E59" s="336">
        <f>DATA_T7!C52</f>
        <v>0</v>
      </c>
      <c r="F59" s="247">
        <v>0</v>
      </c>
      <c r="G59" s="215">
        <f t="shared" si="0"/>
        <v>0</v>
      </c>
      <c r="H59" s="1255" t="str">
        <f t="shared" si="1"/>
        <v>-</v>
      </c>
      <c r="I59" s="336">
        <f>DATA_T7!D52</f>
        <v>0</v>
      </c>
      <c r="J59" s="247">
        <v>0</v>
      </c>
      <c r="K59" s="215">
        <f t="shared" si="2"/>
        <v>0</v>
      </c>
      <c r="L59" s="1255" t="str">
        <f t="shared" si="3"/>
        <v>-</v>
      </c>
      <c r="M59" s="337">
        <f>DATA_T7!F52</f>
        <v>0</v>
      </c>
      <c r="N59" s="247">
        <v>0</v>
      </c>
      <c r="O59" s="215">
        <f t="shared" si="4"/>
        <v>0</v>
      </c>
      <c r="P59" s="1255" t="str">
        <f t="shared" si="5"/>
        <v>-</v>
      </c>
      <c r="Q59" s="178" t="s">
        <v>588</v>
      </c>
      <c r="R59" s="217" t="s">
        <v>588</v>
      </c>
      <c r="S59" s="178" t="s">
        <v>588</v>
      </c>
      <c r="T59" s="217" t="s">
        <v>588</v>
      </c>
      <c r="U59" s="190"/>
      <c r="V59" s="1009" t="str">
        <f>IF(OR(OR(AND(OR((H59)&gt;10,(H59)&lt;-10),OR((G59)&gt;750,(G59)&lt;-750)),(AND(OR((L59)&gt;10,(L59)&lt;-10),OR((K59)&gt;750,(K59)&lt;-750))),(AND(OR((P59)&gt;10,(P59)&lt;-10),OR((O59)&gt;750,(O59)&lt;-750))))),"QUERY - " &amp; (D59) &amp; " 2013/14 v. 2012/13 difference in Acc. staff costs / Other staff costs / Other op. expenses","")</f>
        <v/>
      </c>
      <c r="X59" s="6"/>
      <c r="Y59" s="245"/>
      <c r="Z59" s="245"/>
      <c r="AA59" s="218"/>
      <c r="AB59" s="219"/>
    </row>
    <row r="60" spans="2:34" s="139" customFormat="1" ht="18.75" thickBot="1" x14ac:dyDescent="0.3">
      <c r="B60" s="149"/>
      <c r="C60" s="136" t="s">
        <v>492</v>
      </c>
      <c r="D60" s="220" t="s">
        <v>54</v>
      </c>
      <c r="E60" s="334">
        <f>SUM(E15:E59)</f>
        <v>0</v>
      </c>
      <c r="F60" s="371">
        <f>SUM(F15:F59)</f>
        <v>0</v>
      </c>
      <c r="G60" s="221">
        <f t="shared" si="0"/>
        <v>0</v>
      </c>
      <c r="H60" s="222" t="str">
        <f t="shared" si="1"/>
        <v>-</v>
      </c>
      <c r="I60" s="248">
        <f>SUM(I15:I59)</f>
        <v>0</v>
      </c>
      <c r="J60" s="249">
        <f>SUM(J15:J59)</f>
        <v>0</v>
      </c>
      <c r="K60" s="221">
        <f t="shared" si="2"/>
        <v>0</v>
      </c>
      <c r="L60" s="222" t="str">
        <f t="shared" si="3"/>
        <v>-</v>
      </c>
      <c r="M60" s="248">
        <f>SUM(M15:M59)</f>
        <v>0</v>
      </c>
      <c r="N60" s="249">
        <f>SUM(N15:N59)</f>
        <v>0</v>
      </c>
      <c r="O60" s="221">
        <f t="shared" si="4"/>
        <v>0</v>
      </c>
      <c r="P60" s="222" t="str">
        <f t="shared" si="5"/>
        <v>-</v>
      </c>
      <c r="Q60" s="223" t="s">
        <v>588</v>
      </c>
      <c r="R60" s="224" t="s">
        <v>588</v>
      </c>
      <c r="S60" s="223" t="s">
        <v>588</v>
      </c>
      <c r="T60" s="224" t="s">
        <v>588</v>
      </c>
      <c r="U60" s="190"/>
      <c r="V60" s="405"/>
      <c r="X60" s="6"/>
      <c r="Y60" s="225"/>
      <c r="Z60" s="225"/>
      <c r="AA60" s="225"/>
      <c r="AB60" s="219"/>
    </row>
    <row r="61" spans="2:34" s="139" customFormat="1" ht="18.75" thickBot="1" x14ac:dyDescent="0.3">
      <c r="B61" s="149"/>
      <c r="C61" s="534">
        <v>2</v>
      </c>
      <c r="D61" s="220" t="s">
        <v>66</v>
      </c>
      <c r="E61" s="338">
        <f>DATA_T7!C55</f>
        <v>0</v>
      </c>
      <c r="F61" s="317">
        <v>0</v>
      </c>
      <c r="G61" s="315">
        <f t="shared" si="0"/>
        <v>0</v>
      </c>
      <c r="H61" s="316" t="str">
        <f t="shared" si="1"/>
        <v>-</v>
      </c>
      <c r="I61" s="336">
        <f>DATA_T7!D55</f>
        <v>0</v>
      </c>
      <c r="J61" s="247">
        <v>0</v>
      </c>
      <c r="K61" s="315">
        <f t="shared" si="2"/>
        <v>0</v>
      </c>
      <c r="L61" s="316" t="str">
        <f t="shared" si="3"/>
        <v>-</v>
      </c>
      <c r="M61" s="337">
        <f>DATA_T7!F55</f>
        <v>0</v>
      </c>
      <c r="N61" s="247">
        <v>0</v>
      </c>
      <c r="O61" s="315">
        <f t="shared" si="4"/>
        <v>0</v>
      </c>
      <c r="P61" s="316" t="str">
        <f t="shared" si="5"/>
        <v>-</v>
      </c>
      <c r="Q61" s="223" t="s">
        <v>588</v>
      </c>
      <c r="R61" s="224" t="s">
        <v>588</v>
      </c>
      <c r="S61" s="223" t="s">
        <v>588</v>
      </c>
      <c r="T61" s="224" t="s">
        <v>588</v>
      </c>
      <c r="U61" s="190"/>
      <c r="V61" s="1009" t="str">
        <f>IF(OR(OR(AND(OR((H61)&gt;10,(H61)&lt;-10),OR((G61)&gt;750,(G61)&lt;-750)),(AND(OR((L61)&gt;10,(L61)&lt;-10),OR((K61)&gt;750,(K61)&lt;-750))),(AND(OR((P61)&gt;10,(P61)&lt;-10),OR((O61)&gt;750,(O61)&lt;-750))))),"QUERY - " &amp; (D61) &amp; " 2013/14 v. 2012/13 difference in Acc. staff costs / Other staff costs / Other op. expenses","")</f>
        <v/>
      </c>
      <c r="X61" s="6"/>
      <c r="Y61" s="225"/>
      <c r="Z61" s="225"/>
      <c r="AA61" s="225"/>
      <c r="AB61" s="219"/>
    </row>
    <row r="62" spans="2:34" s="140" customFormat="1" ht="18" x14ac:dyDescent="0.25">
      <c r="B62" s="1136"/>
      <c r="C62" s="658">
        <v>3</v>
      </c>
      <c r="D62" s="1135" t="s">
        <v>619</v>
      </c>
      <c r="E62" s="1137"/>
      <c r="F62" s="323"/>
      <c r="G62" s="267"/>
      <c r="H62" s="324"/>
      <c r="I62" s="322"/>
      <c r="J62" s="323"/>
      <c r="K62" s="267"/>
      <c r="L62" s="324"/>
      <c r="M62" s="322"/>
      <c r="N62" s="323"/>
      <c r="O62" s="267"/>
      <c r="P62" s="1255"/>
      <c r="Q62" s="267"/>
      <c r="R62" s="268"/>
      <c r="S62" s="267"/>
      <c r="T62" s="268"/>
      <c r="U62" s="162"/>
      <c r="V62" s="406"/>
      <c r="X62" s="198"/>
      <c r="Y62" s="269"/>
      <c r="Z62" s="269"/>
      <c r="AA62" s="269"/>
      <c r="AB62" s="1256"/>
    </row>
    <row r="63" spans="2:34" s="140" customFormat="1" ht="18" x14ac:dyDescent="0.25">
      <c r="B63" s="266"/>
      <c r="C63" s="550" t="s">
        <v>506</v>
      </c>
      <c r="D63" s="1134" t="s">
        <v>253</v>
      </c>
      <c r="E63" s="337">
        <f>DATA_T7!C58</f>
        <v>0</v>
      </c>
      <c r="F63" s="247">
        <v>0</v>
      </c>
      <c r="G63" s="267">
        <f t="shared" ref="G63:G69" si="14">E63-F63</f>
        <v>0</v>
      </c>
      <c r="H63" s="324" t="str">
        <f t="shared" ref="H63:H69" si="15">IF(AND(OR(E63=0,F63&lt;&gt;0),OR(F63=0,E63&lt;&gt;0)),IF((E63+F63+G63&lt;&gt;0),IF(AND(OR(E63&gt;0,F63&lt;0),OR(F63&gt;0,E63&lt;0)),ABS(G63/MIN(ABS(F63),ABS(E63))),20),"-"),20)</f>
        <v>-</v>
      </c>
      <c r="I63" s="336">
        <f>DATA_T7!D58</f>
        <v>0</v>
      </c>
      <c r="J63" s="247">
        <v>0</v>
      </c>
      <c r="K63" s="267">
        <f t="shared" ref="K63:K69" si="16">I63-J63</f>
        <v>0</v>
      </c>
      <c r="L63" s="324" t="str">
        <f t="shared" ref="L63:L69" si="17">IF(AND(OR(I63=0,J63&lt;&gt;0),OR(J63=0,I63&lt;&gt;0)),IF((I63+J63+K63&lt;&gt;0),IF(AND(OR(I63&gt;0,J63&lt;0),OR(J63&gt;0,I63&lt;0)),ABS(K63/MIN(ABS(J63),ABS(I63))),20),"-"),20)</f>
        <v>-</v>
      </c>
      <c r="M63" s="336">
        <f>DATA_T7!F58</f>
        <v>0</v>
      </c>
      <c r="N63" s="247">
        <v>0</v>
      </c>
      <c r="O63" s="267">
        <f t="shared" ref="O63:O69" si="18">M63-N63</f>
        <v>0</v>
      </c>
      <c r="P63" s="1255" t="str">
        <f t="shared" ref="P63:P69" si="19">IF(AND(OR(M63=0,N63&lt;&gt;0),OR(N63=0,M63&lt;&gt;0)),IF((M63+N63+O63&lt;&gt;0),IF(AND(OR(M63&gt;0,N63&lt;0),OR(N63&gt;0,M63&lt;0)),ABS(O63/MIN(ABS(N63),ABS(M63))),20),"-"),20)</f>
        <v>-</v>
      </c>
      <c r="Q63" s="270" t="s">
        <v>588</v>
      </c>
      <c r="R63" s="271" t="s">
        <v>588</v>
      </c>
      <c r="S63" s="270" t="s">
        <v>588</v>
      </c>
      <c r="T63" s="271" t="s">
        <v>588</v>
      </c>
      <c r="U63" s="162"/>
      <c r="V63" s="1009" t="str">
        <f>IF(OR(OR(AND(OR((H63)&gt;10,(H63)&lt;-10),OR((G63)&gt;750,(G63)&lt;-750)),(AND(OR((L63)&gt;10,(L63)&lt;-10),OR((K63)&gt;750,(K63)&lt;-750))),(AND(OR((P63)&gt;10,(P63)&lt;-10),OR((O63)&gt;750,(O63)&lt;-750))))),"QUERY - " &amp; (D63) &amp; " 2013/14 v. 2012/13 difference in Acc. staff costs / Other staff costs / Other op. expenses","")</f>
        <v/>
      </c>
      <c r="X63" s="198"/>
      <c r="Y63" s="269"/>
      <c r="Z63" s="269"/>
      <c r="AA63" s="269"/>
      <c r="AB63" s="1256"/>
    </row>
    <row r="64" spans="2:34" s="140" customFormat="1" ht="18" x14ac:dyDescent="0.25">
      <c r="B64" s="266"/>
      <c r="C64" s="550" t="s">
        <v>507</v>
      </c>
      <c r="D64" s="1134" t="s">
        <v>254</v>
      </c>
      <c r="E64" s="371">
        <f>E67</f>
        <v>0</v>
      </c>
      <c r="F64" s="247">
        <v>0</v>
      </c>
      <c r="G64" s="1342">
        <f t="shared" si="14"/>
        <v>0</v>
      </c>
      <c r="H64" s="324" t="str">
        <f t="shared" si="15"/>
        <v>-</v>
      </c>
      <c r="I64" s="334">
        <f>I67</f>
        <v>0</v>
      </c>
      <c r="J64" s="247">
        <v>0</v>
      </c>
      <c r="K64" s="267">
        <f t="shared" si="16"/>
        <v>0</v>
      </c>
      <c r="L64" s="324" t="str">
        <f t="shared" si="17"/>
        <v>-</v>
      </c>
      <c r="M64" s="334">
        <f>SUM(M65:M67)</f>
        <v>0</v>
      </c>
      <c r="N64" s="247">
        <v>0</v>
      </c>
      <c r="O64" s="267">
        <f t="shared" si="18"/>
        <v>0</v>
      </c>
      <c r="P64" s="1255" t="str">
        <f t="shared" si="19"/>
        <v>-</v>
      </c>
      <c r="Q64" s="270" t="s">
        <v>588</v>
      </c>
      <c r="R64" s="271" t="s">
        <v>588</v>
      </c>
      <c r="S64" s="270" t="s">
        <v>588</v>
      </c>
      <c r="T64" s="271" t="s">
        <v>588</v>
      </c>
      <c r="U64" s="162"/>
      <c r="V64" s="1009" t="str">
        <f>IF(OR(OR(AND(OR((H64)&gt;10,(H64)&lt;-10),OR((G64)&gt;750,(G64)&lt;-750)),(AND(OR((L64)&gt;10,(L64)&lt;-10),OR((K64)&gt;750,(K64)&lt;-750))),(AND(OR((P64)&gt;10,(P64)&lt;-10),OR((O64)&gt;750,(O64)&lt;-750))))),"QUERY - " &amp; (D64) &amp; " 2013/14 v. 2012/13 difference in Acc. staff costs / Other staff costs / Other op. expenses","")</f>
        <v/>
      </c>
      <c r="X64" s="198"/>
      <c r="Y64" s="269"/>
      <c r="Z64" s="269"/>
      <c r="AA64" s="269"/>
      <c r="AB64" s="1256"/>
    </row>
    <row r="65" spans="2:28" s="140" customFormat="1" ht="18" x14ac:dyDescent="0.25">
      <c r="B65" s="266"/>
      <c r="C65" s="550" t="s">
        <v>511</v>
      </c>
      <c r="D65" s="1133" t="s">
        <v>890</v>
      </c>
      <c r="E65" s="327" t="s">
        <v>588</v>
      </c>
      <c r="F65" s="1262">
        <v>0</v>
      </c>
      <c r="G65" s="270" t="s">
        <v>588</v>
      </c>
      <c r="H65" s="1343" t="s">
        <v>588</v>
      </c>
      <c r="I65" s="327" t="s">
        <v>588</v>
      </c>
      <c r="J65" s="1262">
        <v>0</v>
      </c>
      <c r="K65" s="270" t="s">
        <v>588</v>
      </c>
      <c r="L65" s="1343" t="s">
        <v>588</v>
      </c>
      <c r="M65" s="336">
        <f>DATA_T7!F60</f>
        <v>0</v>
      </c>
      <c r="N65" s="247">
        <v>0</v>
      </c>
      <c r="O65" s="267">
        <f t="shared" si="18"/>
        <v>0</v>
      </c>
      <c r="P65" s="1255" t="str">
        <f t="shared" si="19"/>
        <v>-</v>
      </c>
      <c r="Q65" s="270" t="s">
        <v>588</v>
      </c>
      <c r="R65" s="271" t="s">
        <v>588</v>
      </c>
      <c r="S65" s="270" t="s">
        <v>588</v>
      </c>
      <c r="T65" s="271" t="s">
        <v>588</v>
      </c>
      <c r="U65" s="162"/>
      <c r="V65" s="1229"/>
      <c r="X65" s="198"/>
      <c r="Y65" s="269"/>
      <c r="Z65" s="269"/>
      <c r="AA65" s="269"/>
      <c r="AB65" s="1256"/>
    </row>
    <row r="66" spans="2:28" s="140" customFormat="1" ht="18" x14ac:dyDescent="0.25">
      <c r="B66" s="266"/>
      <c r="C66" s="550" t="s">
        <v>512</v>
      </c>
      <c r="D66" s="1133" t="s">
        <v>1040</v>
      </c>
      <c r="E66" s="327" t="s">
        <v>588</v>
      </c>
      <c r="F66" s="1262">
        <v>0</v>
      </c>
      <c r="G66" s="270" t="s">
        <v>588</v>
      </c>
      <c r="H66" s="1343" t="s">
        <v>588</v>
      </c>
      <c r="I66" s="327" t="s">
        <v>588</v>
      </c>
      <c r="J66" s="1262">
        <v>0</v>
      </c>
      <c r="K66" s="270" t="s">
        <v>588</v>
      </c>
      <c r="L66" s="1343" t="s">
        <v>588</v>
      </c>
      <c r="M66" s="336">
        <f>DATA_T7!F61</f>
        <v>0</v>
      </c>
      <c r="N66" s="247">
        <v>0</v>
      </c>
      <c r="O66" s="267">
        <f t="shared" si="18"/>
        <v>0</v>
      </c>
      <c r="P66" s="1255" t="str">
        <f t="shared" si="19"/>
        <v>-</v>
      </c>
      <c r="Q66" s="270" t="s">
        <v>588</v>
      </c>
      <c r="R66" s="271" t="s">
        <v>588</v>
      </c>
      <c r="S66" s="270" t="s">
        <v>588</v>
      </c>
      <c r="T66" s="271" t="s">
        <v>588</v>
      </c>
      <c r="U66" s="162"/>
      <c r="V66" s="1229"/>
      <c r="X66" s="198"/>
      <c r="Y66" s="269"/>
      <c r="Z66" s="269"/>
      <c r="AA66" s="269"/>
      <c r="AB66" s="1256"/>
    </row>
    <row r="67" spans="2:28" s="140" customFormat="1" ht="18" x14ac:dyDescent="0.25">
      <c r="B67" s="266"/>
      <c r="C67" s="550" t="s">
        <v>348</v>
      </c>
      <c r="D67" s="1133" t="s">
        <v>891</v>
      </c>
      <c r="E67" s="337">
        <f>DATA_T7!C62</f>
        <v>0</v>
      </c>
      <c r="F67" s="247">
        <v>0</v>
      </c>
      <c r="G67" s="267">
        <f t="shared" si="14"/>
        <v>0</v>
      </c>
      <c r="H67" s="324" t="str">
        <f t="shared" si="15"/>
        <v>-</v>
      </c>
      <c r="I67" s="336">
        <f>DATA_T7!D62</f>
        <v>0</v>
      </c>
      <c r="J67" s="247">
        <v>0</v>
      </c>
      <c r="K67" s="267">
        <f t="shared" si="16"/>
        <v>0</v>
      </c>
      <c r="L67" s="324" t="str">
        <f t="shared" si="17"/>
        <v>-</v>
      </c>
      <c r="M67" s="336">
        <f>DATA_T7!F62</f>
        <v>0</v>
      </c>
      <c r="N67" s="247">
        <v>0</v>
      </c>
      <c r="O67" s="267">
        <f t="shared" si="18"/>
        <v>0</v>
      </c>
      <c r="P67" s="1255" t="str">
        <f t="shared" si="19"/>
        <v>-</v>
      </c>
      <c r="Q67" s="270" t="s">
        <v>588</v>
      </c>
      <c r="R67" s="271" t="s">
        <v>588</v>
      </c>
      <c r="S67" s="270" t="s">
        <v>588</v>
      </c>
      <c r="T67" s="271" t="s">
        <v>588</v>
      </c>
      <c r="U67" s="162"/>
      <c r="V67" s="1229"/>
      <c r="X67" s="198"/>
      <c r="Y67" s="269"/>
      <c r="Z67" s="269"/>
      <c r="AA67" s="269"/>
      <c r="AB67" s="1256"/>
    </row>
    <row r="68" spans="2:28" s="140" customFormat="1" ht="18" x14ac:dyDescent="0.25">
      <c r="B68" s="266"/>
      <c r="C68" s="550" t="s">
        <v>508</v>
      </c>
      <c r="D68" s="1134" t="s">
        <v>725</v>
      </c>
      <c r="E68" s="337">
        <f>DATA_T7!C63</f>
        <v>0</v>
      </c>
      <c r="F68" s="247">
        <v>0</v>
      </c>
      <c r="G68" s="267">
        <f t="shared" si="14"/>
        <v>0</v>
      </c>
      <c r="H68" s="324" t="str">
        <f t="shared" si="15"/>
        <v>-</v>
      </c>
      <c r="I68" s="336">
        <f>DATA_T7!D63</f>
        <v>0</v>
      </c>
      <c r="J68" s="247">
        <v>0</v>
      </c>
      <c r="K68" s="267">
        <f t="shared" si="16"/>
        <v>0</v>
      </c>
      <c r="L68" s="324" t="str">
        <f t="shared" si="17"/>
        <v>-</v>
      </c>
      <c r="M68" s="336">
        <f>DATA_T7!F63</f>
        <v>0</v>
      </c>
      <c r="N68" s="247">
        <v>0</v>
      </c>
      <c r="O68" s="267">
        <f t="shared" si="18"/>
        <v>0</v>
      </c>
      <c r="P68" s="1255" t="str">
        <f t="shared" si="19"/>
        <v>-</v>
      </c>
      <c r="Q68" s="270" t="s">
        <v>588</v>
      </c>
      <c r="R68" s="271" t="s">
        <v>588</v>
      </c>
      <c r="S68" s="270" t="s">
        <v>588</v>
      </c>
      <c r="T68" s="271" t="s">
        <v>588</v>
      </c>
      <c r="U68" s="162"/>
      <c r="V68" s="1009" t="str">
        <f>IF(OR(OR(AND(OR((H68)&gt;10,(H68)&lt;-10),OR((G68)&gt;750,(G68)&lt;-750)),(AND(OR((L68)&gt;10,(L68)&lt;-10),OR((K68)&gt;750,(K68)&lt;-750))),(AND(OR((P68)&gt;10,(P68)&lt;-10),OR((O68)&gt;750,(O68)&lt;-750))))),"QUERY - " &amp; (D68) &amp; " 2013/14 v. 2012/13 difference in Acc. staff costs / Other staff costs / Other op. expenses","")</f>
        <v/>
      </c>
      <c r="X68" s="198"/>
      <c r="Y68" s="269"/>
      <c r="Z68" s="269"/>
      <c r="AA68" s="269"/>
      <c r="AB68" s="1256"/>
    </row>
    <row r="69" spans="2:28" s="140" customFormat="1" ht="18.75" thickBot="1" x14ac:dyDescent="0.3">
      <c r="B69" s="272"/>
      <c r="C69" s="551" t="s">
        <v>509</v>
      </c>
      <c r="D69" s="1132" t="s">
        <v>620</v>
      </c>
      <c r="E69" s="400">
        <f>E63+E64+E68</f>
        <v>0</v>
      </c>
      <c r="F69" s="250">
        <f>F63+F64+F68</f>
        <v>0</v>
      </c>
      <c r="G69" s="273">
        <f t="shared" si="14"/>
        <v>0</v>
      </c>
      <c r="H69" s="325" t="str">
        <f t="shared" si="15"/>
        <v>-</v>
      </c>
      <c r="I69" s="248">
        <f>I63+I64+I68</f>
        <v>0</v>
      </c>
      <c r="J69" s="249">
        <f>J63+J64+J68</f>
        <v>0</v>
      </c>
      <c r="K69" s="273">
        <f t="shared" si="16"/>
        <v>0</v>
      </c>
      <c r="L69" s="325" t="str">
        <f t="shared" si="17"/>
        <v>-</v>
      </c>
      <c r="M69" s="248">
        <f>M63+M64+M68</f>
        <v>0</v>
      </c>
      <c r="N69" s="249">
        <f>N63+N64+N68</f>
        <v>0</v>
      </c>
      <c r="O69" s="273">
        <f t="shared" si="18"/>
        <v>0</v>
      </c>
      <c r="P69" s="222" t="str">
        <f t="shared" si="19"/>
        <v>-</v>
      </c>
      <c r="Q69" s="274" t="s">
        <v>588</v>
      </c>
      <c r="R69" s="275" t="s">
        <v>588</v>
      </c>
      <c r="S69" s="274" t="s">
        <v>588</v>
      </c>
      <c r="T69" s="275" t="s">
        <v>588</v>
      </c>
      <c r="U69" s="162"/>
      <c r="V69" s="406"/>
      <c r="X69" s="198"/>
      <c r="Y69" s="276"/>
      <c r="Z69" s="276"/>
      <c r="AA69" s="276"/>
      <c r="AB69" s="1256"/>
    </row>
    <row r="70" spans="2:28" s="139" customFormat="1" ht="18" x14ac:dyDescent="0.25">
      <c r="B70" s="145"/>
      <c r="C70" s="543">
        <v>4</v>
      </c>
      <c r="D70" s="679" t="s">
        <v>547</v>
      </c>
      <c r="E70" s="215"/>
      <c r="F70" s="226"/>
      <c r="G70" s="215"/>
      <c r="H70" s="226"/>
      <c r="I70" s="336"/>
      <c r="J70" s="247"/>
      <c r="K70" s="215"/>
      <c r="L70" s="226"/>
      <c r="M70" s="218"/>
      <c r="N70" s="231"/>
      <c r="O70" s="215"/>
      <c r="P70" s="1255"/>
      <c r="Q70" s="215"/>
      <c r="R70" s="226"/>
      <c r="S70" s="215"/>
      <c r="T70" s="226"/>
      <c r="U70" s="190"/>
      <c r="V70" s="406"/>
      <c r="X70" s="6"/>
      <c r="Y70" s="7"/>
      <c r="Z70" s="7"/>
      <c r="AA70" s="218"/>
      <c r="AB70" s="219"/>
    </row>
    <row r="71" spans="2:28" s="139" customFormat="1" ht="18" x14ac:dyDescent="0.25">
      <c r="B71" s="145"/>
      <c r="C71" s="166" t="s">
        <v>319</v>
      </c>
      <c r="D71" s="227" t="s">
        <v>609</v>
      </c>
      <c r="E71" s="178" t="s">
        <v>588</v>
      </c>
      <c r="F71" s="217" t="s">
        <v>588</v>
      </c>
      <c r="G71" s="178" t="s">
        <v>588</v>
      </c>
      <c r="H71" s="217" t="s">
        <v>588</v>
      </c>
      <c r="I71" s="336">
        <f>DATA_T7!D67</f>
        <v>0</v>
      </c>
      <c r="J71" s="247">
        <v>0</v>
      </c>
      <c r="K71" s="215">
        <f>I71-J71</f>
        <v>0</v>
      </c>
      <c r="L71" s="1255" t="str">
        <f>IF(AND(OR(I71=0,J71&lt;&gt;0),OR(J71=0,I71&lt;&gt;0)),IF((I71+J71+K71&lt;&gt;0),IF(AND(OR(I71&gt;0,J71&lt;0),OR(J71&gt;0,I71&lt;0)),ABS(K71/MIN(ABS(J71),ABS(I71))),20),"-"),20)</f>
        <v>-</v>
      </c>
      <c r="M71" s="337">
        <f>DATA_T7!F67</f>
        <v>0</v>
      </c>
      <c r="N71" s="247">
        <v>0</v>
      </c>
      <c r="O71" s="215">
        <f>M71-N71</f>
        <v>0</v>
      </c>
      <c r="P71" s="1255" t="str">
        <f>IF(AND(OR(M71=0,N71&lt;&gt;0),OR(N71=0,M71&lt;&gt;0)),IF((M71+N71+O71&lt;&gt;0),IF(AND(OR(M71&gt;0,N71&lt;0),OR(N71&gt;0,M71&lt;0)),ABS(O71/MIN(ABS(N71),ABS(M71))),20),"-"),20)</f>
        <v>-</v>
      </c>
      <c r="Q71" s="178" t="s">
        <v>588</v>
      </c>
      <c r="R71" s="217" t="s">
        <v>588</v>
      </c>
      <c r="S71" s="178" t="s">
        <v>588</v>
      </c>
      <c r="T71" s="217" t="s">
        <v>588</v>
      </c>
      <c r="U71" s="190"/>
      <c r="V71" s="1009" t="str">
        <f>IF(OR(OR(AND(OR((L71)&gt;10,(L71)&lt;-10),OR((K71)&gt;750,(K71)&lt;-750)),(AND(OR((P71)&gt;10,(P71)&lt;-10),OR((O71)&gt;750,(O71)&lt;-750))))),"QUERY - " &amp; (D71) &amp; " 2013/14 v. 2012/13 difference in Acc. Other staff costs / Other op. expenses","")</f>
        <v/>
      </c>
      <c r="X71" s="6"/>
      <c r="Y71" s="218"/>
      <c r="Z71" s="218"/>
      <c r="AA71" s="218"/>
      <c r="AB71" s="219"/>
    </row>
    <row r="72" spans="2:28" s="139" customFormat="1" ht="18" x14ac:dyDescent="0.25">
      <c r="B72" s="145"/>
      <c r="C72" s="166" t="s">
        <v>320</v>
      </c>
      <c r="D72" s="227" t="s">
        <v>610</v>
      </c>
      <c r="E72" s="178" t="s">
        <v>588</v>
      </c>
      <c r="F72" s="217" t="s">
        <v>588</v>
      </c>
      <c r="G72" s="178" t="s">
        <v>588</v>
      </c>
      <c r="H72" s="217" t="s">
        <v>588</v>
      </c>
      <c r="I72" s="336">
        <f>DATA_T7!D68</f>
        <v>0</v>
      </c>
      <c r="J72" s="247">
        <v>0</v>
      </c>
      <c r="K72" s="215">
        <f>I72-J72</f>
        <v>0</v>
      </c>
      <c r="L72" s="1255" t="str">
        <f>IF(AND(OR(I72=0,J72&lt;&gt;0),OR(J72=0,I72&lt;&gt;0)),IF((I72+J72+K72&lt;&gt;0),IF(AND(OR(I72&gt;0,J72&lt;0),OR(J72&gt;0,I72&lt;0)),ABS(K72/MIN(ABS(J72),ABS(I72))),20),"-"),20)</f>
        <v>-</v>
      </c>
      <c r="M72" s="337">
        <f>DATA_T7!F68</f>
        <v>0</v>
      </c>
      <c r="N72" s="247">
        <v>0</v>
      </c>
      <c r="O72" s="215">
        <f>M72-N72</f>
        <v>0</v>
      </c>
      <c r="P72" s="1255" t="str">
        <f>IF(AND(OR(M72=0,N72&lt;&gt;0),OR(N72=0,M72&lt;&gt;0)),IF((M72+N72+O72&lt;&gt;0),IF(AND(OR(M72&gt;0,N72&lt;0),OR(N72&gt;0,M72&lt;0)),ABS(O72/MIN(ABS(N72),ABS(M72))),20),"-"),20)</f>
        <v>-</v>
      </c>
      <c r="Q72" s="337">
        <f>DATA_T7!H68</f>
        <v>0</v>
      </c>
      <c r="R72" s="247">
        <v>0</v>
      </c>
      <c r="S72" s="178">
        <f>Q72-R72</f>
        <v>0</v>
      </c>
      <c r="T72" s="1255" t="str">
        <f>IF(AND(OR(Q72=0,R72&lt;&gt;0),OR(R72=0,Q72&lt;&gt;0)),IF((Q72+R72+S72&lt;&gt;0),IF(AND(OR(Q72&gt;0,R72&lt;0),OR(R72&gt;0,Q72&lt;0)),ABS(S72/MIN(ABS(R72),ABS(Q72))),20),"-"),20)</f>
        <v>-</v>
      </c>
      <c r="U72" s="190"/>
      <c r="V72" s="1009" t="str">
        <f>IF(OR(OR(AND(OR((T72)&gt;10,(T72)&lt;-10),OR((S72)&gt;750,(S72)&lt;-750)),(AND(OR((L72)&gt;10,(L72)&lt;-10),OR((K72)&gt;750,(K72)&lt;-750))),(AND(OR((P72)&gt;10,(P72)&lt;-10),OR((O72)&gt;750,(O72)&lt;-750))))),"QUERY - " &amp; (D72) &amp; " 2013/14 v. 2012/13 difference in Other staff costs / Other op. expenses / Int. &amp; other finance costs","")</f>
        <v/>
      </c>
      <c r="X72" s="6"/>
      <c r="Y72" s="218"/>
      <c r="Z72" s="218"/>
      <c r="AA72" s="218"/>
      <c r="AB72" s="219"/>
    </row>
    <row r="73" spans="2:28" s="139" customFormat="1" ht="18.75" thickBot="1" x14ac:dyDescent="0.3">
      <c r="B73" s="149"/>
      <c r="C73" s="534" t="s">
        <v>321</v>
      </c>
      <c r="D73" s="220" t="s">
        <v>43</v>
      </c>
      <c r="E73" s="223" t="s">
        <v>588</v>
      </c>
      <c r="F73" s="224" t="s">
        <v>588</v>
      </c>
      <c r="G73" s="223" t="s">
        <v>588</v>
      </c>
      <c r="H73" s="224" t="s">
        <v>588</v>
      </c>
      <c r="I73" s="334">
        <f>SUM(I71:I72)</f>
        <v>0</v>
      </c>
      <c r="J73" s="371">
        <f>SUM(J71:J72)</f>
        <v>0</v>
      </c>
      <c r="K73" s="221">
        <f>I73-J73</f>
        <v>0</v>
      </c>
      <c r="L73" s="222" t="str">
        <f>IF(AND(OR(I73=0,J73&lt;&gt;0),OR(J73=0,I73&lt;&gt;0)),IF((I73+J73+K73&lt;&gt;0),IF(AND(OR(I73&gt;0,J73&lt;0),OR(J73&gt;0,I73&lt;0)),ABS(K73/MIN(ABS(J73),ABS(I73))),20),"-"),20)</f>
        <v>-</v>
      </c>
      <c r="M73" s="371">
        <f>SUM(M71:M72)</f>
        <v>0</v>
      </c>
      <c r="N73" s="371">
        <f>SUM(N71:N72)</f>
        <v>0</v>
      </c>
      <c r="O73" s="221">
        <f>M73-N73</f>
        <v>0</v>
      </c>
      <c r="P73" s="222" t="str">
        <f>IF(AND(OR(M73=0,N73&lt;&gt;0),OR(N73=0,M73&lt;&gt;0)),IF((M73+N73+O73&lt;&gt;0),IF(AND(OR(M73&gt;0,N73&lt;0),OR(N73&gt;0,M73&lt;0)),ABS(O73/MIN(ABS(N73),ABS(M73))),20),"-"),20)</f>
        <v>-</v>
      </c>
      <c r="Q73" s="371">
        <f>SUM(Q72)</f>
        <v>0</v>
      </c>
      <c r="R73" s="371">
        <f>SUM(R72)</f>
        <v>0</v>
      </c>
      <c r="S73" s="221">
        <f>Q73-R73</f>
        <v>0</v>
      </c>
      <c r="T73" s="222" t="str">
        <f>IF(AND(OR(Q73=0,R73&lt;&gt;0),OR(R73=0,Q73&lt;&gt;0)),IF((Q73+R73+S73&lt;&gt;0),IF(AND(OR(Q73&gt;0,R73&lt;0),OR(R73&gt;0,Q73&lt;0)),ABS(S73/MIN(ABS(R73),ABS(Q73))),20),"-"),20)</f>
        <v>-</v>
      </c>
      <c r="U73" s="190"/>
      <c r="V73" s="405"/>
      <c r="X73" s="6"/>
      <c r="Y73" s="225"/>
      <c r="Z73" s="225"/>
      <c r="AA73" s="225"/>
      <c r="AB73" s="219"/>
    </row>
    <row r="74" spans="2:28" s="139" customFormat="1" ht="18.75" thickBot="1" x14ac:dyDescent="0.3">
      <c r="B74" s="183"/>
      <c r="C74" s="542">
        <v>5</v>
      </c>
      <c r="D74" s="228" t="s">
        <v>71</v>
      </c>
      <c r="E74" s="229" t="s">
        <v>588</v>
      </c>
      <c r="F74" s="230" t="s">
        <v>588</v>
      </c>
      <c r="G74" s="229" t="s">
        <v>588</v>
      </c>
      <c r="H74" s="230" t="s">
        <v>588</v>
      </c>
      <c r="I74" s="564">
        <f>DATA_T7!D71</f>
        <v>0</v>
      </c>
      <c r="J74" s="565">
        <v>0</v>
      </c>
      <c r="K74" s="566">
        <f>I74-J74</f>
        <v>0</v>
      </c>
      <c r="L74" s="222" t="str">
        <f>IF(AND(OR(I74=0,J74&lt;&gt;0),OR(J74=0,I74&lt;&gt;0)),IF((I74+J74+K74&lt;&gt;0),IF(AND(OR(I74&gt;0,J74&lt;0),OR(J74&gt;0,I74&lt;0)),ABS(K74/MIN(ABS(J74),ABS(I74))),20),"-"),20)</f>
        <v>-</v>
      </c>
      <c r="M74" s="564">
        <f>DATA_T7!F71</f>
        <v>0</v>
      </c>
      <c r="N74" s="565">
        <v>0</v>
      </c>
      <c r="O74" s="566">
        <f>M74-N74</f>
        <v>0</v>
      </c>
      <c r="P74" s="222" t="str">
        <f>IF(AND(OR(M74=0,N74&lt;&gt;0),OR(N74=0,M74&lt;&gt;0)),IF((M74+N74+O74&lt;&gt;0),IF(AND(OR(M74&gt;0,N74&lt;0),OR(N74&gt;0,M74&lt;0)),ABS(O74/MIN(ABS(N74),ABS(M74))),20),"-"),20)</f>
        <v>-</v>
      </c>
      <c r="Q74" s="564">
        <f>DATA_T7!H71</f>
        <v>0</v>
      </c>
      <c r="R74" s="565">
        <v>0</v>
      </c>
      <c r="S74" s="566">
        <f>Q74-R74</f>
        <v>0</v>
      </c>
      <c r="T74" s="222" t="str">
        <f>IF(AND(OR(Q74=0,R74&lt;&gt;0),OR(R74=0,Q74&lt;&gt;0)),IF((Q74+R74+S74&lt;&gt;0),IF(AND(OR(Q74&gt;0,R74&lt;0),OR(R74&gt;0,Q74&lt;0)),ABS(S74/MIN(ABS(R74),ABS(Q74))),20),"-"),20)</f>
        <v>-</v>
      </c>
      <c r="U74" s="190"/>
      <c r="V74" s="1009" t="str">
        <f>IF(OR(OR(AND(OR((T74)&gt;10,(T74)&lt;-10),OR((S74)&gt;750,(S74)&lt;-750)),(AND(OR((L74)&gt;10,(L74)&lt;-10),OR((K74)&gt;750,(K74)&lt;-750))),(AND(OR((P74)&gt;10,(P74)&lt;-10),OR((O74)&gt;750,(O74)&lt;-750))))),"QUERY - " &amp; (D74) &amp; "2013/14 v. 2012/13 difference in Other staff costs / Other op. expenses / Int. &amp; other finance costs","")</f>
        <v/>
      </c>
      <c r="X74" s="6"/>
      <c r="Y74" s="245"/>
      <c r="Z74" s="245"/>
      <c r="AA74" s="218"/>
      <c r="AB74" s="219"/>
    </row>
    <row r="75" spans="2:28" s="139" customFormat="1" ht="18" x14ac:dyDescent="0.25">
      <c r="B75" s="142"/>
      <c r="C75" s="541">
        <v>6</v>
      </c>
      <c r="D75" s="680" t="s">
        <v>564</v>
      </c>
      <c r="E75" s="379"/>
      <c r="F75" s="380"/>
      <c r="G75" s="379"/>
      <c r="H75" s="381"/>
      <c r="I75" s="383"/>
      <c r="J75" s="380"/>
      <c r="K75" s="379"/>
      <c r="L75" s="382"/>
      <c r="M75" s="335"/>
      <c r="N75" s="319"/>
      <c r="O75" s="379"/>
      <c r="P75" s="382"/>
      <c r="Q75" s="379"/>
      <c r="R75" s="381"/>
      <c r="S75" s="379"/>
      <c r="T75" s="381"/>
      <c r="U75" s="190"/>
      <c r="V75" s="405"/>
      <c r="X75" s="6"/>
      <c r="Y75" s="7"/>
      <c r="Z75" s="7"/>
      <c r="AA75" s="218"/>
      <c r="AB75" s="219"/>
    </row>
    <row r="76" spans="2:28" s="139" customFormat="1" ht="18" x14ac:dyDescent="0.25">
      <c r="B76" s="145"/>
      <c r="C76" s="543" t="s">
        <v>441</v>
      </c>
      <c r="D76" s="181" t="s">
        <v>634</v>
      </c>
      <c r="E76" s="336"/>
      <c r="F76" s="7"/>
      <c r="G76" s="215"/>
      <c r="H76" s="226"/>
      <c r="I76" s="337"/>
      <c r="J76" s="7"/>
      <c r="K76" s="215"/>
      <c r="L76" s="1255"/>
      <c r="M76" s="336"/>
      <c r="N76" s="7"/>
      <c r="O76" s="215"/>
      <c r="P76" s="1255"/>
      <c r="Q76" s="270"/>
      <c r="R76" s="271"/>
      <c r="S76" s="270"/>
      <c r="T76" s="271"/>
      <c r="U76" s="190"/>
      <c r="V76" s="406"/>
      <c r="X76" s="6"/>
      <c r="Y76" s="7"/>
      <c r="Z76" s="7"/>
      <c r="AA76" s="218"/>
      <c r="AB76" s="219"/>
    </row>
    <row r="77" spans="2:28" s="139" customFormat="1" ht="18" x14ac:dyDescent="0.25">
      <c r="B77" s="145"/>
      <c r="C77" s="543" t="s">
        <v>442</v>
      </c>
      <c r="D77" s="181" t="s">
        <v>621</v>
      </c>
      <c r="E77" s="336">
        <f>DATA_T7!C75</f>
        <v>0</v>
      </c>
      <c r="F77" s="247">
        <v>0</v>
      </c>
      <c r="G77" s="267">
        <f t="shared" ref="G77:G98" si="20">E77-F77</f>
        <v>0</v>
      </c>
      <c r="H77" s="1255" t="str">
        <f t="shared" ref="H77:H98" si="21">IF(AND(OR(E77=0,F77&lt;&gt;0),OR(F77=0,E77&lt;&gt;0)),IF((E77+F77+G77&lt;&gt;0),IF(AND(OR(E77&gt;0,F77&lt;0),OR(F77&gt;0,E77&lt;0)),ABS(G77/MIN(ABS(F77),ABS(E77))),20),"-"),20)</f>
        <v>-</v>
      </c>
      <c r="I77" s="337">
        <f>DATA_T7!D75</f>
        <v>0</v>
      </c>
      <c r="J77" s="247">
        <v>0</v>
      </c>
      <c r="K77" s="267">
        <f t="shared" ref="K77:K98" si="22">I77-J77</f>
        <v>0</v>
      </c>
      <c r="L77" s="324" t="str">
        <f t="shared" ref="L77:L98" si="23">IF(AND(OR(I77=0,J77&lt;&gt;0),OR(J77=0,I77&lt;&gt;0)),IF((I77+J77+K77&lt;&gt;0),IF(AND(OR(I77&gt;0,J77&lt;0),OR(J77&gt;0,I77&lt;0)),ABS(K77/MIN(ABS(J77),ABS(I77))),20),"-"),20)</f>
        <v>-</v>
      </c>
      <c r="M77" s="336">
        <f>DATA_T7!F75</f>
        <v>0</v>
      </c>
      <c r="N77" s="247">
        <v>0</v>
      </c>
      <c r="O77" s="267">
        <f t="shared" ref="O77:O98" si="24">M77-N77</f>
        <v>0</v>
      </c>
      <c r="P77" s="1255" t="str">
        <f t="shared" ref="P77:P98" si="25">IF(AND(OR(M77=0,N77&lt;&gt;0),OR(N77=0,M77&lt;&gt;0)),IF((M77+N77+O77&lt;&gt;0),IF(AND(OR(M77&gt;0,N77&lt;0),OR(N77&gt;0,M77&lt;0)),ABS(O77/MIN(ABS(N77),ABS(M77))),20),"-"),20)</f>
        <v>-</v>
      </c>
      <c r="Q77" s="270" t="s">
        <v>588</v>
      </c>
      <c r="R77" s="271" t="s">
        <v>588</v>
      </c>
      <c r="S77" s="270" t="s">
        <v>588</v>
      </c>
      <c r="T77" s="271" t="s">
        <v>588</v>
      </c>
      <c r="U77" s="190"/>
      <c r="V77" s="406"/>
      <c r="X77" s="6"/>
      <c r="Y77" s="7"/>
      <c r="Z77" s="7"/>
      <c r="AA77" s="218"/>
      <c r="AB77" s="219"/>
    </row>
    <row r="78" spans="2:28" s="139" customFormat="1" ht="18" x14ac:dyDescent="0.25">
      <c r="B78" s="145"/>
      <c r="C78" s="543" t="s">
        <v>443</v>
      </c>
      <c r="D78" s="181" t="s">
        <v>377</v>
      </c>
      <c r="E78" s="336">
        <f>DATA_T7!C76</f>
        <v>0</v>
      </c>
      <c r="F78" s="247">
        <v>0</v>
      </c>
      <c r="G78" s="267">
        <f t="shared" si="20"/>
        <v>0</v>
      </c>
      <c r="H78" s="1255" t="str">
        <f t="shared" si="21"/>
        <v>-</v>
      </c>
      <c r="I78" s="337">
        <f>DATA_T7!D76</f>
        <v>0</v>
      </c>
      <c r="J78" s="247">
        <v>0</v>
      </c>
      <c r="K78" s="267">
        <f t="shared" si="22"/>
        <v>0</v>
      </c>
      <c r="L78" s="324" t="str">
        <f t="shared" si="23"/>
        <v>-</v>
      </c>
      <c r="M78" s="336">
        <f>DATA_T7!F76</f>
        <v>0</v>
      </c>
      <c r="N78" s="247">
        <v>0</v>
      </c>
      <c r="O78" s="267">
        <f t="shared" si="24"/>
        <v>0</v>
      </c>
      <c r="P78" s="1255" t="str">
        <f t="shared" si="25"/>
        <v>-</v>
      </c>
      <c r="Q78" s="270" t="s">
        <v>588</v>
      </c>
      <c r="R78" s="271" t="s">
        <v>588</v>
      </c>
      <c r="S78" s="270" t="s">
        <v>588</v>
      </c>
      <c r="T78" s="271" t="s">
        <v>588</v>
      </c>
      <c r="U78" s="190"/>
      <c r="V78" s="406"/>
      <c r="X78" s="6"/>
      <c r="Y78" s="7"/>
      <c r="Z78" s="7"/>
      <c r="AA78" s="218"/>
      <c r="AB78" s="219"/>
    </row>
    <row r="79" spans="2:28" s="139" customFormat="1" ht="18" x14ac:dyDescent="0.25">
      <c r="B79" s="145"/>
      <c r="C79" s="543" t="s">
        <v>444</v>
      </c>
      <c r="D79" s="181" t="s">
        <v>961</v>
      </c>
      <c r="E79" s="336">
        <f>DATA_T7!C77</f>
        <v>0</v>
      </c>
      <c r="F79" s="247">
        <v>0</v>
      </c>
      <c r="G79" s="267">
        <f t="shared" si="20"/>
        <v>0</v>
      </c>
      <c r="H79" s="1255" t="str">
        <f t="shared" si="21"/>
        <v>-</v>
      </c>
      <c r="I79" s="337">
        <f>DATA_T7!D77</f>
        <v>0</v>
      </c>
      <c r="J79" s="247">
        <v>0</v>
      </c>
      <c r="K79" s="267">
        <f t="shared" si="22"/>
        <v>0</v>
      </c>
      <c r="L79" s="324" t="str">
        <f t="shared" si="23"/>
        <v>-</v>
      </c>
      <c r="M79" s="336">
        <f>DATA_T7!F77</f>
        <v>0</v>
      </c>
      <c r="N79" s="247">
        <v>0</v>
      </c>
      <c r="O79" s="267">
        <f t="shared" si="24"/>
        <v>0</v>
      </c>
      <c r="P79" s="1255" t="str">
        <f t="shared" si="25"/>
        <v>-</v>
      </c>
      <c r="Q79" s="270" t="s">
        <v>588</v>
      </c>
      <c r="R79" s="271" t="s">
        <v>588</v>
      </c>
      <c r="S79" s="270" t="s">
        <v>588</v>
      </c>
      <c r="T79" s="271" t="s">
        <v>588</v>
      </c>
      <c r="U79" s="190"/>
      <c r="V79" s="406"/>
      <c r="X79" s="6"/>
      <c r="Y79" s="7"/>
      <c r="Z79" s="7"/>
      <c r="AA79" s="218"/>
      <c r="AB79" s="219"/>
    </row>
    <row r="80" spans="2:28" s="139" customFormat="1" ht="18" x14ac:dyDescent="0.25">
      <c r="B80" s="145"/>
      <c r="C80" s="543" t="s">
        <v>445</v>
      </c>
      <c r="D80" s="181" t="s">
        <v>622</v>
      </c>
      <c r="E80" s="336">
        <f>DATA_T7!C78</f>
        <v>0</v>
      </c>
      <c r="F80" s="247">
        <v>0</v>
      </c>
      <c r="G80" s="267">
        <f t="shared" si="20"/>
        <v>0</v>
      </c>
      <c r="H80" s="1255" t="str">
        <f t="shared" si="21"/>
        <v>-</v>
      </c>
      <c r="I80" s="337">
        <f>DATA_T7!D78</f>
        <v>0</v>
      </c>
      <c r="J80" s="247">
        <v>0</v>
      </c>
      <c r="K80" s="267">
        <f t="shared" si="22"/>
        <v>0</v>
      </c>
      <c r="L80" s="324" t="str">
        <f t="shared" si="23"/>
        <v>-</v>
      </c>
      <c r="M80" s="336">
        <f>DATA_T7!F78</f>
        <v>0</v>
      </c>
      <c r="N80" s="247">
        <v>0</v>
      </c>
      <c r="O80" s="267">
        <f t="shared" si="24"/>
        <v>0</v>
      </c>
      <c r="P80" s="1255" t="str">
        <f t="shared" si="25"/>
        <v>-</v>
      </c>
      <c r="Q80" s="270" t="s">
        <v>588</v>
      </c>
      <c r="R80" s="271" t="s">
        <v>588</v>
      </c>
      <c r="S80" s="270" t="s">
        <v>588</v>
      </c>
      <c r="T80" s="271" t="s">
        <v>588</v>
      </c>
      <c r="U80" s="190"/>
      <c r="V80" s="406"/>
      <c r="X80" s="6"/>
      <c r="Y80" s="7"/>
      <c r="Z80" s="7"/>
      <c r="AA80" s="218"/>
      <c r="AB80" s="219"/>
    </row>
    <row r="81" spans="2:28" s="139" customFormat="1" ht="18" x14ac:dyDescent="0.25">
      <c r="B81" s="145"/>
      <c r="C81" s="543" t="s">
        <v>446</v>
      </c>
      <c r="D81" s="181" t="s">
        <v>623</v>
      </c>
      <c r="E81" s="336">
        <f>DATA_T7!C79</f>
        <v>0</v>
      </c>
      <c r="F81" s="247">
        <v>0</v>
      </c>
      <c r="G81" s="267">
        <f t="shared" si="20"/>
        <v>0</v>
      </c>
      <c r="H81" s="1255" t="str">
        <f t="shared" si="21"/>
        <v>-</v>
      </c>
      <c r="I81" s="337">
        <f>DATA_T7!D79</f>
        <v>0</v>
      </c>
      <c r="J81" s="247">
        <v>0</v>
      </c>
      <c r="K81" s="267">
        <f t="shared" si="22"/>
        <v>0</v>
      </c>
      <c r="L81" s="324" t="str">
        <f t="shared" si="23"/>
        <v>-</v>
      </c>
      <c r="M81" s="336">
        <f>DATA_T7!F79</f>
        <v>0</v>
      </c>
      <c r="N81" s="247">
        <v>0</v>
      </c>
      <c r="O81" s="267">
        <f t="shared" si="24"/>
        <v>0</v>
      </c>
      <c r="P81" s="1255" t="str">
        <f t="shared" si="25"/>
        <v>-</v>
      </c>
      <c r="Q81" s="270" t="s">
        <v>588</v>
      </c>
      <c r="R81" s="271" t="s">
        <v>588</v>
      </c>
      <c r="S81" s="270" t="s">
        <v>588</v>
      </c>
      <c r="T81" s="271" t="s">
        <v>588</v>
      </c>
      <c r="U81" s="190"/>
      <c r="V81" s="406"/>
      <c r="X81" s="6"/>
      <c r="Y81" s="7"/>
      <c r="Z81" s="7"/>
      <c r="AA81" s="218"/>
      <c r="AB81" s="219"/>
    </row>
    <row r="82" spans="2:28" s="139" customFormat="1" ht="18" x14ac:dyDescent="0.25">
      <c r="B82" s="145"/>
      <c r="C82" s="543" t="s">
        <v>447</v>
      </c>
      <c r="D82" s="181" t="s">
        <v>624</v>
      </c>
      <c r="E82" s="336">
        <f>DATA_T7!C80</f>
        <v>0</v>
      </c>
      <c r="F82" s="247">
        <v>0</v>
      </c>
      <c r="G82" s="267">
        <f t="shared" si="20"/>
        <v>0</v>
      </c>
      <c r="H82" s="1255" t="str">
        <f t="shared" si="21"/>
        <v>-</v>
      </c>
      <c r="I82" s="337">
        <f>DATA_T7!D80</f>
        <v>0</v>
      </c>
      <c r="J82" s="247">
        <v>0</v>
      </c>
      <c r="K82" s="267">
        <f t="shared" si="22"/>
        <v>0</v>
      </c>
      <c r="L82" s="324" t="str">
        <f t="shared" si="23"/>
        <v>-</v>
      </c>
      <c r="M82" s="336">
        <f>DATA_T7!F80</f>
        <v>0</v>
      </c>
      <c r="N82" s="247">
        <v>0</v>
      </c>
      <c r="O82" s="267">
        <f t="shared" si="24"/>
        <v>0</v>
      </c>
      <c r="P82" s="1255" t="str">
        <f t="shared" si="25"/>
        <v>-</v>
      </c>
      <c r="Q82" s="270" t="s">
        <v>588</v>
      </c>
      <c r="R82" s="271" t="s">
        <v>588</v>
      </c>
      <c r="S82" s="270" t="s">
        <v>588</v>
      </c>
      <c r="T82" s="271" t="s">
        <v>588</v>
      </c>
      <c r="U82" s="190"/>
      <c r="V82" s="406"/>
      <c r="X82" s="6"/>
      <c r="Y82" s="7"/>
      <c r="Z82" s="7"/>
      <c r="AA82" s="218"/>
      <c r="AB82" s="219"/>
    </row>
    <row r="83" spans="2:28" s="139" customFormat="1" ht="18" x14ac:dyDescent="0.25">
      <c r="B83" s="145"/>
      <c r="C83" s="543" t="s">
        <v>448</v>
      </c>
      <c r="D83" s="181" t="s">
        <v>625</v>
      </c>
      <c r="E83" s="336">
        <f>DATA_T7!C81</f>
        <v>0</v>
      </c>
      <c r="F83" s="247">
        <v>0</v>
      </c>
      <c r="G83" s="267">
        <f t="shared" si="20"/>
        <v>0</v>
      </c>
      <c r="H83" s="1255" t="str">
        <f t="shared" si="21"/>
        <v>-</v>
      </c>
      <c r="I83" s="337">
        <f>DATA_T7!D81</f>
        <v>0</v>
      </c>
      <c r="J83" s="247">
        <v>0</v>
      </c>
      <c r="K83" s="267">
        <f t="shared" si="22"/>
        <v>0</v>
      </c>
      <c r="L83" s="324" t="str">
        <f t="shared" si="23"/>
        <v>-</v>
      </c>
      <c r="M83" s="336">
        <f>DATA_T7!F81</f>
        <v>0</v>
      </c>
      <c r="N83" s="247">
        <v>0</v>
      </c>
      <c r="O83" s="267">
        <f t="shared" si="24"/>
        <v>0</v>
      </c>
      <c r="P83" s="1255" t="str">
        <f t="shared" si="25"/>
        <v>-</v>
      </c>
      <c r="Q83" s="270" t="s">
        <v>588</v>
      </c>
      <c r="R83" s="271" t="s">
        <v>588</v>
      </c>
      <c r="S83" s="270" t="s">
        <v>588</v>
      </c>
      <c r="T83" s="271" t="s">
        <v>588</v>
      </c>
      <c r="U83" s="190"/>
      <c r="V83" s="406"/>
      <c r="X83" s="6"/>
      <c r="Y83" s="7"/>
      <c r="Z83" s="7"/>
      <c r="AA83" s="218"/>
      <c r="AB83" s="219"/>
    </row>
    <row r="84" spans="2:28" s="139" customFormat="1" ht="18" x14ac:dyDescent="0.25">
      <c r="B84" s="145"/>
      <c r="C84" s="166" t="s">
        <v>449</v>
      </c>
      <c r="D84" s="342" t="s">
        <v>633</v>
      </c>
      <c r="E84" s="336">
        <f>DATA_T7!C82</f>
        <v>0</v>
      </c>
      <c r="F84" s="247">
        <v>0</v>
      </c>
      <c r="G84" s="267">
        <f t="shared" si="20"/>
        <v>0</v>
      </c>
      <c r="H84" s="1255" t="str">
        <f t="shared" si="21"/>
        <v>-</v>
      </c>
      <c r="I84" s="337">
        <f>DATA_T7!D82</f>
        <v>0</v>
      </c>
      <c r="J84" s="247">
        <v>0</v>
      </c>
      <c r="K84" s="267">
        <f t="shared" si="22"/>
        <v>0</v>
      </c>
      <c r="L84" s="324" t="str">
        <f t="shared" si="23"/>
        <v>-</v>
      </c>
      <c r="M84" s="336">
        <f>DATA_T7!F82</f>
        <v>0</v>
      </c>
      <c r="N84" s="247">
        <v>0</v>
      </c>
      <c r="O84" s="267">
        <f t="shared" si="24"/>
        <v>0</v>
      </c>
      <c r="P84" s="1255" t="str">
        <f t="shared" si="25"/>
        <v>-</v>
      </c>
      <c r="Q84" s="270" t="s">
        <v>588</v>
      </c>
      <c r="R84" s="271" t="s">
        <v>588</v>
      </c>
      <c r="S84" s="270" t="s">
        <v>588</v>
      </c>
      <c r="T84" s="271" t="s">
        <v>588</v>
      </c>
      <c r="U84" s="190"/>
      <c r="V84" s="406"/>
      <c r="X84" s="6"/>
      <c r="Y84" s="218"/>
      <c r="Z84" s="218"/>
      <c r="AA84" s="218"/>
      <c r="AB84" s="219"/>
    </row>
    <row r="85" spans="2:28" s="139" customFormat="1" ht="18.75" thickBot="1" x14ac:dyDescent="0.3">
      <c r="B85" s="149"/>
      <c r="C85" s="534" t="s">
        <v>450</v>
      </c>
      <c r="D85" s="552" t="s">
        <v>627</v>
      </c>
      <c r="E85" s="248">
        <f>SUM(E77:E84)</f>
        <v>0</v>
      </c>
      <c r="F85" s="398">
        <v>0</v>
      </c>
      <c r="G85" s="273">
        <f t="shared" si="20"/>
        <v>0</v>
      </c>
      <c r="H85" s="399" t="str">
        <f t="shared" si="21"/>
        <v>-</v>
      </c>
      <c r="I85" s="400">
        <f>SUM(I77:I84)</f>
        <v>0</v>
      </c>
      <c r="J85" s="401">
        <v>0</v>
      </c>
      <c r="K85" s="273">
        <f t="shared" si="22"/>
        <v>0</v>
      </c>
      <c r="L85" s="399" t="str">
        <f t="shared" si="23"/>
        <v>-</v>
      </c>
      <c r="M85" s="400">
        <f>SUM(M77:M84)</f>
        <v>0</v>
      </c>
      <c r="N85" s="402">
        <v>0</v>
      </c>
      <c r="O85" s="273">
        <f t="shared" si="24"/>
        <v>0</v>
      </c>
      <c r="P85" s="222" t="str">
        <f t="shared" si="25"/>
        <v>-</v>
      </c>
      <c r="Q85" s="274" t="s">
        <v>588</v>
      </c>
      <c r="R85" s="275" t="s">
        <v>588</v>
      </c>
      <c r="S85" s="274" t="s">
        <v>588</v>
      </c>
      <c r="T85" s="275" t="s">
        <v>588</v>
      </c>
      <c r="U85" s="190"/>
      <c r="V85" s="1010" t="str">
        <f t="shared" ref="V85:V97" si="26">IF(OR(OR(AND(OR((H85)&gt;10,(H85)&lt;-10),OR((G85)&gt;750,(G85)&lt;-750)),(AND(OR((L85)&gt;10,(L85)&lt;-10),OR((K85)&gt;750,(K85)&lt;-750))),(AND(OR((P85)&gt;10,(P85)&lt;-10),OR((O85)&gt;750,(O85)&lt;-750))))),"QUERY - " &amp; (D85) &amp; " 2013/14 v. 2012/13 difference in Acc. staff costs / Other staff costs / Other op. expenses","")</f>
        <v/>
      </c>
      <c r="X85" s="6"/>
      <c r="Y85" s="218"/>
      <c r="Z85" s="218"/>
      <c r="AA85" s="218"/>
      <c r="AB85" s="219"/>
    </row>
    <row r="86" spans="2:28" s="139" customFormat="1" ht="18" x14ac:dyDescent="0.25">
      <c r="B86" s="145"/>
      <c r="C86" s="166" t="s">
        <v>451</v>
      </c>
      <c r="D86" s="294" t="s">
        <v>379</v>
      </c>
      <c r="E86" s="336">
        <f>DATA_T7!C84</f>
        <v>0</v>
      </c>
      <c r="F86" s="247">
        <v>0</v>
      </c>
      <c r="G86" s="267">
        <f t="shared" si="20"/>
        <v>0</v>
      </c>
      <c r="H86" s="1255" t="str">
        <f t="shared" si="21"/>
        <v>-</v>
      </c>
      <c r="I86" s="336">
        <f>DATA_T7!D84</f>
        <v>0</v>
      </c>
      <c r="J86" s="403">
        <v>0</v>
      </c>
      <c r="K86" s="267">
        <f t="shared" si="22"/>
        <v>0</v>
      </c>
      <c r="L86" s="1255" t="str">
        <f t="shared" si="23"/>
        <v>-</v>
      </c>
      <c r="M86" s="1218">
        <f>DATA_T7!F84</f>
        <v>0</v>
      </c>
      <c r="N86" s="403">
        <v>0</v>
      </c>
      <c r="O86" s="267">
        <f t="shared" si="24"/>
        <v>0</v>
      </c>
      <c r="P86" s="1255" t="str">
        <f t="shared" si="25"/>
        <v>-</v>
      </c>
      <c r="Q86" s="270" t="s">
        <v>588</v>
      </c>
      <c r="R86" s="271" t="s">
        <v>588</v>
      </c>
      <c r="S86" s="270" t="s">
        <v>588</v>
      </c>
      <c r="T86" s="271" t="s">
        <v>588</v>
      </c>
      <c r="U86" s="190"/>
      <c r="V86" s="1010" t="str">
        <f t="shared" si="26"/>
        <v/>
      </c>
      <c r="X86" s="6"/>
      <c r="Y86" s="218"/>
      <c r="Z86" s="218"/>
      <c r="AA86" s="218"/>
      <c r="AB86" s="219"/>
    </row>
    <row r="87" spans="2:28" s="139" customFormat="1" ht="18" x14ac:dyDescent="0.25">
      <c r="B87" s="145"/>
      <c r="C87" s="166" t="s">
        <v>452</v>
      </c>
      <c r="D87" s="294" t="s">
        <v>380</v>
      </c>
      <c r="E87" s="336">
        <f>DATA_T7!C85</f>
        <v>0</v>
      </c>
      <c r="F87" s="247">
        <v>0</v>
      </c>
      <c r="G87" s="267">
        <f t="shared" si="20"/>
        <v>0</v>
      </c>
      <c r="H87" s="1255" t="str">
        <f t="shared" si="21"/>
        <v>-</v>
      </c>
      <c r="I87" s="336">
        <f>DATA_T7!D85</f>
        <v>0</v>
      </c>
      <c r="J87" s="404">
        <v>0</v>
      </c>
      <c r="K87" s="267">
        <f t="shared" si="22"/>
        <v>0</v>
      </c>
      <c r="L87" s="1255" t="str">
        <f t="shared" si="23"/>
        <v>-</v>
      </c>
      <c r="M87" s="1218">
        <f>DATA_T7!F85</f>
        <v>0</v>
      </c>
      <c r="N87" s="404">
        <v>0</v>
      </c>
      <c r="O87" s="267">
        <f t="shared" si="24"/>
        <v>0</v>
      </c>
      <c r="P87" s="1255" t="str">
        <f t="shared" si="25"/>
        <v>-</v>
      </c>
      <c r="Q87" s="270" t="s">
        <v>588</v>
      </c>
      <c r="R87" s="271" t="s">
        <v>588</v>
      </c>
      <c r="S87" s="270" t="s">
        <v>588</v>
      </c>
      <c r="T87" s="271" t="s">
        <v>588</v>
      </c>
      <c r="U87" s="190"/>
      <c r="V87" s="1009" t="str">
        <f t="shared" si="26"/>
        <v/>
      </c>
      <c r="X87" s="6"/>
      <c r="Y87" s="218"/>
      <c r="Z87" s="218"/>
      <c r="AA87" s="218"/>
      <c r="AB87" s="219"/>
    </row>
    <row r="88" spans="2:28" s="139" customFormat="1" ht="18" x14ac:dyDescent="0.25">
      <c r="B88" s="145"/>
      <c r="C88" s="166" t="s">
        <v>453</v>
      </c>
      <c r="D88" s="294" t="s">
        <v>381</v>
      </c>
      <c r="E88" s="336">
        <f>DATA_T7!C86</f>
        <v>0</v>
      </c>
      <c r="F88" s="247">
        <v>0</v>
      </c>
      <c r="G88" s="267">
        <f t="shared" si="20"/>
        <v>0</v>
      </c>
      <c r="H88" s="1255" t="str">
        <f t="shared" si="21"/>
        <v>-</v>
      </c>
      <c r="I88" s="336">
        <f>DATA_T7!D86</f>
        <v>0</v>
      </c>
      <c r="J88" s="404">
        <v>0</v>
      </c>
      <c r="K88" s="267">
        <f t="shared" si="22"/>
        <v>0</v>
      </c>
      <c r="L88" s="1255" t="str">
        <f t="shared" si="23"/>
        <v>-</v>
      </c>
      <c r="M88" s="1218">
        <f>DATA_T7!F86</f>
        <v>0</v>
      </c>
      <c r="N88" s="404">
        <v>0</v>
      </c>
      <c r="O88" s="267">
        <f t="shared" si="24"/>
        <v>0</v>
      </c>
      <c r="P88" s="1255" t="str">
        <f t="shared" si="25"/>
        <v>-</v>
      </c>
      <c r="Q88" s="270" t="s">
        <v>588</v>
      </c>
      <c r="R88" s="271" t="s">
        <v>588</v>
      </c>
      <c r="S88" s="270" t="s">
        <v>588</v>
      </c>
      <c r="T88" s="271" t="s">
        <v>588</v>
      </c>
      <c r="U88" s="190"/>
      <c r="V88" s="1009" t="str">
        <f t="shared" si="26"/>
        <v/>
      </c>
      <c r="X88" s="6"/>
      <c r="Y88" s="218"/>
      <c r="Z88" s="218"/>
      <c r="AA88" s="218"/>
      <c r="AB88" s="219"/>
    </row>
    <row r="89" spans="2:28" s="139" customFormat="1" ht="18" x14ac:dyDescent="0.25">
      <c r="B89" s="145"/>
      <c r="C89" s="166" t="s">
        <v>454</v>
      </c>
      <c r="D89" s="294" t="s">
        <v>382</v>
      </c>
      <c r="E89" s="336">
        <f>DATA_T7!C87</f>
        <v>0</v>
      </c>
      <c r="F89" s="247">
        <v>0</v>
      </c>
      <c r="G89" s="267">
        <f t="shared" si="20"/>
        <v>0</v>
      </c>
      <c r="H89" s="1255" t="str">
        <f t="shared" si="21"/>
        <v>-</v>
      </c>
      <c r="I89" s="336">
        <f>DATA_T7!D87</f>
        <v>0</v>
      </c>
      <c r="J89" s="404">
        <v>0</v>
      </c>
      <c r="K89" s="267">
        <f t="shared" si="22"/>
        <v>0</v>
      </c>
      <c r="L89" s="1255" t="str">
        <f t="shared" si="23"/>
        <v>-</v>
      </c>
      <c r="M89" s="1218">
        <f>DATA_T7!F87</f>
        <v>0</v>
      </c>
      <c r="N89" s="404">
        <v>0</v>
      </c>
      <c r="O89" s="267">
        <f t="shared" si="24"/>
        <v>0</v>
      </c>
      <c r="P89" s="1255" t="str">
        <f t="shared" si="25"/>
        <v>-</v>
      </c>
      <c r="Q89" s="270" t="s">
        <v>588</v>
      </c>
      <c r="R89" s="271" t="s">
        <v>588</v>
      </c>
      <c r="S89" s="270" t="s">
        <v>588</v>
      </c>
      <c r="T89" s="271" t="s">
        <v>588</v>
      </c>
      <c r="U89" s="190"/>
      <c r="V89" s="1009" t="str">
        <f t="shared" si="26"/>
        <v/>
      </c>
      <c r="X89" s="6"/>
      <c r="Y89" s="218"/>
      <c r="Z89" s="218"/>
      <c r="AA89" s="218"/>
      <c r="AB89" s="219"/>
    </row>
    <row r="90" spans="2:28" s="139" customFormat="1" ht="18" x14ac:dyDescent="0.25">
      <c r="B90" s="145"/>
      <c r="C90" s="166" t="s">
        <v>455</v>
      </c>
      <c r="D90" s="294" t="s">
        <v>383</v>
      </c>
      <c r="E90" s="336">
        <f>DATA_T7!C88</f>
        <v>0</v>
      </c>
      <c r="F90" s="247">
        <v>0</v>
      </c>
      <c r="G90" s="267">
        <f t="shared" si="20"/>
        <v>0</v>
      </c>
      <c r="H90" s="1255" t="str">
        <f t="shared" si="21"/>
        <v>-</v>
      </c>
      <c r="I90" s="336">
        <f>DATA_T7!D88</f>
        <v>0</v>
      </c>
      <c r="J90" s="404">
        <v>0</v>
      </c>
      <c r="K90" s="267">
        <f t="shared" si="22"/>
        <v>0</v>
      </c>
      <c r="L90" s="1255" t="str">
        <f t="shared" si="23"/>
        <v>-</v>
      </c>
      <c r="M90" s="1218">
        <f>DATA_T7!F88</f>
        <v>0</v>
      </c>
      <c r="N90" s="404">
        <v>0</v>
      </c>
      <c r="O90" s="267">
        <f t="shared" si="24"/>
        <v>0</v>
      </c>
      <c r="P90" s="1255" t="str">
        <f t="shared" si="25"/>
        <v>-</v>
      </c>
      <c r="Q90" s="270" t="s">
        <v>588</v>
      </c>
      <c r="R90" s="271" t="s">
        <v>588</v>
      </c>
      <c r="S90" s="270" t="s">
        <v>588</v>
      </c>
      <c r="T90" s="271" t="s">
        <v>588</v>
      </c>
      <c r="U90" s="190"/>
      <c r="V90" s="1009" t="str">
        <f t="shared" si="26"/>
        <v/>
      </c>
      <c r="X90" s="6"/>
      <c r="Y90" s="218"/>
      <c r="Z90" s="218"/>
      <c r="AA90" s="218"/>
      <c r="AB90" s="219"/>
    </row>
    <row r="91" spans="2:28" s="139" customFormat="1" ht="18" x14ac:dyDescent="0.25">
      <c r="B91" s="145"/>
      <c r="C91" s="166" t="s">
        <v>456</v>
      </c>
      <c r="D91" s="294" t="s">
        <v>384</v>
      </c>
      <c r="E91" s="336">
        <f>DATA_T7!C89</f>
        <v>0</v>
      </c>
      <c r="F91" s="247">
        <v>0</v>
      </c>
      <c r="G91" s="267">
        <f t="shared" si="20"/>
        <v>0</v>
      </c>
      <c r="H91" s="1255" t="str">
        <f t="shared" si="21"/>
        <v>-</v>
      </c>
      <c r="I91" s="336">
        <f>DATA_T7!D89</f>
        <v>0</v>
      </c>
      <c r="J91" s="404">
        <v>0</v>
      </c>
      <c r="K91" s="267">
        <f t="shared" si="22"/>
        <v>0</v>
      </c>
      <c r="L91" s="1255" t="str">
        <f t="shared" si="23"/>
        <v>-</v>
      </c>
      <c r="M91" s="1218">
        <f>DATA_T7!F89</f>
        <v>0</v>
      </c>
      <c r="N91" s="404">
        <v>0</v>
      </c>
      <c r="O91" s="267">
        <f t="shared" si="24"/>
        <v>0</v>
      </c>
      <c r="P91" s="1255" t="str">
        <f t="shared" si="25"/>
        <v>-</v>
      </c>
      <c r="Q91" s="270" t="s">
        <v>588</v>
      </c>
      <c r="R91" s="271" t="s">
        <v>588</v>
      </c>
      <c r="S91" s="270" t="s">
        <v>588</v>
      </c>
      <c r="T91" s="271" t="s">
        <v>588</v>
      </c>
      <c r="U91" s="190"/>
      <c r="V91" s="1009" t="str">
        <f t="shared" si="26"/>
        <v/>
      </c>
      <c r="X91" s="6"/>
      <c r="Y91" s="218"/>
      <c r="Z91" s="218"/>
      <c r="AA91" s="218"/>
      <c r="AB91" s="219"/>
    </row>
    <row r="92" spans="2:28" s="139" customFormat="1" ht="18" x14ac:dyDescent="0.25">
      <c r="B92" s="145"/>
      <c r="C92" s="166" t="s">
        <v>457</v>
      </c>
      <c r="D92" s="294" t="s">
        <v>385</v>
      </c>
      <c r="E92" s="336">
        <f>DATA_T7!C90</f>
        <v>0</v>
      </c>
      <c r="F92" s="247">
        <v>0</v>
      </c>
      <c r="G92" s="267">
        <f t="shared" si="20"/>
        <v>0</v>
      </c>
      <c r="H92" s="1255" t="str">
        <f t="shared" si="21"/>
        <v>-</v>
      </c>
      <c r="I92" s="336">
        <f>DATA_T7!D90</f>
        <v>0</v>
      </c>
      <c r="J92" s="404">
        <v>0</v>
      </c>
      <c r="K92" s="267">
        <f t="shared" si="22"/>
        <v>0</v>
      </c>
      <c r="L92" s="1255" t="str">
        <f t="shared" si="23"/>
        <v>-</v>
      </c>
      <c r="M92" s="1218">
        <f>DATA_T7!F90</f>
        <v>0</v>
      </c>
      <c r="N92" s="404">
        <v>0</v>
      </c>
      <c r="O92" s="267">
        <f t="shared" si="24"/>
        <v>0</v>
      </c>
      <c r="P92" s="1255" t="str">
        <f t="shared" si="25"/>
        <v>-</v>
      </c>
      <c r="Q92" s="270" t="s">
        <v>588</v>
      </c>
      <c r="R92" s="271" t="s">
        <v>588</v>
      </c>
      <c r="S92" s="270" t="s">
        <v>588</v>
      </c>
      <c r="T92" s="271" t="s">
        <v>588</v>
      </c>
      <c r="U92" s="190"/>
      <c r="V92" s="1009" t="str">
        <f t="shared" si="26"/>
        <v/>
      </c>
      <c r="X92" s="6"/>
      <c r="Y92" s="218"/>
      <c r="Z92" s="218"/>
      <c r="AA92" s="218"/>
      <c r="AB92" s="219"/>
    </row>
    <row r="93" spans="2:28" s="139" customFormat="1" ht="18" x14ac:dyDescent="0.25">
      <c r="B93" s="145"/>
      <c r="C93" s="166" t="s">
        <v>458</v>
      </c>
      <c r="D93" s="294" t="s">
        <v>390</v>
      </c>
      <c r="E93" s="336">
        <f>DATA_T7!C91</f>
        <v>0</v>
      </c>
      <c r="F93" s="247">
        <v>0</v>
      </c>
      <c r="G93" s="267">
        <f t="shared" si="20"/>
        <v>0</v>
      </c>
      <c r="H93" s="1255" t="str">
        <f t="shared" si="21"/>
        <v>-</v>
      </c>
      <c r="I93" s="336">
        <f>DATA_T7!D91</f>
        <v>0</v>
      </c>
      <c r="J93" s="404">
        <v>0</v>
      </c>
      <c r="K93" s="267">
        <f t="shared" si="22"/>
        <v>0</v>
      </c>
      <c r="L93" s="1255" t="str">
        <f t="shared" si="23"/>
        <v>-</v>
      </c>
      <c r="M93" s="1218">
        <f>DATA_T7!F91</f>
        <v>0</v>
      </c>
      <c r="N93" s="404">
        <v>0</v>
      </c>
      <c r="O93" s="267">
        <f t="shared" si="24"/>
        <v>0</v>
      </c>
      <c r="P93" s="1255" t="str">
        <f t="shared" si="25"/>
        <v>-</v>
      </c>
      <c r="Q93" s="270" t="s">
        <v>588</v>
      </c>
      <c r="R93" s="271" t="s">
        <v>588</v>
      </c>
      <c r="S93" s="270" t="s">
        <v>588</v>
      </c>
      <c r="T93" s="271" t="s">
        <v>588</v>
      </c>
      <c r="U93" s="190"/>
      <c r="V93" s="1009" t="str">
        <f t="shared" si="26"/>
        <v/>
      </c>
      <c r="X93" s="6"/>
      <c r="Y93" s="218"/>
      <c r="Z93" s="218"/>
      <c r="AA93" s="218"/>
      <c r="AB93" s="219"/>
    </row>
    <row r="94" spans="2:28" s="139" customFormat="1" ht="18" x14ac:dyDescent="0.25">
      <c r="B94" s="145"/>
      <c r="C94" s="166" t="s">
        <v>459</v>
      </c>
      <c r="D94" s="294" t="s">
        <v>386</v>
      </c>
      <c r="E94" s="336">
        <f>DATA_T7!C92</f>
        <v>0</v>
      </c>
      <c r="F94" s="247">
        <v>0</v>
      </c>
      <c r="G94" s="267">
        <f t="shared" si="20"/>
        <v>0</v>
      </c>
      <c r="H94" s="1255" t="str">
        <f t="shared" si="21"/>
        <v>-</v>
      </c>
      <c r="I94" s="336">
        <f>DATA_T7!D92</f>
        <v>0</v>
      </c>
      <c r="J94" s="404">
        <v>0</v>
      </c>
      <c r="K94" s="267">
        <f t="shared" si="22"/>
        <v>0</v>
      </c>
      <c r="L94" s="1255" t="str">
        <f t="shared" si="23"/>
        <v>-</v>
      </c>
      <c r="M94" s="1218">
        <f>DATA_T7!F92</f>
        <v>0</v>
      </c>
      <c r="N94" s="404">
        <v>0</v>
      </c>
      <c r="O94" s="267">
        <f t="shared" si="24"/>
        <v>0</v>
      </c>
      <c r="P94" s="1255" t="str">
        <f t="shared" si="25"/>
        <v>-</v>
      </c>
      <c r="Q94" s="270" t="s">
        <v>588</v>
      </c>
      <c r="R94" s="271" t="s">
        <v>588</v>
      </c>
      <c r="S94" s="270" t="s">
        <v>588</v>
      </c>
      <c r="T94" s="271" t="s">
        <v>588</v>
      </c>
      <c r="U94" s="190"/>
      <c r="V94" s="1009" t="str">
        <f t="shared" si="26"/>
        <v/>
      </c>
      <c r="X94" s="6"/>
      <c r="Y94" s="218"/>
      <c r="Z94" s="218"/>
      <c r="AA94" s="218"/>
      <c r="AB94" s="219"/>
    </row>
    <row r="95" spans="2:28" s="139" customFormat="1" ht="18" x14ac:dyDescent="0.25">
      <c r="B95" s="145"/>
      <c r="C95" s="166" t="s">
        <v>460</v>
      </c>
      <c r="D95" s="294" t="s">
        <v>387</v>
      </c>
      <c r="E95" s="336">
        <f>DATA_T7!C93</f>
        <v>0</v>
      </c>
      <c r="F95" s="247">
        <v>0</v>
      </c>
      <c r="G95" s="267">
        <f t="shared" si="20"/>
        <v>0</v>
      </c>
      <c r="H95" s="1255" t="str">
        <f t="shared" si="21"/>
        <v>-</v>
      </c>
      <c r="I95" s="336">
        <f>DATA_T7!D93</f>
        <v>0</v>
      </c>
      <c r="J95" s="404">
        <v>0</v>
      </c>
      <c r="K95" s="267">
        <f t="shared" si="22"/>
        <v>0</v>
      </c>
      <c r="L95" s="1255" t="str">
        <f t="shared" si="23"/>
        <v>-</v>
      </c>
      <c r="M95" s="1218">
        <f>DATA_T7!F93</f>
        <v>0</v>
      </c>
      <c r="N95" s="404">
        <v>0</v>
      </c>
      <c r="O95" s="267">
        <f t="shared" si="24"/>
        <v>0</v>
      </c>
      <c r="P95" s="1255" t="str">
        <f t="shared" si="25"/>
        <v>-</v>
      </c>
      <c r="Q95" s="270" t="s">
        <v>588</v>
      </c>
      <c r="R95" s="271" t="s">
        <v>588</v>
      </c>
      <c r="S95" s="270" t="s">
        <v>588</v>
      </c>
      <c r="T95" s="271" t="s">
        <v>588</v>
      </c>
      <c r="U95" s="190"/>
      <c r="V95" s="1009" t="str">
        <f t="shared" si="26"/>
        <v/>
      </c>
      <c r="X95" s="6"/>
      <c r="Y95" s="218"/>
      <c r="Z95" s="218"/>
      <c r="AA95" s="218"/>
      <c r="AB95" s="219"/>
    </row>
    <row r="96" spans="2:28" s="139" customFormat="1" ht="18" x14ac:dyDescent="0.25">
      <c r="B96" s="145"/>
      <c r="C96" s="166" t="s">
        <v>461</v>
      </c>
      <c r="D96" s="294" t="s">
        <v>388</v>
      </c>
      <c r="E96" s="336">
        <f>DATA_T7!C94</f>
        <v>0</v>
      </c>
      <c r="F96" s="247">
        <v>0</v>
      </c>
      <c r="G96" s="267">
        <f t="shared" si="20"/>
        <v>0</v>
      </c>
      <c r="H96" s="1255" t="str">
        <f t="shared" si="21"/>
        <v>-</v>
      </c>
      <c r="I96" s="336">
        <f>DATA_T7!D94</f>
        <v>0</v>
      </c>
      <c r="J96" s="247">
        <v>0</v>
      </c>
      <c r="K96" s="267">
        <f t="shared" si="22"/>
        <v>0</v>
      </c>
      <c r="L96" s="1255" t="str">
        <f t="shared" si="23"/>
        <v>-</v>
      </c>
      <c r="M96" s="1218">
        <f>DATA_T7!F94</f>
        <v>0</v>
      </c>
      <c r="N96" s="247">
        <v>0</v>
      </c>
      <c r="O96" s="267">
        <f t="shared" si="24"/>
        <v>0</v>
      </c>
      <c r="P96" s="1255" t="str">
        <f t="shared" si="25"/>
        <v>-</v>
      </c>
      <c r="Q96" s="270" t="s">
        <v>588</v>
      </c>
      <c r="R96" s="271" t="s">
        <v>588</v>
      </c>
      <c r="S96" s="270" t="s">
        <v>588</v>
      </c>
      <c r="T96" s="271" t="s">
        <v>588</v>
      </c>
      <c r="U96" s="190"/>
      <c r="V96" s="1009" t="str">
        <f t="shared" si="26"/>
        <v/>
      </c>
      <c r="X96" s="6"/>
      <c r="Y96" s="218"/>
      <c r="Z96" s="218"/>
      <c r="AA96" s="218"/>
      <c r="AB96" s="219"/>
    </row>
    <row r="97" spans="2:37" s="139" customFormat="1" ht="18.75" thickBot="1" x14ac:dyDescent="0.3">
      <c r="B97" s="149"/>
      <c r="C97" s="534" t="s">
        <v>462</v>
      </c>
      <c r="D97" s="220" t="s">
        <v>389</v>
      </c>
      <c r="E97" s="336">
        <f>DATA_T7!C95</f>
        <v>0</v>
      </c>
      <c r="F97" s="247">
        <v>0</v>
      </c>
      <c r="G97" s="525">
        <f t="shared" si="20"/>
        <v>0</v>
      </c>
      <c r="H97" s="222" t="str">
        <f t="shared" si="21"/>
        <v>-</v>
      </c>
      <c r="I97" s="336">
        <f>DATA_T7!D95</f>
        <v>0</v>
      </c>
      <c r="J97" s="337">
        <v>0</v>
      </c>
      <c r="K97" s="525">
        <f t="shared" si="22"/>
        <v>0</v>
      </c>
      <c r="L97" s="222" t="str">
        <f t="shared" si="23"/>
        <v>-</v>
      </c>
      <c r="M97" s="1218">
        <f>DATA_T7!F95</f>
        <v>0</v>
      </c>
      <c r="N97" s="337">
        <v>0</v>
      </c>
      <c r="O97" s="525">
        <f t="shared" si="24"/>
        <v>0</v>
      </c>
      <c r="P97" s="222" t="str">
        <f t="shared" si="25"/>
        <v>-</v>
      </c>
      <c r="Q97" s="223" t="s">
        <v>588</v>
      </c>
      <c r="R97" s="224" t="s">
        <v>588</v>
      </c>
      <c r="S97" s="223" t="s">
        <v>588</v>
      </c>
      <c r="T97" s="224" t="s">
        <v>588</v>
      </c>
      <c r="U97" s="190"/>
      <c r="V97" s="1009" t="str">
        <f t="shared" si="26"/>
        <v/>
      </c>
      <c r="X97" s="6"/>
      <c r="Y97" s="225"/>
      <c r="Z97" s="225"/>
      <c r="AA97" s="225"/>
      <c r="AB97" s="219"/>
    </row>
    <row r="98" spans="2:37" s="139" customFormat="1" ht="18.75" thickBot="1" x14ac:dyDescent="0.3">
      <c r="B98" s="145"/>
      <c r="C98" s="166" t="s">
        <v>463</v>
      </c>
      <c r="D98" s="211" t="s">
        <v>529</v>
      </c>
      <c r="E98" s="391">
        <f>SUM(E85:E97)</f>
        <v>0</v>
      </c>
      <c r="F98" s="391">
        <f>SUM(F85:F97)</f>
        <v>0</v>
      </c>
      <c r="G98" s="221">
        <f t="shared" si="20"/>
        <v>0</v>
      </c>
      <c r="H98" s="222" t="str">
        <f t="shared" si="21"/>
        <v>-</v>
      </c>
      <c r="I98" s="394">
        <f>SUM(I85:I97)</f>
        <v>0</v>
      </c>
      <c r="J98" s="397">
        <f>SUM(J85:J97)</f>
        <v>0</v>
      </c>
      <c r="K98" s="384">
        <f t="shared" si="22"/>
        <v>0</v>
      </c>
      <c r="L98" s="1255" t="str">
        <f t="shared" si="23"/>
        <v>-</v>
      </c>
      <c r="M98" s="370">
        <f>SUM(M85:M97)</f>
        <v>0</v>
      </c>
      <c r="N98" s="370">
        <f>SUM(N85:N97)</f>
        <v>0</v>
      </c>
      <c r="O98" s="384">
        <f t="shared" si="24"/>
        <v>0</v>
      </c>
      <c r="P98" s="1255" t="str">
        <f t="shared" si="25"/>
        <v>-</v>
      </c>
      <c r="Q98" s="178"/>
      <c r="R98" s="385"/>
      <c r="S98" s="178"/>
      <c r="T98" s="217"/>
      <c r="U98" s="190"/>
      <c r="V98" s="363"/>
      <c r="X98" s="6"/>
      <c r="Y98" s="225"/>
      <c r="Z98" s="225"/>
      <c r="AA98" s="225"/>
      <c r="AB98" s="219"/>
    </row>
    <row r="99" spans="2:37" s="139" customFormat="1" ht="18" x14ac:dyDescent="0.25">
      <c r="B99" s="142"/>
      <c r="C99" s="549">
        <v>7</v>
      </c>
      <c r="D99" s="188" t="s">
        <v>44</v>
      </c>
      <c r="E99" s="392"/>
      <c r="F99" s="386"/>
      <c r="G99" s="391"/>
      <c r="H99" s="395"/>
      <c r="I99" s="391"/>
      <c r="J99" s="396"/>
      <c r="K99" s="391"/>
      <c r="L99" s="395"/>
      <c r="M99" s="391"/>
      <c r="N99" s="396"/>
      <c r="O99" s="391"/>
      <c r="P99" s="387"/>
      <c r="Q99" s="369"/>
      <c r="R99" s="388"/>
      <c r="S99" s="369"/>
      <c r="T99" s="388"/>
      <c r="U99" s="190"/>
      <c r="V99" s="405"/>
      <c r="X99" s="6"/>
      <c r="Y99" s="225"/>
      <c r="Z99" s="225"/>
      <c r="AA99" s="225"/>
      <c r="AB99" s="219"/>
    </row>
    <row r="100" spans="2:37" s="139" customFormat="1" ht="18" x14ac:dyDescent="0.25">
      <c r="B100" s="145"/>
      <c r="C100" s="166" t="s">
        <v>329</v>
      </c>
      <c r="D100" s="211" t="s">
        <v>362</v>
      </c>
      <c r="E100" s="1219">
        <f>DATA_T7!C99</f>
        <v>0</v>
      </c>
      <c r="F100" s="247">
        <v>0</v>
      </c>
      <c r="G100" s="267">
        <f>E100-F100</f>
        <v>0</v>
      </c>
      <c r="H100" s="1255" t="str">
        <f>IF(AND(OR(E100=0,F100&lt;&gt;0),OR(F100=0,E100&lt;&gt;0)),IF((E100+F100+G100&lt;&gt;0),IF(AND(OR(E100&gt;0,F100&lt;0),OR(F100&gt;0,E100&lt;0)),ABS(G100/MIN(ABS(F100),ABS(E100))),20),"-"),20)</f>
        <v>-</v>
      </c>
      <c r="I100" s="336">
        <f>DATA_T7!D99</f>
        <v>0</v>
      </c>
      <c r="J100" s="247">
        <v>0</v>
      </c>
      <c r="K100" s="267">
        <f>I100-J100</f>
        <v>0</v>
      </c>
      <c r="L100" s="1255" t="str">
        <f>IF(AND(OR(I100=0,J100&lt;&gt;0),OR(J100=0,I100&lt;&gt;0)),IF((I100+J100+K100&lt;&gt;0),IF(AND(OR(I100&gt;0,J100&lt;0),OR(J100&gt;0,I100&lt;0)),ABS(K100/MIN(ABS(J100),ABS(I100))),20),"-"),20)</f>
        <v>-</v>
      </c>
      <c r="M100" s="337">
        <f>DATA_T7!F99</f>
        <v>0</v>
      </c>
      <c r="N100" s="247">
        <v>0</v>
      </c>
      <c r="O100" s="267">
        <f>M100-N100</f>
        <v>0</v>
      </c>
      <c r="P100" s="1255" t="str">
        <f>IF(AND(OR(M100=0,N100&lt;&gt;0),OR(N100=0,M100&lt;&gt;0)),IF((M100+N100+O100&lt;&gt;0),IF(AND(OR(M100&gt;0,N100&lt;0),OR(N100&gt;0,M100&lt;0)),ABS(O100/MIN(ABS(N100),ABS(M100))),20),"-"),20)</f>
        <v>-</v>
      </c>
      <c r="Q100" s="1189">
        <f>DATA_T7!H99</f>
        <v>0</v>
      </c>
      <c r="R100" s="1188">
        <v>0</v>
      </c>
      <c r="S100" s="1189">
        <f>Q100-R100</f>
        <v>0</v>
      </c>
      <c r="T100" s="553" t="str">
        <f>IF(AND(OR(Q100=0,R100&lt;&gt;0),OR(R100=0,Q100&lt;&gt;0)),IF((Q100+R100+S100&lt;&gt;0),IF(AND(OR(Q100&gt;0,R100&lt;0),OR(R100&gt;0,Q100&lt;0)),ABS(S100/MIN(ABS(R100),ABS(Q100))),20),"-"),20)</f>
        <v>-</v>
      </c>
      <c r="U100" s="190"/>
      <c r="V100" s="1010" t="str">
        <f>IF(OR(OR(OR(AND(OR((H100)&gt;10,(H100)&lt;-10),OR((G100)&gt;750,(G100)&lt;-750)),(AND(OR((L100)&gt;10,(L100)&lt;-10),OR((K100)&gt;750,(K100)&lt;-750))),(AND(OR((P100)&gt;10,(P100)&lt;-10),OR((O100)&gt;750,(O100)&lt;-750)))),(AND(OR((T100)&gt;10,(T100)&lt;-10),OR((S100)&gt;750,(S100)&lt;-750))))),"QUERY - " &amp; (D100) &amp; " 2013/14 v. 2012/13 difference in Acc. staff costs / Other staff costs / Other op. expenses / Int. &amp; other finance costs","")</f>
        <v/>
      </c>
      <c r="X100" s="6"/>
      <c r="Y100" s="225"/>
      <c r="Z100" s="225"/>
      <c r="AA100" s="225"/>
      <c r="AB100" s="219"/>
    </row>
    <row r="101" spans="2:37" s="139" customFormat="1" ht="18" x14ac:dyDescent="0.25">
      <c r="B101" s="145"/>
      <c r="C101" s="166" t="s">
        <v>330</v>
      </c>
      <c r="D101" s="211" t="s">
        <v>553</v>
      </c>
      <c r="E101" s="1219">
        <f>DATA_T7!C100</f>
        <v>0</v>
      </c>
      <c r="F101" s="247">
        <v>0</v>
      </c>
      <c r="G101" s="267">
        <f>E101-F101</f>
        <v>0</v>
      </c>
      <c r="H101" s="1255" t="str">
        <f>IF(AND(OR(E101=0,F101&lt;&gt;0),OR(F101=0,E101&lt;&gt;0)),IF((E101+F101+G101&lt;&gt;0),IF(AND(OR(E101&gt;0,F101&lt;0),OR(F101&gt;0,E101&lt;0)),ABS(G101/MIN(ABS(F101),ABS(E101))),20),"-"),20)</f>
        <v>-</v>
      </c>
      <c r="I101" s="336">
        <f>DATA_T7!D100</f>
        <v>0</v>
      </c>
      <c r="J101" s="247">
        <v>0</v>
      </c>
      <c r="K101" s="267">
        <f>I101-J101</f>
        <v>0</v>
      </c>
      <c r="L101" s="1255" t="str">
        <f>IF(AND(OR(I101=0,J101&lt;&gt;0),OR(J101=0,I101&lt;&gt;0)),IF((I101+J101+K101&lt;&gt;0),IF(AND(OR(I101&gt;0,J101&lt;0),OR(J101&gt;0,I101&lt;0)),ABS(K101/MIN(ABS(J101),ABS(I101))),20),"-"),20)</f>
        <v>-</v>
      </c>
      <c r="M101" s="337">
        <f>DATA_T7!F100</f>
        <v>0</v>
      </c>
      <c r="N101" s="247">
        <v>0</v>
      </c>
      <c r="O101" s="267">
        <f>M101-N101</f>
        <v>0</v>
      </c>
      <c r="P101" s="1255" t="str">
        <f>IF(AND(OR(M101=0,N101&lt;&gt;0),OR(N101=0,M101&lt;&gt;0)),IF((M101+N101+O101&lt;&gt;0),IF(AND(OR(M101&gt;0,N101&lt;0),OR(N101&gt;0,M101&lt;0)),ABS(O101/MIN(ABS(N101),ABS(M101))),20),"-"),20)</f>
        <v>-</v>
      </c>
      <c r="Q101" s="1189">
        <f>DATA_T7!H100</f>
        <v>0</v>
      </c>
      <c r="R101" s="1188">
        <v>0</v>
      </c>
      <c r="S101" s="1189">
        <f>Q101-R101</f>
        <v>0</v>
      </c>
      <c r="T101" s="553" t="str">
        <f>IF(AND(OR(Q101=0,R101&lt;&gt;0),OR(R101=0,Q101&lt;&gt;0)),IF((Q101+R101+S101&lt;&gt;0),IF(AND(OR(Q101&gt;0,R101&lt;0),OR(R101&gt;0,Q101&lt;0)),ABS(S101/MIN(ABS(R101),ABS(Q101))),20),"-"),20)</f>
        <v>-</v>
      </c>
      <c r="U101" s="190"/>
      <c r="V101" s="1010" t="str">
        <f>IF(OR(OR(OR(AND(OR((H101)&gt;10,(H101)&lt;-10),OR((G101)&gt;750,(G101)&lt;-750)),(AND(OR((L101)&gt;10,(L101)&lt;-10),OR((K101)&gt;750,(K101)&lt;-750))),(AND(OR((P101)&gt;10,(P101)&lt;-10),OR((O101)&gt;750,(O101)&lt;-750)))),(AND(OR((T101)&gt;10,(T101)&lt;-10),OR((S101)&gt;750,(S101)&lt;-750))))),"QUERY - " &amp; (D101) &amp; " 2013/14 v. 2012/13 difference in Acc. staff costs / Other staff costs / Other op. expenses / Int. &amp; other finance costs","")</f>
        <v/>
      </c>
      <c r="X101" s="6"/>
      <c r="Y101" s="225"/>
      <c r="Z101" s="225"/>
      <c r="AA101" s="225"/>
      <c r="AB101" s="219"/>
    </row>
    <row r="102" spans="2:37" s="139" customFormat="1" ht="18.75" thickBot="1" x14ac:dyDescent="0.3">
      <c r="B102" s="149"/>
      <c r="C102" s="534" t="s">
        <v>331</v>
      </c>
      <c r="D102" s="220" t="s">
        <v>42</v>
      </c>
      <c r="E102" s="393">
        <f>SUM(E100:E101)</f>
        <v>0</v>
      </c>
      <c r="F102" s="664">
        <f>SUM(F100:F101)</f>
        <v>0</v>
      </c>
      <c r="G102" s="248">
        <f>E102-F102</f>
        <v>0</v>
      </c>
      <c r="H102" s="390" t="str">
        <f>IF(AND(OR(E102=0,F102&lt;&gt;0),OR(F102=0,E102&lt;&gt;0)),IF((E102+F102+G102&lt;&gt;0),IF(AND(OR(E102&gt;0,F102&lt;0),OR(F102&gt;0,E102&lt;0)),ABS(G102/MIN(ABS(F102),ABS(E102))),20),"-"),20)</f>
        <v>-</v>
      </c>
      <c r="I102" s="248">
        <f>SUM(I100:I101)</f>
        <v>0</v>
      </c>
      <c r="J102" s="249">
        <f>SUM(J100:J101)</f>
        <v>0</v>
      </c>
      <c r="K102" s="248">
        <f>I102-J102</f>
        <v>0</v>
      </c>
      <c r="L102" s="390" t="str">
        <f>IF(AND(OR(I102=0,J102&lt;&gt;0),OR(J102=0,I102&lt;&gt;0)),IF((I102+J102+K102&lt;&gt;0),IF(AND(OR(I102&gt;0,J102&lt;0),OR(J102&gt;0,I102&lt;0)),ABS(K102/MIN(ABS(J102),ABS(I102))),20),"-"),20)</f>
        <v>-</v>
      </c>
      <c r="M102" s="248">
        <f>SUM(M100:M101)</f>
        <v>0</v>
      </c>
      <c r="N102" s="249">
        <f>SUM(N100:N101)</f>
        <v>0</v>
      </c>
      <c r="O102" s="248">
        <f>M102-N102</f>
        <v>0</v>
      </c>
      <c r="P102" s="389" t="str">
        <f>IF(AND(OR(M102=0,N102&lt;&gt;0),OR(N102=0,M102&lt;&gt;0)),IF((M102+N102+O102&lt;&gt;0),IF(AND(OR(M102&gt;0,N102&lt;0),OR(N102&gt;0,M102&lt;0)),ABS(O102/MIN(ABS(N102),ABS(M102))),20),"-"),20)</f>
        <v>-</v>
      </c>
      <c r="Q102" s="248">
        <f>SUM(Q100:Q101)</f>
        <v>0</v>
      </c>
      <c r="R102" s="249">
        <f>SUM(R100:R101)</f>
        <v>0</v>
      </c>
      <c r="S102" s="345">
        <f>Q102-R102</f>
        <v>0</v>
      </c>
      <c r="T102" s="390" t="str">
        <f>IF(AND(OR(Q102=0,R102&lt;&gt;0),OR(R102=0,Q102&lt;&gt;0)),IF((Q102+R102+S102&lt;&gt;0),IF(AND(OR(Q102&gt;0,R102&lt;0),OR(R102&gt;0,Q102&lt;0)),ABS(S102/MIN(ABS(R102),ABS(Q102))),20),"-"),20)</f>
        <v>-</v>
      </c>
      <c r="U102" s="190"/>
      <c r="V102" s="405"/>
      <c r="X102" s="6"/>
      <c r="Y102" s="225"/>
      <c r="Z102" s="225"/>
      <c r="AA102" s="225"/>
      <c r="AB102" s="219"/>
    </row>
    <row r="103" spans="2:37" s="139" customFormat="1" ht="18.75" thickBot="1" x14ac:dyDescent="0.3">
      <c r="B103" s="149"/>
      <c r="C103" s="554">
        <v>8</v>
      </c>
      <c r="D103" s="220" t="s">
        <v>574</v>
      </c>
      <c r="E103" s="248">
        <f>SUM(E60,E61,E69,E98,E102)</f>
        <v>0</v>
      </c>
      <c r="F103" s="250">
        <f>SUM(F102,F98,F69,F61,F60)</f>
        <v>0</v>
      </c>
      <c r="G103" s="221">
        <f>E103-F103</f>
        <v>0</v>
      </c>
      <c r="H103" s="222" t="str">
        <f>IF(AND(OR(E103=0,F103&lt;&gt;0),OR(F103=0,E103&lt;&gt;0)),IF((E103+F103+G103&lt;&gt;0),IF(AND(OR(E103&gt;0,F103&lt;0),OR(F103&gt;0,E103&lt;0)),ABS(G103/MIN(ABS(F103),ABS(E103))),20),"-"),20)</f>
        <v>-</v>
      </c>
      <c r="I103" s="248">
        <f>SUM(I60,I61,I69,I73,I74,I98,I102)</f>
        <v>0</v>
      </c>
      <c r="J103" s="249">
        <f>SUM(J60,J61,J69,J73,J74,J98,J102)</f>
        <v>0</v>
      </c>
      <c r="K103" s="221">
        <f>I103-J103</f>
        <v>0</v>
      </c>
      <c r="L103" s="222" t="str">
        <f>IF(AND(OR(I103=0,J103&lt;&gt;0),OR(J103=0,I103&lt;&gt;0)),IF((I103+J103+K103&lt;&gt;0),IF(AND(OR(I103&gt;0,J103&lt;0),OR(J103&gt;0,I103&lt;0)),ABS(K103/MIN(ABS(J103),ABS(I103))),20),"-"),20)</f>
        <v>-</v>
      </c>
      <c r="M103" s="248">
        <f>SUM(M60,M61,M69,M73,M74,M98,M102)</f>
        <v>0</v>
      </c>
      <c r="N103" s="249">
        <f>SUM(N60,N61,N69,N73,N74,N98,N102)</f>
        <v>0</v>
      </c>
      <c r="O103" s="221">
        <f>M103-N103</f>
        <v>0</v>
      </c>
      <c r="P103" s="222" t="str">
        <f>IF(AND(OR(M103=0,N103&lt;&gt;0),OR(N103=0,M103&lt;&gt;0)),IF((M103+N103+O103&lt;&gt;0),IF(AND(OR(M103&gt;0,N103&lt;0),OR(N103&gt;0,M103&lt;0)),ABS(O103/MIN(ABS(N103),ABS(M103))),20),"-"),20)</f>
        <v>-</v>
      </c>
      <c r="Q103" s="248">
        <f>SUM(Q73,Q74,Q102)</f>
        <v>0</v>
      </c>
      <c r="R103" s="249">
        <f>SUM(R73,R74,R102)</f>
        <v>0</v>
      </c>
      <c r="S103" s="232">
        <f>Q103-R103</f>
        <v>0</v>
      </c>
      <c r="T103" s="222" t="str">
        <f>IF(AND(OR(Q103=0,R103&lt;&gt;0),OR(R103=0,Q103&lt;&gt;0)),IF((Q103+R103+S103&lt;&gt;0),IF(AND(OR(Q103&gt;0,R103&lt;0),OR(R103&gt;0,Q103&lt;0)),ABS(S103/MIN(ABS(R103),ABS(Q103))),20),"-"),20)</f>
        <v>-</v>
      </c>
      <c r="U103" s="233"/>
      <c r="V103" s="364"/>
      <c r="X103" s="6"/>
      <c r="Y103" s="225"/>
      <c r="Z103" s="225"/>
      <c r="AA103" s="225"/>
      <c r="AB103" s="219"/>
    </row>
    <row r="105" spans="2:37" ht="18" x14ac:dyDescent="0.25">
      <c r="V105" s="376"/>
      <c r="W105" s="529"/>
      <c r="X105" s="529"/>
      <c r="Y105" s="529"/>
      <c r="Z105" s="529"/>
      <c r="AA105" s="529"/>
      <c r="AB105" s="529"/>
      <c r="AC105" s="529"/>
      <c r="AD105" s="529"/>
      <c r="AE105" s="529"/>
      <c r="AF105" s="529"/>
      <c r="AG105" s="529"/>
      <c r="AH105" s="529"/>
      <c r="AI105" s="529"/>
      <c r="AJ105" s="529"/>
      <c r="AK105" s="529"/>
    </row>
    <row r="106" spans="2:37" ht="18" x14ac:dyDescent="0.25">
      <c r="V106" s="376"/>
      <c r="W106" s="529"/>
      <c r="X106" s="529"/>
      <c r="Y106" s="529"/>
      <c r="Z106" s="529"/>
      <c r="AA106" s="529"/>
      <c r="AB106" s="529"/>
      <c r="AC106" s="529"/>
      <c r="AD106" s="529"/>
      <c r="AE106" s="529"/>
      <c r="AF106" s="529"/>
      <c r="AG106" s="529"/>
      <c r="AH106" s="529"/>
      <c r="AI106" s="529"/>
      <c r="AJ106" s="529"/>
      <c r="AK106" s="529"/>
    </row>
    <row r="107" spans="2:37" ht="13.5" customHeight="1" x14ac:dyDescent="0.25">
      <c r="V107" s="1180"/>
      <c r="W107" s="1344"/>
      <c r="X107" s="1344"/>
      <c r="Y107" s="1344"/>
      <c r="Z107" s="1344"/>
      <c r="AA107" s="1344"/>
      <c r="AB107" s="1344"/>
      <c r="AC107" s="1344"/>
      <c r="AD107" s="1344"/>
      <c r="AE107" s="1344"/>
      <c r="AF107" s="1344"/>
      <c r="AG107" s="1344"/>
      <c r="AH107" s="1344"/>
      <c r="AI107" s="1344"/>
    </row>
    <row r="108" spans="2:37" ht="13.5" customHeight="1" x14ac:dyDescent="0.25">
      <c r="V108" s="1344"/>
      <c r="W108" s="1344"/>
      <c r="X108" s="1344"/>
      <c r="Y108" s="1344"/>
      <c r="Z108" s="1344"/>
      <c r="AA108" s="1344"/>
      <c r="AB108" s="1344"/>
      <c r="AC108" s="1344"/>
      <c r="AD108" s="1344"/>
      <c r="AE108" s="1344"/>
      <c r="AF108" s="1344"/>
      <c r="AG108" s="1344"/>
      <c r="AH108" s="1344"/>
      <c r="AI108" s="1344"/>
    </row>
    <row r="109" spans="2:37" ht="13.5" customHeight="1" x14ac:dyDescent="0.25">
      <c r="V109" s="1344"/>
      <c r="W109" s="1344"/>
      <c r="X109" s="1344"/>
      <c r="Y109" s="1344"/>
      <c r="Z109" s="1344"/>
      <c r="AA109" s="1344"/>
      <c r="AB109" s="1344"/>
      <c r="AC109" s="1344"/>
      <c r="AD109" s="1344"/>
      <c r="AE109" s="1344"/>
      <c r="AF109" s="1344"/>
      <c r="AG109" s="1344"/>
      <c r="AH109" s="1344"/>
      <c r="AI109" s="1344"/>
    </row>
    <row r="313" spans="21:21" ht="18" x14ac:dyDescent="0.25">
      <c r="U313" s="1009" t="str">
        <f>IF(OR(OR(AND(OR((H15)&gt;10,(H15)&lt;-10),OR((G15)&gt;750,(G15)&lt;-750)),(AND(OR((L15)&gt;10,(L15)&lt;-10),OR((K15)&gt;750,(K15)&lt;-750))),(AND(OR((P15)&gt;10,(P15)&lt;-10),OR((O15)&gt;750,(O15)&lt;-750))))),"QUERY - " &amp; (D15) &amp; " 2013/14 v.2012/13 difference in Acc. Staff Costs / Other Staff Costs / Other Op. Expenses","")</f>
        <v/>
      </c>
    </row>
  </sheetData>
  <mergeCells count="1">
    <mergeCell ref="K6:S7"/>
  </mergeCells>
  <phoneticPr fontId="28" type="noConversion"/>
  <conditionalFormatting sqref="M61 Q74 E61 I61 I74 Q102 M74 Q72 N98 F98 E63:E64 I63:I64 M63:M64 I71:I72 M71:M72 E77:E98 E100:E102 I77:I98 I100:I102 M77:M84 M86:M98 M100:M102 M15:M59 I15:I59 E15:E59 M68 I68 E68">
    <cfRule type="expression" dxfId="33" priority="22" stopIfTrue="1">
      <formula>AND(OR((H15)&gt;10,(H15)&lt;-10),OR((G15)&gt;750,(G15)&lt;-750))</formula>
    </cfRule>
  </conditionalFormatting>
  <conditionalFormatting sqref="N63:N64 N61 R74 F61 R102 J61 J63:J64 J74 N74 F63:F64 J71:J72 N71:N72 R72 F100:F102 F77:F97 J77:J84 J100:J102 N77:N84 N87:N97 J87:J98 N100:N102 F68 J68 N68 F15:F38 J15:J38 N15:N38 F59 J59 N59">
    <cfRule type="expression" dxfId="32" priority="23" stopIfTrue="1">
      <formula>AND(OR((H15)&gt;10,(H15)&lt;-10),OR((G15)&gt;750,(G15)&lt;-750))</formula>
    </cfRule>
  </conditionalFormatting>
  <conditionalFormatting sqref="J85:J86 N85:N86 R100:R101">
    <cfRule type="expression" dxfId="31" priority="24" stopIfTrue="1">
      <formula>AND(OR((L85)&gt;10,(L85)&lt;-10),OR((K85)&gt;750,(K85)&lt;-750))</formula>
    </cfRule>
  </conditionalFormatting>
  <conditionalFormatting sqref="M85 Q100:Q101">
    <cfRule type="expression" dxfId="30" priority="25" stopIfTrue="1">
      <formula>AND(OR((P85)&gt;10,(P85)&lt;-10),OR((O85)&gt;750,(O85)&lt;-750))</formula>
    </cfRule>
  </conditionalFormatting>
  <conditionalFormatting sqref="E39">
    <cfRule type="expression" dxfId="29" priority="17" stopIfTrue="1">
      <formula>AND(OR((H38)&gt;10,(H38)&lt;-10),OR((G38)&gt;750,(G38)&lt;-750))</formula>
    </cfRule>
  </conditionalFormatting>
  <conditionalFormatting sqref="I39">
    <cfRule type="expression" dxfId="28" priority="14" stopIfTrue="1">
      <formula>AND(OR((L38)&gt;10,(L38)&lt;-10),OR((K38)&gt;750,(K38)&lt;-750))</formula>
    </cfRule>
  </conditionalFormatting>
  <conditionalFormatting sqref="M39">
    <cfRule type="expression" dxfId="27" priority="13" stopIfTrue="1">
      <formula>AND(OR((P38)&gt;10,(P38)&lt;-10),OR((O38)&gt;750,(O38)&lt;-750))</formula>
    </cfRule>
  </conditionalFormatting>
  <conditionalFormatting sqref="E41:E46">
    <cfRule type="expression" dxfId="26" priority="66" stopIfTrue="1">
      <formula>AND(OR((#REF!)&gt;10,(#REF!)&lt;-10),OR((#REF!)&gt;750,(#REF!)&lt;-750))</formula>
    </cfRule>
  </conditionalFormatting>
  <conditionalFormatting sqref="I41:I46">
    <cfRule type="expression" dxfId="25" priority="67" stopIfTrue="1">
      <formula>AND(OR((#REF!)&gt;10,(#REF!)&lt;-10),OR((#REF!)&gt;750,(#REF!)&lt;-750))</formula>
    </cfRule>
  </conditionalFormatting>
  <conditionalFormatting sqref="M41:M46">
    <cfRule type="expression" dxfId="24" priority="68" stopIfTrue="1">
      <formula>AND(OR((#REF!)&gt;10,(#REF!)&lt;-10),OR((#REF!)&gt;750,(#REF!)&lt;-750))</formula>
    </cfRule>
  </conditionalFormatting>
  <conditionalFormatting sqref="E52:E56">
    <cfRule type="expression" dxfId="23" priority="69" stopIfTrue="1">
      <formula>AND(OR((#REF!)&gt;10,(#REF!)&lt;-10),OR((#REF!)&gt;750,(#REF!)&lt;-750))</formula>
    </cfRule>
  </conditionalFormatting>
  <conditionalFormatting sqref="I52:I56">
    <cfRule type="expression" dxfId="22" priority="70" stopIfTrue="1">
      <formula>AND(OR((#REF!)&gt;10,(#REF!)&lt;-10),OR((#REF!)&gt;750,(#REF!)&lt;-750))</formula>
    </cfRule>
  </conditionalFormatting>
  <conditionalFormatting sqref="M52:M56">
    <cfRule type="expression" dxfId="21" priority="71" stopIfTrue="1">
      <formula>AND(OR((#REF!)&gt;10,(#REF!)&lt;-10),OR((#REF!)&gt;750,(#REF!)&lt;-750))</formula>
    </cfRule>
  </conditionalFormatting>
  <conditionalFormatting sqref="E57:E58">
    <cfRule type="expression" dxfId="20" priority="72" stopIfTrue="1">
      <formula>AND(OR((#REF!)&gt;10,(#REF!)&lt;-10),OR((#REF!)&gt;750,(#REF!)&lt;-750))</formula>
    </cfRule>
  </conditionalFormatting>
  <conditionalFormatting sqref="I57:I58">
    <cfRule type="expression" dxfId="19" priority="73" stopIfTrue="1">
      <formula>AND(OR((#REF!)&gt;10,(#REF!)&lt;-10),OR((#REF!)&gt;750,(#REF!)&lt;-750))</formula>
    </cfRule>
  </conditionalFormatting>
  <conditionalFormatting sqref="M57:M58">
    <cfRule type="expression" dxfId="18" priority="74" stopIfTrue="1">
      <formula>AND(OR((#REF!)&gt;10,(#REF!)&lt;-10),OR((#REF!)&gt;750,(#REF!)&lt;-750))</formula>
    </cfRule>
  </conditionalFormatting>
  <conditionalFormatting sqref="F39:F58">
    <cfRule type="expression" dxfId="17" priority="3" stopIfTrue="1">
      <formula>AND(OR((H39)&gt;10,(H39)&lt;-10),OR((G39)&gt;750,(G39)&lt;-750))</formula>
    </cfRule>
  </conditionalFormatting>
  <conditionalFormatting sqref="J39:J58">
    <cfRule type="expression" dxfId="16" priority="2" stopIfTrue="1">
      <formula>AND(OR((L39)&gt;10,(L39)&lt;-10),OR((K39)&gt;750,(K39)&lt;-750))</formula>
    </cfRule>
  </conditionalFormatting>
  <conditionalFormatting sqref="N39:N58">
    <cfRule type="expression" dxfId="15" priority="1" stopIfTrue="1">
      <formula>AND(OR((P39)&gt;10,(P39)&lt;-10),OR((O39)&gt;750,(O39)&lt;-750))</formula>
    </cfRule>
  </conditionalFormatting>
  <pageMargins left="0.55118110236220474" right="0.43307086614173229" top="0.51181102362204722" bottom="0.51181102362204722" header="0.35433070866141736" footer="0.39370078740157483"/>
  <pageSetup paperSize="9" scale="28" orientation="landscape" r:id="rId1"/>
  <headerFooter alignWithMargins="0">
    <oddFooter>&amp;L&amp;A&amp;RPage &amp;P of &amp;N</oddFooter>
  </headerFooter>
  <colBreaks count="1" manualBreakCount="1">
    <brk id="22" max="91" man="1"/>
  </colBreaks>
  <ignoredErrors>
    <ignoredError sqref="N98 J98 F9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showGridLines="0" zoomScale="90" zoomScaleNormal="90" workbookViewId="0"/>
  </sheetViews>
  <sheetFormatPr defaultRowHeight="12.75" x14ac:dyDescent="0.2"/>
  <cols>
    <col min="1" max="1" width="1.5703125" style="795" customWidth="1"/>
    <col min="2" max="31" width="9.140625" style="795"/>
    <col min="32" max="32" width="10.140625" style="795" customWidth="1"/>
    <col min="33" max="33" width="10.5703125" style="795" customWidth="1"/>
    <col min="34" max="34" width="11.5703125" style="795" customWidth="1"/>
    <col min="35" max="35" width="10.42578125" style="795" customWidth="1"/>
    <col min="36" max="37" width="10.5703125" style="795" customWidth="1"/>
    <col min="38" max="16384" width="9.140625" style="795"/>
  </cols>
  <sheetData>
    <row r="1" spans="1:37" ht="18" x14ac:dyDescent="0.25">
      <c r="A1" s="527" t="s">
        <v>1026</v>
      </c>
      <c r="B1" s="2"/>
      <c r="C1" s="2"/>
      <c r="D1" s="2"/>
      <c r="E1" s="2"/>
      <c r="F1" s="2"/>
      <c r="G1" s="2"/>
      <c r="H1" s="2"/>
      <c r="I1" s="2"/>
      <c r="J1" s="2"/>
      <c r="K1" s="2"/>
      <c r="L1" s="773"/>
      <c r="M1" s="773"/>
      <c r="N1" s="838"/>
    </row>
    <row r="2" spans="1:37" x14ac:dyDescent="0.2">
      <c r="A2" s="47" t="s">
        <v>959</v>
      </c>
      <c r="B2" s="48"/>
      <c r="C2" s="843"/>
      <c r="D2" s="568">
        <f>Front_Sheet!C2</f>
        <v>0</v>
      </c>
      <c r="E2" s="734">
        <f>Front_Sheet!C5</f>
        <v>0</v>
      </c>
      <c r="F2" s="48"/>
      <c r="G2" s="48"/>
      <c r="H2" s="48"/>
      <c r="I2" s="48"/>
      <c r="J2" s="48"/>
      <c r="K2" s="48"/>
      <c r="L2" s="843"/>
      <c r="M2" s="843"/>
      <c r="N2" s="844"/>
    </row>
    <row r="3" spans="1:37" ht="13.5" thickBot="1" x14ac:dyDescent="0.25">
      <c r="A3" s="52" t="s">
        <v>591</v>
      </c>
      <c r="B3" s="53"/>
      <c r="C3" s="776"/>
      <c r="D3" s="53"/>
      <c r="E3" s="54">
        <f>Front_Sheet!C6</f>
        <v>0</v>
      </c>
      <c r="F3" s="53"/>
      <c r="G3" s="53"/>
      <c r="H3" s="53"/>
      <c r="I3" s="53"/>
      <c r="J3" s="53"/>
      <c r="K3" s="53"/>
      <c r="L3" s="776"/>
      <c r="M3" s="776"/>
      <c r="N3" s="847"/>
    </row>
    <row r="4" spans="1:37" ht="13.5" customHeight="1" x14ac:dyDescent="0.2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6" spans="1:37" ht="14.25" customHeight="1" thickBot="1" x14ac:dyDescent="0.25">
      <c r="B6" s="1080" t="s">
        <v>948</v>
      </c>
      <c r="C6" s="1080"/>
      <c r="D6" s="1080"/>
      <c r="E6" s="1080"/>
      <c r="F6" s="1080"/>
      <c r="G6" s="1080"/>
      <c r="H6" s="1080"/>
      <c r="I6" s="1080"/>
      <c r="J6" s="51"/>
      <c r="AF6" s="1522" t="s">
        <v>681</v>
      </c>
      <c r="AG6" s="1522"/>
      <c r="AH6" s="1522"/>
      <c r="AI6" s="1522"/>
      <c r="AJ6" s="1522"/>
      <c r="AK6" s="1522"/>
    </row>
    <row r="7" spans="1:37" ht="12.75" customHeight="1" x14ac:dyDescent="0.2">
      <c r="B7" s="1081" t="s">
        <v>670</v>
      </c>
      <c r="C7" s="773"/>
      <c r="D7" s="84"/>
      <c r="E7" s="773"/>
      <c r="F7" s="838"/>
      <c r="G7" s="1082" t="s">
        <v>895</v>
      </c>
      <c r="H7" s="1083" t="s">
        <v>940</v>
      </c>
      <c r="I7" s="1084" t="s">
        <v>563</v>
      </c>
      <c r="J7" s="1085" t="s">
        <v>590</v>
      </c>
      <c r="K7" s="1082" t="s">
        <v>895</v>
      </c>
      <c r="L7" s="1083" t="s">
        <v>940</v>
      </c>
      <c r="M7" s="1084" t="s">
        <v>563</v>
      </c>
      <c r="N7" s="1085" t="s">
        <v>590</v>
      </c>
      <c r="O7" s="1082" t="s">
        <v>895</v>
      </c>
      <c r="P7" s="1083" t="s">
        <v>940</v>
      </c>
      <c r="Q7" s="1084" t="s">
        <v>563</v>
      </c>
      <c r="R7" s="1085" t="s">
        <v>590</v>
      </c>
      <c r="S7" s="1082" t="s">
        <v>895</v>
      </c>
      <c r="T7" s="1083" t="s">
        <v>940</v>
      </c>
      <c r="U7" s="1084" t="s">
        <v>563</v>
      </c>
      <c r="V7" s="1085" t="s">
        <v>590</v>
      </c>
      <c r="W7" s="1082" t="s">
        <v>895</v>
      </c>
      <c r="X7" s="1083" t="s">
        <v>940</v>
      </c>
      <c r="Y7" s="1084" t="s">
        <v>563</v>
      </c>
      <c r="Z7" s="1085" t="s">
        <v>590</v>
      </c>
      <c r="AA7" s="1082" t="s">
        <v>895</v>
      </c>
      <c r="AB7" s="1083" t="s">
        <v>940</v>
      </c>
      <c r="AC7" s="1084" t="s">
        <v>563</v>
      </c>
      <c r="AD7" s="1085" t="s">
        <v>590</v>
      </c>
      <c r="AF7" s="1523" t="s">
        <v>892</v>
      </c>
      <c r="AG7" s="1524" t="s">
        <v>726</v>
      </c>
      <c r="AH7" s="1524" t="s">
        <v>727</v>
      </c>
      <c r="AI7" s="1524" t="s">
        <v>728</v>
      </c>
      <c r="AJ7" s="1524" t="s">
        <v>729</v>
      </c>
      <c r="AK7" s="1524" t="s">
        <v>730</v>
      </c>
    </row>
    <row r="8" spans="1:37" x14ac:dyDescent="0.2">
      <c r="B8" s="86"/>
      <c r="C8" s="48"/>
      <c r="D8" s="48"/>
      <c r="E8" s="843"/>
      <c r="F8" s="844"/>
      <c r="G8" s="1514">
        <v>1</v>
      </c>
      <c r="H8" s="1515"/>
      <c r="I8" s="1088" t="s">
        <v>562</v>
      </c>
      <c r="J8" s="1059"/>
      <c r="K8" s="1514">
        <v>2</v>
      </c>
      <c r="L8" s="1515"/>
      <c r="M8" s="1088" t="s">
        <v>562</v>
      </c>
      <c r="N8" s="1059"/>
      <c r="O8" s="1514">
        <v>3</v>
      </c>
      <c r="P8" s="1515"/>
      <c r="Q8" s="1088" t="s">
        <v>562</v>
      </c>
      <c r="R8" s="1059"/>
      <c r="S8" s="1514">
        <v>4</v>
      </c>
      <c r="T8" s="1515"/>
      <c r="U8" s="1088" t="s">
        <v>562</v>
      </c>
      <c r="V8" s="1059"/>
      <c r="W8" s="1514">
        <v>5</v>
      </c>
      <c r="X8" s="1515"/>
      <c r="Y8" s="1088" t="s">
        <v>562</v>
      </c>
      <c r="Z8" s="1059"/>
      <c r="AA8" s="1514">
        <v>6</v>
      </c>
      <c r="AB8" s="1515"/>
      <c r="AC8" s="1088" t="s">
        <v>562</v>
      </c>
      <c r="AD8" s="1059"/>
      <c r="AF8" s="1523"/>
      <c r="AG8" s="1524"/>
      <c r="AH8" s="1524"/>
      <c r="AI8" s="1524"/>
      <c r="AJ8" s="1524"/>
      <c r="AK8" s="1524"/>
    </row>
    <row r="9" spans="1:37" ht="13.5" customHeight="1" x14ac:dyDescent="0.2">
      <c r="B9" s="86"/>
      <c r="C9" s="48"/>
      <c r="D9" s="48"/>
      <c r="E9" s="843"/>
      <c r="F9" s="844"/>
      <c r="G9" s="1520" t="s">
        <v>676</v>
      </c>
      <c r="H9" s="1521"/>
      <c r="I9" s="839"/>
      <c r="J9" s="1059"/>
      <c r="K9" s="1516" t="s">
        <v>423</v>
      </c>
      <c r="L9" s="1517"/>
      <c r="M9" s="839"/>
      <c r="N9" s="1059"/>
      <c r="O9" s="1516" t="s">
        <v>680</v>
      </c>
      <c r="P9" s="1517"/>
      <c r="Q9" s="839"/>
      <c r="R9" s="1059"/>
      <c r="S9" s="1516" t="s">
        <v>677</v>
      </c>
      <c r="T9" s="1517"/>
      <c r="U9" s="839"/>
      <c r="V9" s="1059"/>
      <c r="W9" s="1514" t="s">
        <v>678</v>
      </c>
      <c r="X9" s="1515"/>
      <c r="Y9" s="839"/>
      <c r="Z9" s="1059"/>
      <c r="AA9" s="1516" t="s">
        <v>679</v>
      </c>
      <c r="AB9" s="1517"/>
      <c r="AC9" s="839"/>
      <c r="AD9" s="1059"/>
      <c r="AF9" s="1523"/>
      <c r="AG9" s="1524"/>
      <c r="AH9" s="1524"/>
      <c r="AI9" s="1524"/>
      <c r="AJ9" s="1524"/>
      <c r="AK9" s="1524"/>
    </row>
    <row r="10" spans="1:37" x14ac:dyDescent="0.2">
      <c r="B10" s="86"/>
      <c r="C10" s="48"/>
      <c r="D10" s="1091"/>
      <c r="E10" s="843"/>
      <c r="F10" s="844"/>
      <c r="G10" s="1086"/>
      <c r="H10" s="1087"/>
      <c r="I10" s="1092"/>
      <c r="J10" s="1093"/>
      <c r="K10" s="1089"/>
      <c r="L10" s="1090"/>
      <c r="M10" s="1092"/>
      <c r="N10" s="1093"/>
      <c r="O10" s="1516"/>
      <c r="P10" s="1517"/>
      <c r="Q10" s="1092"/>
      <c r="R10" s="1093"/>
      <c r="S10" s="1089"/>
      <c r="T10" s="1090"/>
      <c r="U10" s="1092"/>
      <c r="V10" s="1093"/>
      <c r="W10" s="1086"/>
      <c r="X10" s="1087"/>
      <c r="Y10" s="1092"/>
      <c r="Z10" s="1093"/>
      <c r="AA10" s="1516"/>
      <c r="AB10" s="1517"/>
      <c r="AC10" s="1092"/>
      <c r="AD10" s="1093"/>
      <c r="AF10" s="1523"/>
      <c r="AG10" s="1524"/>
      <c r="AH10" s="1524"/>
      <c r="AI10" s="1524"/>
      <c r="AJ10" s="1524"/>
      <c r="AK10" s="1524"/>
    </row>
    <row r="11" spans="1:37" ht="13.5" thickBot="1" x14ac:dyDescent="0.25">
      <c r="B11" s="87"/>
      <c r="C11" s="53"/>
      <c r="D11" s="53"/>
      <c r="E11" s="776"/>
      <c r="F11" s="847"/>
      <c r="G11" s="1518" t="s">
        <v>534</v>
      </c>
      <c r="H11" s="1519"/>
      <c r="I11" s="1094" t="s">
        <v>534</v>
      </c>
      <c r="J11" s="1095"/>
      <c r="K11" s="1518" t="s">
        <v>534</v>
      </c>
      <c r="L11" s="1519"/>
      <c r="M11" s="1094" t="s">
        <v>534</v>
      </c>
      <c r="N11" s="1095"/>
      <c r="O11" s="1518" t="s">
        <v>534</v>
      </c>
      <c r="P11" s="1519"/>
      <c r="Q11" s="1094" t="s">
        <v>534</v>
      </c>
      <c r="R11" s="1095"/>
      <c r="S11" s="1518" t="s">
        <v>534</v>
      </c>
      <c r="T11" s="1519"/>
      <c r="U11" s="1094" t="s">
        <v>534</v>
      </c>
      <c r="V11" s="1095"/>
      <c r="W11" s="1518" t="s">
        <v>534</v>
      </c>
      <c r="X11" s="1519"/>
      <c r="Y11" s="1094" t="s">
        <v>534</v>
      </c>
      <c r="Z11" s="1095"/>
      <c r="AA11" s="1518" t="s">
        <v>534</v>
      </c>
      <c r="AB11" s="1519"/>
      <c r="AC11" s="1094" t="s">
        <v>534</v>
      </c>
      <c r="AD11" s="1095"/>
      <c r="AF11" s="1523"/>
      <c r="AG11" s="1524"/>
      <c r="AH11" s="1524"/>
      <c r="AI11" s="1524"/>
      <c r="AJ11" s="1524"/>
      <c r="AK11" s="1524"/>
    </row>
    <row r="12" spans="1:37" x14ac:dyDescent="0.2">
      <c r="B12" s="1067">
        <v>1</v>
      </c>
      <c r="C12" s="1096" t="s">
        <v>671</v>
      </c>
      <c r="D12" s="1096"/>
      <c r="E12" s="773"/>
      <c r="F12" s="838"/>
      <c r="G12" s="83"/>
      <c r="H12" s="1097"/>
      <c r="I12" s="86"/>
      <c r="J12" s="1065"/>
      <c r="K12" s="83"/>
      <c r="L12" s="1097"/>
      <c r="M12" s="86"/>
      <c r="N12" s="1065"/>
      <c r="O12" s="86"/>
      <c r="P12" s="1065"/>
      <c r="Q12" s="86"/>
      <c r="R12" s="1065"/>
      <c r="S12" s="86"/>
      <c r="T12" s="1065"/>
      <c r="U12" s="86"/>
      <c r="V12" s="1065"/>
      <c r="W12" s="86"/>
      <c r="X12" s="1065"/>
      <c r="Y12" s="86"/>
      <c r="Z12" s="1065"/>
      <c r="AA12" s="86"/>
      <c r="AB12" s="1065"/>
      <c r="AC12" s="86"/>
      <c r="AD12" s="1065"/>
      <c r="AF12" s="1523"/>
      <c r="AG12" s="1524"/>
      <c r="AH12" s="1524"/>
      <c r="AI12" s="1524"/>
      <c r="AJ12" s="1524"/>
      <c r="AK12" s="1524"/>
    </row>
    <row r="13" spans="1:37" x14ac:dyDescent="0.2">
      <c r="B13" s="1058" t="s">
        <v>492</v>
      </c>
      <c r="C13" s="1098" t="s">
        <v>672</v>
      </c>
      <c r="D13" s="1091"/>
      <c r="E13" s="843"/>
      <c r="F13" s="844"/>
      <c r="G13" s="1099">
        <f>SUM(K13,O13,S13,W13,AA13)</f>
        <v>0</v>
      </c>
      <c r="H13" s="1116">
        <f>SUM(L13,P13,T13,X13,AB13)</f>
        <v>0</v>
      </c>
      <c r="I13" s="1101">
        <f t="shared" ref="I13:I18" si="0">G13-H13</f>
        <v>0</v>
      </c>
      <c r="J13" s="1102" t="str">
        <f t="shared" ref="J13:J18" si="1">IF(AND(OR(G13=0,H13&lt;&gt;0),OR(H13=0,G13&lt;&gt;0)),IF((G13+H13+I13&lt;&gt;0),IF(AND(OR(G13&gt;0,H13&lt;0),OR(H13&gt;0,G13&lt;0)),ABS(I13/MIN(ABS(H13),ABS(G13))),20),"-"),20)</f>
        <v>-</v>
      </c>
      <c r="K13" s="1099">
        <f>DATA_T8!D8</f>
        <v>0</v>
      </c>
      <c r="L13" s="1100">
        <v>0</v>
      </c>
      <c r="M13" s="1101">
        <f t="shared" ref="M13:M18" si="2">K13-L13</f>
        <v>0</v>
      </c>
      <c r="N13" s="1102" t="str">
        <f t="shared" ref="N13:N18" si="3">IF(AND(OR(K13=0,L13&lt;&gt;0),OR(L13=0,K13&lt;&gt;0)),IF((K13+L13+M13&lt;&gt;0),IF(AND(OR(K13&gt;0,L13&lt;0),OR(L13&gt;0,K13&lt;0)),ABS(M13/MIN(ABS(L13),ABS(K13))),20),"-"),20)</f>
        <v>-</v>
      </c>
      <c r="O13" s="1099">
        <f>DATA_T8!E8</f>
        <v>0</v>
      </c>
      <c r="P13" s="1100">
        <v>0</v>
      </c>
      <c r="Q13" s="1101">
        <f t="shared" ref="Q13:Q18" si="4">O13-P13</f>
        <v>0</v>
      </c>
      <c r="R13" s="1102" t="str">
        <f t="shared" ref="R13:R18" si="5">IF(AND(OR(O13=0,P13&lt;&gt;0),OR(P13=0,O13&lt;&gt;0)),IF((O13+P13+Q13&lt;&gt;0),IF(AND(OR(O13&gt;0,P13&lt;0),OR(P13&gt;0,O13&lt;0)),ABS(Q13/MIN(ABS(P13),ABS(O13))),20),"-"),20)</f>
        <v>-</v>
      </c>
      <c r="S13" s="1099">
        <f>DATA_T8!F8</f>
        <v>0</v>
      </c>
      <c r="T13" s="1100">
        <v>0</v>
      </c>
      <c r="U13" s="1101">
        <f t="shared" ref="U13:U18" si="6">S13-T13</f>
        <v>0</v>
      </c>
      <c r="V13" s="1102" t="str">
        <f t="shared" ref="V13:V18" si="7">IF(AND(OR(S13=0,T13&lt;&gt;0),OR(T13=0,S13&lt;&gt;0)),IF((S13+T13+U13&lt;&gt;0),IF(AND(OR(S13&gt;0,T13&lt;0),OR(T13&gt;0,S13&lt;0)),ABS(U13/MIN(ABS(T13),ABS(S13))),20),"-"),20)</f>
        <v>-</v>
      </c>
      <c r="W13" s="1099">
        <f>DATA_T8!G8</f>
        <v>0</v>
      </c>
      <c r="X13" s="1100">
        <v>0</v>
      </c>
      <c r="Y13" s="1101">
        <f t="shared" ref="Y13:Y18" si="8">W13-X13</f>
        <v>0</v>
      </c>
      <c r="Z13" s="1102" t="str">
        <f t="shared" ref="Z13:Z18" si="9">IF(AND(OR(W13=0,X13&lt;&gt;0),OR(X13=0,W13&lt;&gt;0)),IF((W13+X13+Y13&lt;&gt;0),IF(AND(OR(W13&gt;0,X13&lt;0),OR(X13&gt;0,W13&lt;0)),ABS(Y13/MIN(ABS(X13),ABS(W13))),20),"-"),20)</f>
        <v>-</v>
      </c>
      <c r="AA13" s="1099">
        <f>DATA_T8!H8</f>
        <v>0</v>
      </c>
      <c r="AB13" s="1100">
        <v>0</v>
      </c>
      <c r="AC13" s="1101">
        <f t="shared" ref="AC13:AC18" si="10">AA13-AB13</f>
        <v>0</v>
      </c>
      <c r="AD13" s="1102" t="str">
        <f t="shared" ref="AD13:AD18" si="11">IF(AND(OR(AA13=0,AB13&lt;&gt;0),OR(AB13=0,AA13&lt;&gt;0)),IF((AA13+AB13+AC13&lt;&gt;0),IF(AND(OR(AA13&gt;0,AB13&lt;0),OR(AB13&gt;0,AA13&lt;0)),ABS(AC13/MIN(ABS(AB13),ABS(AA13))),20),"-"),20)</f>
        <v>-</v>
      </c>
      <c r="AF13" s="1103" t="str">
        <f>IF(OR(AND((G13)=0,(H13)&lt;&gt;0),AND((G13)&lt;&gt;0,(H13)=0))," QUERY - " &amp; (G9) &amp;  " - Head " &amp; (B13) &amp; " "  &amp; (C13) &amp; " 2013/14 v. 2012/13 movement from/to zero. Genuine?","")</f>
        <v/>
      </c>
      <c r="AG13" s="1103" t="str">
        <f>IF(AND(OR((N13)&gt;10,(N13)&lt;-10),OR((M13)&gt;750,(M13)&lt;-750))," QUERY - " &amp; (K9) &amp;  " - Head " &amp; (B13) &amp; " "  &amp; (C13) &amp; " 2013/14 v. 2012/13 difference of " &amp; (M13) &amp; "k. Genuine?","")</f>
        <v/>
      </c>
      <c r="AH13" s="1103" t="str">
        <f>IF(AND(OR((R13)&gt;10,(R13)&lt;-10),OR((Q13)&gt;750,(Q13)&lt;-750))," QUERY - " &amp; (O9) &amp;  " - Head " &amp; (B13) &amp; " "  &amp; (C13) &amp; " 2013/14 v. 2012/13 difference of " &amp; (Q13) &amp; "k. Genuine?","")</f>
        <v/>
      </c>
      <c r="AI13" s="1103" t="str">
        <f>IF(AND(OR((V13)&gt;10,(V13)&lt;-10),OR((U13)&gt;750,(U13)&lt;-750))," QUERY - " &amp; (S9) &amp;  " - Head " &amp; (B13) &amp; " "  &amp; (C13) &amp; " 2013/14 v. 2012/13 difference of " &amp; (U13) &amp; "k. Genuine?","")</f>
        <v/>
      </c>
      <c r="AJ13" s="1103" t="str">
        <f>IF(AND(OR((Z13)&gt;10,(Z13)&lt;-10),OR((Y13)&gt;750,(Y13)&lt;-750))," QUERY - " &amp; (W9) &amp;  " - Head " &amp; (B13) &amp; " "  &amp; (C13) &amp; " 2013/14 v. 2012/13 difference of " &amp; (Y13) &amp; "k. Genuine?","")</f>
        <v/>
      </c>
      <c r="AK13" s="1103" t="str">
        <f>IF(AND(OR((AD13)&gt;10,(AD13)&lt;-10),OR((AC13)&gt;750,(AC13)&lt;-750))," QUERY - " &amp; (AA9) &amp;  " - Head " &amp; (B13) &amp; " "  &amp; (C13) &amp; " 2013/14 v. 2012/13 difference of " &amp; (AC13) &amp; "k. Genuine?","")</f>
        <v/>
      </c>
    </row>
    <row r="14" spans="1:37" x14ac:dyDescent="0.2">
      <c r="B14" s="1058" t="s">
        <v>493</v>
      </c>
      <c r="C14" s="1098" t="s">
        <v>673</v>
      </c>
      <c r="D14" s="1091"/>
      <c r="E14" s="843"/>
      <c r="F14" s="844"/>
      <c r="G14" s="1099">
        <f>SUM(K14,O14,S14,W14,AA14)</f>
        <v>0</v>
      </c>
      <c r="H14" s="1116">
        <f>SUM(L14,P14,T14,X14,AB14)</f>
        <v>0</v>
      </c>
      <c r="I14" s="1101">
        <f t="shared" si="0"/>
        <v>0</v>
      </c>
      <c r="J14" s="1102" t="str">
        <f t="shared" si="1"/>
        <v>-</v>
      </c>
      <c r="K14" s="1099">
        <f>DATA_T8!D9</f>
        <v>0</v>
      </c>
      <c r="L14" s="1100">
        <v>0</v>
      </c>
      <c r="M14" s="1101">
        <f t="shared" si="2"/>
        <v>0</v>
      </c>
      <c r="N14" s="1102" t="str">
        <f t="shared" si="3"/>
        <v>-</v>
      </c>
      <c r="O14" s="1099">
        <f>DATA_T8!E9</f>
        <v>0</v>
      </c>
      <c r="P14" s="1100">
        <v>0</v>
      </c>
      <c r="Q14" s="1101">
        <f t="shared" si="4"/>
        <v>0</v>
      </c>
      <c r="R14" s="1102" t="str">
        <f t="shared" si="5"/>
        <v>-</v>
      </c>
      <c r="S14" s="1099">
        <f>DATA_T8!F9</f>
        <v>0</v>
      </c>
      <c r="T14" s="1100">
        <v>0</v>
      </c>
      <c r="U14" s="1101">
        <f t="shared" si="6"/>
        <v>0</v>
      </c>
      <c r="V14" s="1102" t="str">
        <f t="shared" si="7"/>
        <v>-</v>
      </c>
      <c r="W14" s="1099">
        <f>DATA_T8!G9</f>
        <v>0</v>
      </c>
      <c r="X14" s="1100">
        <v>0</v>
      </c>
      <c r="Y14" s="1101">
        <f t="shared" si="8"/>
        <v>0</v>
      </c>
      <c r="Z14" s="1102" t="str">
        <f t="shared" si="9"/>
        <v>-</v>
      </c>
      <c r="AA14" s="1099">
        <f>DATA_T8!H9</f>
        <v>0</v>
      </c>
      <c r="AB14" s="1100">
        <v>0</v>
      </c>
      <c r="AC14" s="1101">
        <f t="shared" si="10"/>
        <v>0</v>
      </c>
      <c r="AD14" s="1102" t="str">
        <f t="shared" si="11"/>
        <v>-</v>
      </c>
      <c r="AF14" s="1103" t="str">
        <f>IF(OR(AND((G14)=0,(H14)&lt;&gt;0),AND((G14)&lt;&gt;0,(H14)=0))," QUERY - " &amp; (G9) &amp;  " - Head " &amp; (B14) &amp; " "  &amp; (C14) &amp; " 2013/14 v. 2012/13 movement from/to zero. Genuine?","")</f>
        <v/>
      </c>
      <c r="AG14" s="1103" t="str">
        <f>IF(AND(OR((N14)&gt;10,(N14)&lt;-10),OR((M14)&gt;750,(M14)&lt;-750))," QUERY - " &amp; (K9) &amp;  " - Head " &amp; (B14) &amp; " "  &amp; (C14) &amp; " 2013/14 v. 2012/13 difference of " &amp; (M14) &amp; "k. Genuine?","")</f>
        <v/>
      </c>
      <c r="AH14" s="1103" t="str">
        <f>IF(AND(OR((R14)&gt;10,(R14)&lt;-10),OR((Q14)&gt;750,(Q14)&lt;-750))," QUERY - " &amp; (O9) &amp;  " - Head " &amp; (B14) &amp; " "  &amp; (C14) &amp; " 2013/14 v. 2012/13 difference of " &amp; (Q14) &amp; "k. Genuine?","")</f>
        <v/>
      </c>
      <c r="AI14" s="1103" t="str">
        <f>IF(AND(OR((V14)&gt;10,(V14)&lt;-10),OR((U14)&gt;750,(U14)&lt;-750))," QUERY - " &amp; (S9) &amp;  " - Head " &amp; (B14) &amp; " "  &amp; (C14) &amp; " 2013/14 v. 2012/13 difference of " &amp; (U14) &amp; "k. Genuine?","")</f>
        <v/>
      </c>
      <c r="AJ14" s="1103" t="str">
        <f>IF(AND(OR((Z14)&gt;10,(Z14)&lt;-10),OR((Y14)&gt;750,(Y14)&lt;-750))," QUERY - " &amp; (W9) &amp;  " - Head " &amp; (B14) &amp; " "  &amp; (C14) &amp; " 2013/14 v. 2012/13 difference of " &amp; (Y14) &amp; "k. Genuine?","")</f>
        <v/>
      </c>
      <c r="AK14" s="1103" t="str">
        <f>IF(AND(OR((AD14)&gt;10,(AD14)&lt;-10),OR((AC14)&gt;750,(AC14)&lt;-750))," QUERY - " &amp; (AA9) &amp;  " - Head " &amp; (B14) &amp; " "  &amp; (C14) &amp; " 2013/14 v. 2012/13 difference of " &amp; (AC14) &amp; "k. Genuine?","")</f>
        <v/>
      </c>
    </row>
    <row r="15" spans="1:37" x14ac:dyDescent="0.2">
      <c r="B15" s="1058">
        <v>2</v>
      </c>
      <c r="C15" s="485" t="s">
        <v>674</v>
      </c>
      <c r="D15" s="1091"/>
      <c r="E15" s="843"/>
      <c r="F15" s="844"/>
      <c r="G15" s="1099"/>
      <c r="H15" s="1100"/>
      <c r="I15" s="1101"/>
      <c r="J15" s="1102"/>
      <c r="K15" s="1099"/>
      <c r="L15" s="1100"/>
      <c r="M15" s="1101"/>
      <c r="N15" s="1102"/>
      <c r="O15" s="1099"/>
      <c r="P15" s="1100"/>
      <c r="Q15" s="1101"/>
      <c r="R15" s="1102"/>
      <c r="S15" s="1099"/>
      <c r="T15" s="1100"/>
      <c r="U15" s="1101"/>
      <c r="V15" s="1102"/>
      <c r="W15" s="1099"/>
      <c r="X15" s="1100"/>
      <c r="Y15" s="1101"/>
      <c r="Z15" s="1102"/>
      <c r="AA15" s="1099"/>
      <c r="AB15" s="1100"/>
      <c r="AC15" s="1101"/>
      <c r="AD15" s="1102"/>
      <c r="AF15" s="1109"/>
      <c r="AG15" s="770"/>
      <c r="AH15" s="770"/>
      <c r="AI15" s="770"/>
      <c r="AJ15" s="770"/>
      <c r="AK15" s="770"/>
    </row>
    <row r="16" spans="1:37" x14ac:dyDescent="0.2">
      <c r="B16" s="1058" t="s">
        <v>500</v>
      </c>
      <c r="C16" s="1098" t="s">
        <v>672</v>
      </c>
      <c r="D16" s="1091"/>
      <c r="E16" s="843"/>
      <c r="F16" s="844"/>
      <c r="G16" s="1099">
        <f t="shared" ref="G16:H18" si="12">SUM(K16,O16,S16,W16,AA16)</f>
        <v>0</v>
      </c>
      <c r="H16" s="1116">
        <f t="shared" si="12"/>
        <v>0</v>
      </c>
      <c r="I16" s="1101">
        <f t="shared" si="0"/>
        <v>0</v>
      </c>
      <c r="J16" s="1102" t="str">
        <f t="shared" si="1"/>
        <v>-</v>
      </c>
      <c r="K16" s="1099">
        <f>DATA_T8!D11</f>
        <v>0</v>
      </c>
      <c r="L16" s="1100">
        <v>0</v>
      </c>
      <c r="M16" s="1101">
        <f t="shared" si="2"/>
        <v>0</v>
      </c>
      <c r="N16" s="1102" t="str">
        <f t="shared" si="3"/>
        <v>-</v>
      </c>
      <c r="O16" s="1099">
        <f>DATA_T8!E11</f>
        <v>0</v>
      </c>
      <c r="P16" s="1100">
        <v>0</v>
      </c>
      <c r="Q16" s="1101">
        <f t="shared" si="4"/>
        <v>0</v>
      </c>
      <c r="R16" s="1102" t="str">
        <f t="shared" si="5"/>
        <v>-</v>
      </c>
      <c r="S16" s="1099">
        <f>DATA_T8!F11</f>
        <v>0</v>
      </c>
      <c r="T16" s="1100">
        <v>0</v>
      </c>
      <c r="U16" s="1101">
        <f t="shared" si="6"/>
        <v>0</v>
      </c>
      <c r="V16" s="1102" t="str">
        <f t="shared" si="7"/>
        <v>-</v>
      </c>
      <c r="W16" s="1099">
        <f>DATA_T8!G11</f>
        <v>0</v>
      </c>
      <c r="X16" s="1100">
        <v>0</v>
      </c>
      <c r="Y16" s="1101">
        <f t="shared" si="8"/>
        <v>0</v>
      </c>
      <c r="Z16" s="1102" t="str">
        <f t="shared" si="9"/>
        <v>-</v>
      </c>
      <c r="AA16" s="1099">
        <f>DATA_T8!H11</f>
        <v>0</v>
      </c>
      <c r="AB16" s="1100">
        <v>0</v>
      </c>
      <c r="AC16" s="1101">
        <f t="shared" si="10"/>
        <v>0</v>
      </c>
      <c r="AD16" s="1102" t="str">
        <f t="shared" si="11"/>
        <v>-</v>
      </c>
      <c r="AF16" s="1103" t="str">
        <f>IF(OR(AND((G16)=0,(H16)&lt;&gt;0),AND((G16)&lt;&gt;0,(H16)=0))," QUERY - " &amp; (G9) &amp;  " - Head " &amp; (B16) &amp; " "  &amp; (C16) &amp; " 2013/14 v. 2012/13 movement from/to zero. Genuine?","")</f>
        <v/>
      </c>
      <c r="AG16" s="1103" t="str">
        <f>IF(AND(OR((N16)&gt;10,(N16)&lt;-10),OR((M16)&gt;750,(M16)&lt;-750))," QUERY - " &amp; (K9) &amp;  " - Head " &amp; (B16) &amp; " "  &amp; (C16) &amp; " 2013/14 v. 2012/13 difference of " &amp; (M16) &amp; "k. Genuine?","")</f>
        <v/>
      </c>
      <c r="AH16" s="1103" t="str">
        <f>IF(AND(OR((R16)&gt;10,(R16)&lt;-10),OR((Q16)&gt;750,(Q16)&lt;-750))," QUERY - " &amp; (O9) &amp;  " - Head " &amp; (B16) &amp; " "  &amp; (C16) &amp; " 2013/14 v. 2012/13 difference of " &amp; (Q16) &amp; "k. Genuine?","")</f>
        <v/>
      </c>
      <c r="AI16" s="1103" t="str">
        <f>IF(AND(OR((V16)&gt;10,(V16)&lt;-10),OR((U16)&gt;750,(U16)&lt;-750))," QUERY - " &amp; (S9) &amp;  " - Head " &amp; (B16) &amp; " "  &amp; (C16) &amp; " 2013/14 v. 2012/13 difference of " &amp; (U16) &amp; "k. Genuine?","")</f>
        <v/>
      </c>
      <c r="AJ16" s="1103" t="str">
        <f>IF(AND(OR((Z16)&gt;10,(Z16)&lt;-10),OR((Y16)&gt;750,(Y16)&lt;-750))," QUERY - " &amp; (W9) &amp;  " - Head " &amp; (B16) &amp; " "  &amp; (C16) &amp; " 2013/14 v. 2012/13 difference of " &amp; (Y16) &amp; "k. Genuine?","")</f>
        <v/>
      </c>
      <c r="AK16" s="1103" t="str">
        <f>IF(AND(OR((AD16)&gt;10,(AD16)&lt;-10),OR((AC16)&gt;750,(AC16)&lt;-750))," QUERY - " &amp; (AA9) &amp;  " - Head " &amp; (B16) &amp; " "  &amp; (C16) &amp; " 2013/14 v. 2012/13 difference of " &amp; (AC16) &amp; "k. Genuine?","")</f>
        <v/>
      </c>
    </row>
    <row r="17" spans="2:37" ht="13.5" thickBot="1" x14ac:dyDescent="0.25">
      <c r="B17" s="1058" t="s">
        <v>501</v>
      </c>
      <c r="C17" s="1098" t="s">
        <v>673</v>
      </c>
      <c r="D17" s="1091"/>
      <c r="E17" s="843"/>
      <c r="F17" s="844"/>
      <c r="G17" s="1099">
        <f t="shared" si="12"/>
        <v>0</v>
      </c>
      <c r="H17" s="1116">
        <f t="shared" si="12"/>
        <v>0</v>
      </c>
      <c r="I17" s="1101">
        <f t="shared" si="0"/>
        <v>0</v>
      </c>
      <c r="J17" s="1102" t="str">
        <f t="shared" si="1"/>
        <v>-</v>
      </c>
      <c r="K17" s="1099">
        <f>DATA_T8!D12</f>
        <v>0</v>
      </c>
      <c r="L17" s="1100">
        <v>0</v>
      </c>
      <c r="M17" s="1101">
        <f t="shared" si="2"/>
        <v>0</v>
      </c>
      <c r="N17" s="1102" t="str">
        <f t="shared" si="3"/>
        <v>-</v>
      </c>
      <c r="O17" s="1099">
        <f>DATA_T8!E12</f>
        <v>0</v>
      </c>
      <c r="P17" s="1100">
        <v>0</v>
      </c>
      <c r="Q17" s="1101">
        <f t="shared" si="4"/>
        <v>0</v>
      </c>
      <c r="R17" s="1102" t="str">
        <f t="shared" si="5"/>
        <v>-</v>
      </c>
      <c r="S17" s="1099">
        <f>DATA_T8!F12</f>
        <v>0</v>
      </c>
      <c r="T17" s="1100">
        <v>0</v>
      </c>
      <c r="U17" s="1101">
        <f t="shared" si="6"/>
        <v>0</v>
      </c>
      <c r="V17" s="1102" t="str">
        <f t="shared" si="7"/>
        <v>-</v>
      </c>
      <c r="W17" s="1099">
        <f>DATA_T8!G12</f>
        <v>0</v>
      </c>
      <c r="X17" s="1100">
        <v>0</v>
      </c>
      <c r="Y17" s="1101">
        <f t="shared" si="8"/>
        <v>0</v>
      </c>
      <c r="Z17" s="1102" t="str">
        <f t="shared" si="9"/>
        <v>-</v>
      </c>
      <c r="AA17" s="1099">
        <f>DATA_T8!H12</f>
        <v>0</v>
      </c>
      <c r="AB17" s="1100">
        <v>0</v>
      </c>
      <c r="AC17" s="1101">
        <f t="shared" si="10"/>
        <v>0</v>
      </c>
      <c r="AD17" s="1102" t="str">
        <f t="shared" si="11"/>
        <v>-</v>
      </c>
      <c r="AF17" s="1103" t="str">
        <f>IF(OR(AND((G17)=0,(H17)&lt;&gt;0),AND((G17)&lt;&gt;0,(H17)=0))," QUERY - " &amp; (G9) &amp;  " - Head " &amp; (B17) &amp; " "  &amp; (C17) &amp; " 2013/14 v. 2012/13 movement from/to zero. Genuine?","")</f>
        <v/>
      </c>
      <c r="AG17" s="1103" t="str">
        <f>IF(AND(OR((N17)&gt;10,(N17)&lt;-10),OR((M17)&gt;750,(M17)&lt;-750))," QUERY - " &amp; (K9) &amp;  " - Head " &amp; (B17) &amp; " "  &amp; (C17) &amp; " 2013/14 v. 2012/13 difference of " &amp; (M17) &amp; "k. Genuine?","")</f>
        <v/>
      </c>
      <c r="AH17" s="1103" t="str">
        <f>IF(AND(OR((R17)&gt;10,(R17)&lt;-10),OR((Q17)&gt;750,(Q17)&lt;-750))," QUERY - " &amp; (O9) &amp;  " - Head " &amp; (B17) &amp; " "  &amp; (C17) &amp; " 2013/14 v. 2012/13 difference of " &amp; (Q17) &amp; "k. Genuine?","")</f>
        <v/>
      </c>
      <c r="AI17" s="1103" t="str">
        <f>IF(AND(OR((V17)&gt;10,(V17)&lt;-10),OR((U17)&gt;750,(U17)&lt;-750))," QUERY - " &amp; (S9) &amp;  " - Head " &amp; (B17) &amp; " "  &amp; (C17) &amp; " 2013/14 v. 2012/13 difference of " &amp; (U17) &amp; "k. Genuine?","")</f>
        <v/>
      </c>
      <c r="AJ17" s="1103" t="str">
        <f>IF(AND(OR((Z17)&gt;10,(Z17)&lt;-10),OR((Y17)&gt;750,(Y17)&lt;-750))," QUERY - " &amp; (W9) &amp;  " - Head " &amp; (B17) &amp; " "  &amp; (C17) &amp; " 2013/14 v. 2012/13 difference of " &amp; (Y17) &amp; "k. Genuine?","")</f>
        <v/>
      </c>
      <c r="AK17" s="1103" t="str">
        <f>IF(AND(OR((AD17)&gt;10,(AD17)&lt;-10),OR((AC17)&gt;750,(AC17)&lt;-750))," QUERY - " &amp; (AA9) &amp;  " - Head " &amp; (B17) &amp; " "  &amp; (C17) &amp; " 2013/14 v. 2012/13 difference of " &amp; (AC17) &amp; "k. Genuine?","")</f>
        <v/>
      </c>
    </row>
    <row r="18" spans="2:37" ht="13.5" thickBot="1" x14ac:dyDescent="0.25">
      <c r="B18" s="1063">
        <v>3</v>
      </c>
      <c r="C18" s="89" t="s">
        <v>675</v>
      </c>
      <c r="D18" s="1104"/>
      <c r="E18" s="800"/>
      <c r="F18" s="1105"/>
      <c r="G18" s="1106">
        <f t="shared" si="12"/>
        <v>0</v>
      </c>
      <c r="H18" s="1117">
        <f t="shared" si="12"/>
        <v>0</v>
      </c>
      <c r="I18" s="1107">
        <f t="shared" si="0"/>
        <v>0</v>
      </c>
      <c r="J18" s="1108" t="str">
        <f t="shared" si="1"/>
        <v>-</v>
      </c>
      <c r="K18" s="1106">
        <f>SUM(K13:K14)+SUM(K16:K17)</f>
        <v>0</v>
      </c>
      <c r="L18" s="1117">
        <f>SUM(L13:L14)+SUM(L16:L17)</f>
        <v>0</v>
      </c>
      <c r="M18" s="1107">
        <f t="shared" si="2"/>
        <v>0</v>
      </c>
      <c r="N18" s="1108" t="str">
        <f t="shared" si="3"/>
        <v>-</v>
      </c>
      <c r="O18" s="1106">
        <f>SUM(O13:O14)+SUM(O16:O17)</f>
        <v>0</v>
      </c>
      <c r="P18" s="1117">
        <f>SUM(P13:P14)+SUM(P16:P17)</f>
        <v>0</v>
      </c>
      <c r="Q18" s="1107">
        <f t="shared" si="4"/>
        <v>0</v>
      </c>
      <c r="R18" s="1108" t="str">
        <f t="shared" si="5"/>
        <v>-</v>
      </c>
      <c r="S18" s="1106">
        <f>SUM(S13:S14)+SUM(S16:S17)</f>
        <v>0</v>
      </c>
      <c r="T18" s="1117">
        <f>SUM(T13:T14)+SUM(T16:T17)</f>
        <v>0</v>
      </c>
      <c r="U18" s="1107">
        <f t="shared" si="6"/>
        <v>0</v>
      </c>
      <c r="V18" s="1108" t="str">
        <f t="shared" si="7"/>
        <v>-</v>
      </c>
      <c r="W18" s="1106">
        <f>SUM(W13:W14)+SUM(W16:W17)</f>
        <v>0</v>
      </c>
      <c r="X18" s="1117">
        <f>SUM(X13:X14)+SUM(X16:X17)</f>
        <v>0</v>
      </c>
      <c r="Y18" s="1107">
        <f t="shared" si="8"/>
        <v>0</v>
      </c>
      <c r="Z18" s="1108" t="str">
        <f t="shared" si="9"/>
        <v>-</v>
      </c>
      <c r="AA18" s="1106">
        <f>SUM(AA13:AA14)+SUM(AA16:AA17)</f>
        <v>0</v>
      </c>
      <c r="AB18" s="1117">
        <f>SUM(AB13:AB14)+SUM(AB16:AB17)</f>
        <v>0</v>
      </c>
      <c r="AC18" s="1107">
        <f t="shared" si="10"/>
        <v>0</v>
      </c>
      <c r="AD18" s="1108" t="str">
        <f t="shared" si="11"/>
        <v>-</v>
      </c>
      <c r="AG18" s="1109"/>
    </row>
    <row r="19" spans="2:37" x14ac:dyDescent="0.2">
      <c r="B19" s="48"/>
      <c r="C19" s="48"/>
      <c r="D19" s="1110"/>
      <c r="G19" s="1111"/>
      <c r="H19" s="1112"/>
      <c r="I19" s="1111"/>
      <c r="J19" s="1113"/>
      <c r="K19" s="1111"/>
      <c r="L19" s="1112"/>
    </row>
    <row r="20" spans="2:37" x14ac:dyDescent="0.2">
      <c r="B20" s="51" t="s">
        <v>949</v>
      </c>
      <c r="C20" s="48"/>
      <c r="D20" s="1110"/>
      <c r="G20" s="1111"/>
      <c r="H20" s="1112"/>
      <c r="I20" s="1111"/>
      <c r="J20" s="1113"/>
      <c r="K20" s="1111"/>
      <c r="L20" s="1112"/>
    </row>
    <row r="21" spans="2:37" x14ac:dyDescent="0.2">
      <c r="B21" s="48"/>
      <c r="C21" s="48"/>
      <c r="D21" s="1110"/>
      <c r="G21" s="1111"/>
      <c r="H21" s="1112"/>
      <c r="I21" s="1111"/>
      <c r="J21" s="1113"/>
      <c r="K21" s="1111"/>
      <c r="L21" s="1112"/>
    </row>
    <row r="22" spans="2:37" x14ac:dyDescent="0.2">
      <c r="B22" s="48"/>
      <c r="C22" s="48"/>
      <c r="D22" s="1110"/>
      <c r="G22" s="1114"/>
      <c r="H22" s="1115"/>
      <c r="I22" s="1114"/>
      <c r="J22" s="1113"/>
      <c r="K22" s="1111"/>
      <c r="L22" s="1112"/>
    </row>
    <row r="23" spans="2:37" x14ac:dyDescent="0.2">
      <c r="B23" s="48"/>
      <c r="C23" s="48"/>
      <c r="D23" s="1110"/>
      <c r="G23" s="770"/>
      <c r="H23" s="1115"/>
      <c r="I23" s="770"/>
      <c r="J23" s="1113"/>
      <c r="K23" s="1111"/>
      <c r="L23" s="1112"/>
    </row>
    <row r="24" spans="2:37" x14ac:dyDescent="0.2">
      <c r="B24" s="1184"/>
      <c r="C24" s="1184"/>
      <c r="D24" s="1184"/>
      <c r="E24" s="1184"/>
      <c r="F24" s="1184"/>
      <c r="G24" s="1184"/>
      <c r="H24" s="1184"/>
      <c r="I24" s="1184"/>
      <c r="J24" s="1184"/>
    </row>
    <row r="25" spans="2:37" x14ac:dyDescent="0.2">
      <c r="B25" s="1184"/>
      <c r="C25" s="1184"/>
      <c r="D25" s="1184"/>
      <c r="E25" s="1184"/>
      <c r="F25" s="1184"/>
      <c r="G25" s="1184"/>
      <c r="H25" s="1184"/>
      <c r="I25" s="1184"/>
      <c r="J25" s="1184"/>
    </row>
    <row r="26" spans="2:37" x14ac:dyDescent="0.2">
      <c r="B26" s="1184"/>
      <c r="C26" s="1184"/>
      <c r="D26" s="1184"/>
      <c r="E26" s="1184"/>
      <c r="F26" s="1184"/>
      <c r="G26" s="1184"/>
      <c r="H26" s="1184"/>
      <c r="I26" s="1184"/>
      <c r="J26" s="1184"/>
    </row>
    <row r="27" spans="2:37" x14ac:dyDescent="0.2">
      <c r="G27" s="770"/>
      <c r="H27" s="770"/>
      <c r="I27" s="770"/>
      <c r="J27" s="770"/>
    </row>
    <row r="28" spans="2:37" x14ac:dyDescent="0.2">
      <c r="G28" s="770"/>
      <c r="H28" s="770"/>
      <c r="I28" s="770"/>
      <c r="J28" s="770"/>
    </row>
    <row r="29" spans="2:37" x14ac:dyDescent="0.2">
      <c r="G29" s="770"/>
      <c r="H29" s="770"/>
      <c r="I29" s="770"/>
      <c r="J29" s="770"/>
    </row>
    <row r="30" spans="2:37" x14ac:dyDescent="0.2">
      <c r="G30" s="770"/>
      <c r="H30" s="770"/>
      <c r="I30" s="770"/>
      <c r="J30" s="770"/>
    </row>
    <row r="46" spans="10:10" x14ac:dyDescent="0.2">
      <c r="J46" s="843"/>
    </row>
    <row r="47" spans="10:10" x14ac:dyDescent="0.2">
      <c r="J47" s="843"/>
    </row>
  </sheetData>
  <mergeCells count="25">
    <mergeCell ref="AF6:AK6"/>
    <mergeCell ref="AF7:AF12"/>
    <mergeCell ref="AG7:AG12"/>
    <mergeCell ref="AH7:AH12"/>
    <mergeCell ref="AI7:AI12"/>
    <mergeCell ref="AJ7:AJ12"/>
    <mergeCell ref="AK7:AK12"/>
    <mergeCell ref="W9:X9"/>
    <mergeCell ref="AA9:AB10"/>
    <mergeCell ref="W8:X8"/>
    <mergeCell ref="AA8:AB8"/>
    <mergeCell ref="W11:X11"/>
    <mergeCell ref="AA11:AB11"/>
    <mergeCell ref="G11:H11"/>
    <mergeCell ref="K11:L11"/>
    <mergeCell ref="G8:H8"/>
    <mergeCell ref="K8:L8"/>
    <mergeCell ref="G9:H9"/>
    <mergeCell ref="K9:L9"/>
    <mergeCell ref="O8:P8"/>
    <mergeCell ref="S8:T8"/>
    <mergeCell ref="S9:T9"/>
    <mergeCell ref="O11:P11"/>
    <mergeCell ref="S11:T11"/>
    <mergeCell ref="O9:P10"/>
  </mergeCells>
  <conditionalFormatting sqref="K13:K14 K16:K17">
    <cfRule type="expression" dxfId="14" priority="12" stopIfTrue="1">
      <formula>AND(OR((N13)&gt;10,(N13)&lt;-10),OR((M13)&gt;750,(M13)&lt;-750))</formula>
    </cfRule>
  </conditionalFormatting>
  <conditionalFormatting sqref="L13:L14 L16:L17">
    <cfRule type="expression" dxfId="13" priority="11" stopIfTrue="1">
      <formula>AND(OR((N13)&gt;10,(N13)&lt;-10),OR((M13)&gt;750,(M13)&lt;-750))</formula>
    </cfRule>
  </conditionalFormatting>
  <conditionalFormatting sqref="O13:O14 O16:O17">
    <cfRule type="expression" dxfId="12" priority="10" stopIfTrue="1">
      <formula>AND(OR((R13)&gt;10,(R13)&lt;-10),OR((Q13)&gt;750,(Q13)&lt;-750))</formula>
    </cfRule>
  </conditionalFormatting>
  <conditionalFormatting sqref="P13:P14 P16:P17">
    <cfRule type="expression" dxfId="11" priority="9" stopIfTrue="1">
      <formula>AND(OR((R13)&gt;10,(R13)&lt;-10),OR((Q13)&gt;750,(Q13)&lt;-750))</formula>
    </cfRule>
  </conditionalFormatting>
  <conditionalFormatting sqref="S13:S14 S16:S17">
    <cfRule type="expression" dxfId="10" priority="8" stopIfTrue="1">
      <formula>AND(OR((V13)&gt;10,(V13)&lt;-10),OR((U13)&gt;750,(U13)&lt;-750))</formula>
    </cfRule>
  </conditionalFormatting>
  <conditionalFormatting sqref="T13:T14 T16:T17">
    <cfRule type="expression" dxfId="9" priority="7" stopIfTrue="1">
      <formula>AND(OR((V13)&gt;10,(V13)&lt;-10),OR((U13)&gt;750,(U13)&lt;-750))</formula>
    </cfRule>
  </conditionalFormatting>
  <conditionalFormatting sqref="W13:W14 W16:W17">
    <cfRule type="expression" dxfId="8" priority="6" stopIfTrue="1">
      <formula>AND(OR((Z13)&gt;10,(Z13)&lt;-10),OR((Y13)&gt;750,(Y13)&lt;-750))</formula>
    </cfRule>
  </conditionalFormatting>
  <conditionalFormatting sqref="X13:X14 X16:X17">
    <cfRule type="expression" dxfId="7" priority="5" stopIfTrue="1">
      <formula>AND(OR((Z13)&gt;10,(Z13)&lt;-10),OR((Y13)&gt;750,(Y13)&lt;-750))</formula>
    </cfRule>
  </conditionalFormatting>
  <conditionalFormatting sqref="AA13:AA14 AA16:AA17">
    <cfRule type="expression" dxfId="6" priority="4" stopIfTrue="1">
      <formula>AND(OR((AD13)&gt;10,(AD13)&lt;-10),OR((AC13)&gt;750,(AC13)&lt;-750))</formula>
    </cfRule>
  </conditionalFormatting>
  <conditionalFormatting sqref="AB13:AB14 AB16:AB17">
    <cfRule type="expression" dxfId="5" priority="3" stopIfTrue="1">
      <formula>AND(OR((AD13)&gt;10,(AD13)&lt;-10),OR((AC13)&gt;750,(AC13)&lt;-750))</formula>
    </cfRule>
  </conditionalFormatting>
  <conditionalFormatting sqref="G13:G14 G16:G17">
    <cfRule type="expression" dxfId="4" priority="2" stopIfTrue="1">
      <formula>OR(AND((G13)=0,(H13)&lt;&gt;0),AND((G13)&lt;&gt;0,(H13)=0))</formula>
    </cfRule>
  </conditionalFormatting>
  <conditionalFormatting sqref="H13:H14 H16:H17">
    <cfRule type="expression" dxfId="3" priority="1" stopIfTrue="1">
      <formula>OR(AND((G13)=0,(H13)&lt;&gt;0),AND((G13)&lt;&gt;0,(H13)=0))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Width="0" orientation="landscape" r:id="rId1"/>
  <headerFooter>
    <oddFooter>&amp;L&amp;A&amp;RPage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73"/>
  <sheetViews>
    <sheetView zoomScale="80" zoomScaleNormal="80" workbookViewId="0"/>
  </sheetViews>
  <sheetFormatPr defaultRowHeight="12.75" x14ac:dyDescent="0.2"/>
  <cols>
    <col min="1" max="1" width="5.7109375" style="795" customWidth="1"/>
    <col min="2" max="2" width="40.5703125" style="795" customWidth="1"/>
    <col min="3" max="3" width="14" style="795" customWidth="1"/>
    <col min="4" max="6" width="12" style="795" customWidth="1"/>
    <col min="7" max="7" width="3" style="795" customWidth="1"/>
    <col min="8" max="8" width="13.42578125" style="795" customWidth="1"/>
    <col min="9" max="11" width="12.7109375" style="795" customWidth="1"/>
    <col min="12" max="12" width="13.28515625" style="795" customWidth="1"/>
    <col min="13" max="13" width="12.7109375" style="795" customWidth="1"/>
    <col min="14" max="14" width="12.85546875" style="795" customWidth="1"/>
    <col min="15" max="15" width="37.7109375" style="795" customWidth="1"/>
    <col min="16" max="16" width="14" style="795" customWidth="1"/>
    <col min="17" max="17" width="5.140625" style="795" customWidth="1"/>
    <col min="18" max="18" width="3.42578125" style="795" customWidth="1"/>
    <col min="19" max="16384" width="9.140625" style="795"/>
  </cols>
  <sheetData>
    <row r="1" spans="1:21" ht="20.25" x14ac:dyDescent="0.3">
      <c r="A1" s="528" t="s">
        <v>1041</v>
      </c>
      <c r="B1" s="837"/>
      <c r="C1" s="837"/>
      <c r="D1" s="773"/>
      <c r="E1" s="94"/>
      <c r="F1" s="94"/>
      <c r="G1" s="94"/>
      <c r="H1" s="118"/>
      <c r="I1" s="118"/>
      <c r="J1" s="118"/>
      <c r="K1" s="118"/>
      <c r="L1" s="118"/>
      <c r="M1" s="118"/>
      <c r="N1" s="838"/>
    </row>
    <row r="2" spans="1:21" x14ac:dyDescent="0.2">
      <c r="A2" s="839"/>
      <c r="B2" s="92" t="s">
        <v>959</v>
      </c>
      <c r="C2" s="92"/>
      <c r="D2" s="1001">
        <f>Front_Sheet!C2</f>
        <v>0</v>
      </c>
      <c r="E2" s="840">
        <f>Front_Sheet!C5</f>
        <v>0</v>
      </c>
      <c r="F2" s="841"/>
      <c r="G2" s="841"/>
      <c r="H2" s="843"/>
      <c r="I2" s="843"/>
      <c r="J2" s="843"/>
      <c r="K2" s="843"/>
      <c r="L2" s="843"/>
      <c r="M2" s="843"/>
      <c r="N2" s="844"/>
    </row>
    <row r="3" spans="1:21" ht="13.5" thickBot="1" x14ac:dyDescent="0.25">
      <c r="A3" s="774"/>
      <c r="B3" s="95" t="s">
        <v>591</v>
      </c>
      <c r="C3" s="95"/>
      <c r="D3" s="845">
        <f>Front_Sheet!C6</f>
        <v>0</v>
      </c>
      <c r="E3" s="846"/>
      <c r="F3" s="776"/>
      <c r="G3" s="776"/>
      <c r="H3" s="776"/>
      <c r="I3" s="776"/>
      <c r="J3" s="776"/>
      <c r="K3" s="776"/>
      <c r="L3" s="776"/>
      <c r="M3" s="776"/>
      <c r="N3" s="847"/>
    </row>
    <row r="4" spans="1:21" ht="13.5" customHeight="1" thickBot="1" x14ac:dyDescent="0.25">
      <c r="B4" s="93"/>
      <c r="C4" s="93"/>
      <c r="D4" s="848"/>
      <c r="E4" s="796"/>
      <c r="F4" s="843"/>
      <c r="G4" s="843"/>
    </row>
    <row r="5" spans="1:21" ht="28.5" customHeight="1" x14ac:dyDescent="0.3">
      <c r="A5" s="237"/>
      <c r="B5" s="236"/>
      <c r="C5" s="1529" t="s">
        <v>1042</v>
      </c>
      <c r="D5" s="24" t="s">
        <v>1043</v>
      </c>
      <c r="E5" s="25"/>
      <c r="F5" s="25"/>
      <c r="G5" s="25"/>
      <c r="H5" s="24" t="s">
        <v>1044</v>
      </c>
      <c r="I5" s="120"/>
      <c r="J5" s="120"/>
      <c r="K5" s="849"/>
      <c r="L5" s="1533" t="s">
        <v>1045</v>
      </c>
      <c r="M5" s="1533"/>
      <c r="N5" s="1534"/>
    </row>
    <row r="6" spans="1:21" ht="21" customHeight="1" x14ac:dyDescent="0.3">
      <c r="A6" s="238"/>
      <c r="B6" s="117"/>
      <c r="C6" s="1530"/>
      <c r="D6" s="123"/>
      <c r="E6" s="124"/>
      <c r="F6" s="124"/>
      <c r="G6" s="124"/>
      <c r="H6" s="1535" t="s">
        <v>604</v>
      </c>
      <c r="I6" s="1536"/>
      <c r="J6" s="1537" t="s">
        <v>618</v>
      </c>
      <c r="K6" s="1538"/>
      <c r="L6" s="125"/>
      <c r="M6" s="125"/>
      <c r="N6" s="126"/>
    </row>
    <row r="7" spans="1:21" s="852" customFormat="1" ht="29.25" customHeight="1" x14ac:dyDescent="0.2">
      <c r="A7" s="850"/>
      <c r="B7" s="851"/>
      <c r="C7" s="1531" t="s">
        <v>853</v>
      </c>
      <c r="D7" s="103" t="s">
        <v>535</v>
      </c>
      <c r="E7" s="1273" t="s">
        <v>536</v>
      </c>
      <c r="F7" s="1273" t="s">
        <v>537</v>
      </c>
      <c r="G7" s="1273"/>
      <c r="H7" s="103" t="s">
        <v>605</v>
      </c>
      <c r="I7" s="1273" t="s">
        <v>606</v>
      </c>
      <c r="J7" s="635" t="s">
        <v>605</v>
      </c>
      <c r="K7" s="104" t="s">
        <v>606</v>
      </c>
      <c r="L7" s="1273" t="s">
        <v>538</v>
      </c>
      <c r="M7" s="104" t="s">
        <v>649</v>
      </c>
      <c r="N7" s="105" t="s">
        <v>549</v>
      </c>
      <c r="O7" s="1527" t="s">
        <v>241</v>
      </c>
      <c r="P7" s="1525" t="s">
        <v>242</v>
      </c>
    </row>
    <row r="8" spans="1:21" ht="17.25" customHeight="1" thickBot="1" x14ac:dyDescent="0.25">
      <c r="A8" s="1153"/>
      <c r="B8" s="1154" t="s">
        <v>648</v>
      </c>
      <c r="C8" s="1532"/>
      <c r="D8" s="27" t="s">
        <v>539</v>
      </c>
      <c r="E8" s="28" t="s">
        <v>539</v>
      </c>
      <c r="F8" s="29" t="s">
        <v>539</v>
      </c>
      <c r="G8" s="29"/>
      <c r="H8" s="121" t="s">
        <v>539</v>
      </c>
      <c r="I8" s="633" t="s">
        <v>539</v>
      </c>
      <c r="J8" s="636" t="s">
        <v>539</v>
      </c>
      <c r="K8" s="122" t="s">
        <v>539</v>
      </c>
      <c r="L8" s="634" t="s">
        <v>601</v>
      </c>
      <c r="M8" s="30" t="s">
        <v>601</v>
      </c>
      <c r="N8" s="1155" t="s">
        <v>602</v>
      </c>
      <c r="O8" s="1528"/>
      <c r="P8" s="1526"/>
    </row>
    <row r="9" spans="1:21" ht="14.25" x14ac:dyDescent="0.2">
      <c r="A9" s="1220" t="s">
        <v>801</v>
      </c>
      <c r="B9" s="1221" t="s">
        <v>650</v>
      </c>
      <c r="C9" s="1263"/>
      <c r="D9" s="854">
        <v>0</v>
      </c>
      <c r="E9" s="855">
        <v>0</v>
      </c>
      <c r="F9" s="855">
        <f t="shared" ref="F9:F31" si="0">SUM(D9:E9)</f>
        <v>0</v>
      </c>
      <c r="G9" s="1160"/>
      <c r="H9" s="858">
        <v>0</v>
      </c>
      <c r="I9" s="858">
        <v>0</v>
      </c>
      <c r="J9" s="859">
        <v>0</v>
      </c>
      <c r="K9" s="860">
        <v>0</v>
      </c>
      <c r="L9" s="1224">
        <f>DATA_T7!I8</f>
        <v>0</v>
      </c>
      <c r="M9" s="1225">
        <f>DATA_T5b!P10</f>
        <v>0</v>
      </c>
      <c r="N9" s="1152" t="str">
        <f t="shared" ref="N9:N53" si="1">IF(F9&gt;0,1000*(L9/F9),"-")</f>
        <v>-</v>
      </c>
      <c r="O9" s="31" t="str">
        <f t="shared" ref="O9:O53" si="2">IF(AND(AND(OR(SUM(F9,H9)=0,L9&lt;&gt;0),OR(SUM(F9,H9)&lt;&gt;0,L9=0)),OR(SUM(F9)&lt;&gt;0,H9=0),OR(SUM(F9)=0,H9&lt;&gt;0)),""," CC"&amp;(A9)&amp;" Student/Staff v Expenditure Query")</f>
        <v/>
      </c>
      <c r="P9" s="861" t="str">
        <f t="shared" ref="P9:P53" si="3">IF(AND(N9&lt;&gt;"-",N9&gt;20000)," CC"&amp;(A9)&amp;" Unit Expenditure is high at £"&amp;ROUND((N9),0)&amp;" - genuine?","-")</f>
        <v>-</v>
      </c>
      <c r="U9" s="742"/>
    </row>
    <row r="10" spans="1:21" x14ac:dyDescent="0.2">
      <c r="A10" s="853" t="s">
        <v>802</v>
      </c>
      <c r="B10" s="1222" t="s">
        <v>652</v>
      </c>
      <c r="C10" s="1264"/>
      <c r="D10" s="857">
        <v>0</v>
      </c>
      <c r="E10" s="858">
        <v>0</v>
      </c>
      <c r="F10" s="856">
        <f t="shared" si="0"/>
        <v>0</v>
      </c>
      <c r="G10" s="1161"/>
      <c r="H10" s="858">
        <v>0</v>
      </c>
      <c r="I10" s="858">
        <v>0</v>
      </c>
      <c r="J10" s="859">
        <v>0</v>
      </c>
      <c r="K10" s="860">
        <v>0</v>
      </c>
      <c r="L10" s="1224">
        <f>DATA_T7!I9</f>
        <v>0</v>
      </c>
      <c r="M10" s="1225">
        <f>DATA_T5b!P11</f>
        <v>0</v>
      </c>
      <c r="N10" s="862" t="str">
        <f t="shared" si="1"/>
        <v>-</v>
      </c>
      <c r="O10" s="31" t="str">
        <f t="shared" si="2"/>
        <v/>
      </c>
      <c r="P10" s="861" t="str">
        <f t="shared" si="3"/>
        <v>-</v>
      </c>
    </row>
    <row r="11" spans="1:21" x14ac:dyDescent="0.2">
      <c r="A11" s="853" t="s">
        <v>803</v>
      </c>
      <c r="B11" s="1222" t="s">
        <v>804</v>
      </c>
      <c r="C11" s="1264"/>
      <c r="D11" s="857">
        <v>0</v>
      </c>
      <c r="E11" s="858">
        <v>0</v>
      </c>
      <c r="F11" s="856">
        <f t="shared" si="0"/>
        <v>0</v>
      </c>
      <c r="G11" s="1161"/>
      <c r="H11" s="858">
        <v>0</v>
      </c>
      <c r="I11" s="858">
        <v>0</v>
      </c>
      <c r="J11" s="859">
        <v>0</v>
      </c>
      <c r="K11" s="860">
        <v>0</v>
      </c>
      <c r="L11" s="1224">
        <f>DATA_T7!I10</f>
        <v>0</v>
      </c>
      <c r="M11" s="1225">
        <f>DATA_T5b!P12</f>
        <v>0</v>
      </c>
      <c r="N11" s="862" t="str">
        <f t="shared" si="1"/>
        <v>-</v>
      </c>
      <c r="O11" s="31" t="str">
        <f t="shared" si="2"/>
        <v/>
      </c>
      <c r="P11" s="861" t="str">
        <f t="shared" si="3"/>
        <v>-</v>
      </c>
    </row>
    <row r="12" spans="1:21" x14ac:dyDescent="0.2">
      <c r="A12" s="853" t="s">
        <v>805</v>
      </c>
      <c r="B12" s="1222" t="s">
        <v>637</v>
      </c>
      <c r="C12" s="1264"/>
      <c r="D12" s="857">
        <v>0</v>
      </c>
      <c r="E12" s="858">
        <v>0</v>
      </c>
      <c r="F12" s="858">
        <f t="shared" si="0"/>
        <v>0</v>
      </c>
      <c r="G12" s="1161"/>
      <c r="H12" s="858">
        <v>0</v>
      </c>
      <c r="I12" s="858">
        <v>0</v>
      </c>
      <c r="J12" s="859">
        <v>0</v>
      </c>
      <c r="K12" s="860">
        <v>0</v>
      </c>
      <c r="L12" s="1224">
        <f>DATA_T7!I11</f>
        <v>0</v>
      </c>
      <c r="M12" s="1225">
        <f>DATA_T5b!P13</f>
        <v>0</v>
      </c>
      <c r="N12" s="862" t="str">
        <f t="shared" si="1"/>
        <v>-</v>
      </c>
      <c r="O12" s="31" t="str">
        <f t="shared" si="2"/>
        <v/>
      </c>
      <c r="P12" s="861" t="str">
        <f t="shared" si="3"/>
        <v>-</v>
      </c>
    </row>
    <row r="13" spans="1:21" x14ac:dyDescent="0.2">
      <c r="A13" s="853" t="s">
        <v>806</v>
      </c>
      <c r="B13" s="1222" t="s">
        <v>636</v>
      </c>
      <c r="C13" s="1264"/>
      <c r="D13" s="857">
        <v>0</v>
      </c>
      <c r="E13" s="858">
        <v>0</v>
      </c>
      <c r="F13" s="858">
        <f t="shared" si="0"/>
        <v>0</v>
      </c>
      <c r="G13" s="1161"/>
      <c r="H13" s="858">
        <v>0</v>
      </c>
      <c r="I13" s="858">
        <v>0</v>
      </c>
      <c r="J13" s="859">
        <v>0</v>
      </c>
      <c r="K13" s="860">
        <v>0</v>
      </c>
      <c r="L13" s="1224">
        <f>DATA_T7!I12</f>
        <v>0</v>
      </c>
      <c r="M13" s="1225">
        <f>DATA_T5b!P14</f>
        <v>0</v>
      </c>
      <c r="N13" s="862" t="str">
        <f t="shared" si="1"/>
        <v>-</v>
      </c>
      <c r="O13" s="31" t="str">
        <f t="shared" si="2"/>
        <v/>
      </c>
      <c r="P13" s="861" t="str">
        <f t="shared" si="3"/>
        <v>-</v>
      </c>
    </row>
    <row r="14" spans="1:21" x14ac:dyDescent="0.2">
      <c r="A14" s="853" t="s">
        <v>807</v>
      </c>
      <c r="B14" s="1222" t="s">
        <v>635</v>
      </c>
      <c r="C14" s="1264"/>
      <c r="D14" s="857">
        <v>0</v>
      </c>
      <c r="E14" s="858">
        <v>0</v>
      </c>
      <c r="F14" s="858">
        <f t="shared" si="0"/>
        <v>0</v>
      </c>
      <c r="G14" s="1161"/>
      <c r="H14" s="858">
        <v>0</v>
      </c>
      <c r="I14" s="858">
        <v>0</v>
      </c>
      <c r="J14" s="859">
        <v>0</v>
      </c>
      <c r="K14" s="860">
        <v>0</v>
      </c>
      <c r="L14" s="1224">
        <f>DATA_T7!I13</f>
        <v>0</v>
      </c>
      <c r="M14" s="1225">
        <f>DATA_T5b!P15</f>
        <v>0</v>
      </c>
      <c r="N14" s="862" t="str">
        <f t="shared" si="1"/>
        <v>-</v>
      </c>
      <c r="O14" s="31" t="str">
        <f t="shared" si="2"/>
        <v/>
      </c>
      <c r="P14" s="861" t="str">
        <f t="shared" si="3"/>
        <v>-</v>
      </c>
    </row>
    <row r="15" spans="1:21" x14ac:dyDescent="0.2">
      <c r="A15" s="853" t="s">
        <v>808</v>
      </c>
      <c r="B15" s="1222" t="s">
        <v>638</v>
      </c>
      <c r="C15" s="1264"/>
      <c r="D15" s="857">
        <v>0</v>
      </c>
      <c r="E15" s="858">
        <v>0</v>
      </c>
      <c r="F15" s="858">
        <f t="shared" si="0"/>
        <v>0</v>
      </c>
      <c r="G15" s="1161"/>
      <c r="H15" s="858">
        <v>0</v>
      </c>
      <c r="I15" s="858">
        <v>0</v>
      </c>
      <c r="J15" s="859">
        <v>0</v>
      </c>
      <c r="K15" s="860">
        <v>0</v>
      </c>
      <c r="L15" s="1224">
        <f>DATA_T7!I14</f>
        <v>0</v>
      </c>
      <c r="M15" s="1225">
        <f>DATA_T5b!P16</f>
        <v>0</v>
      </c>
      <c r="N15" s="862" t="str">
        <f t="shared" si="1"/>
        <v>-</v>
      </c>
      <c r="O15" s="31" t="str">
        <f t="shared" si="2"/>
        <v/>
      </c>
      <c r="P15" s="861" t="str">
        <f t="shared" si="3"/>
        <v>-</v>
      </c>
    </row>
    <row r="16" spans="1:21" x14ac:dyDescent="0.2">
      <c r="A16" s="853" t="s">
        <v>809</v>
      </c>
      <c r="B16" s="1222" t="s">
        <v>810</v>
      </c>
      <c r="C16" s="1264"/>
      <c r="D16" s="857">
        <v>0</v>
      </c>
      <c r="E16" s="858">
        <v>0</v>
      </c>
      <c r="F16" s="858">
        <f t="shared" si="0"/>
        <v>0</v>
      </c>
      <c r="G16" s="1161"/>
      <c r="H16" s="858">
        <v>0</v>
      </c>
      <c r="I16" s="858">
        <v>0</v>
      </c>
      <c r="J16" s="859">
        <v>0</v>
      </c>
      <c r="K16" s="860">
        <v>0</v>
      </c>
      <c r="L16" s="1224">
        <f>DATA_T7!I15</f>
        <v>0</v>
      </c>
      <c r="M16" s="1225">
        <f>DATA_T5b!P17</f>
        <v>0</v>
      </c>
      <c r="N16" s="862" t="str">
        <f t="shared" si="1"/>
        <v>-</v>
      </c>
      <c r="O16" s="31" t="str">
        <f t="shared" si="2"/>
        <v/>
      </c>
      <c r="P16" s="861" t="str">
        <f t="shared" si="3"/>
        <v>-</v>
      </c>
    </row>
    <row r="17" spans="1:16" x14ac:dyDescent="0.2">
      <c r="A17" s="853" t="s">
        <v>811</v>
      </c>
      <c r="B17" s="1222" t="s">
        <v>653</v>
      </c>
      <c r="C17" s="1264"/>
      <c r="D17" s="857">
        <v>0</v>
      </c>
      <c r="E17" s="858">
        <v>0</v>
      </c>
      <c r="F17" s="858">
        <f t="shared" si="0"/>
        <v>0</v>
      </c>
      <c r="G17" s="1161"/>
      <c r="H17" s="858">
        <v>0</v>
      </c>
      <c r="I17" s="858">
        <v>0</v>
      </c>
      <c r="J17" s="859">
        <v>0</v>
      </c>
      <c r="K17" s="860">
        <v>0</v>
      </c>
      <c r="L17" s="1224">
        <f>DATA_T7!I16</f>
        <v>0</v>
      </c>
      <c r="M17" s="1225">
        <f>DATA_T5b!P18</f>
        <v>0</v>
      </c>
      <c r="N17" s="862" t="str">
        <f t="shared" si="1"/>
        <v>-</v>
      </c>
      <c r="O17" s="31" t="str">
        <f t="shared" si="2"/>
        <v/>
      </c>
      <c r="P17" s="861" t="str">
        <f t="shared" si="3"/>
        <v>-</v>
      </c>
    </row>
    <row r="18" spans="1:16" x14ac:dyDescent="0.2">
      <c r="A18" s="853" t="s">
        <v>812</v>
      </c>
      <c r="B18" s="1222" t="s">
        <v>813</v>
      </c>
      <c r="C18" s="1264"/>
      <c r="D18" s="857">
        <v>0</v>
      </c>
      <c r="E18" s="858">
        <v>0</v>
      </c>
      <c r="F18" s="858">
        <f t="shared" ref="F18:F26" si="4">SUM(D18:E18)</f>
        <v>0</v>
      </c>
      <c r="G18" s="1161"/>
      <c r="H18" s="858">
        <v>0</v>
      </c>
      <c r="I18" s="858">
        <v>0</v>
      </c>
      <c r="J18" s="859">
        <v>0</v>
      </c>
      <c r="K18" s="860">
        <v>0</v>
      </c>
      <c r="L18" s="1224">
        <f>DATA_T7!I17</f>
        <v>0</v>
      </c>
      <c r="M18" s="1225">
        <f>DATA_T5b!P19</f>
        <v>0</v>
      </c>
      <c r="N18" s="862" t="str">
        <f t="shared" si="1"/>
        <v>-</v>
      </c>
      <c r="O18" s="31" t="str">
        <f t="shared" si="2"/>
        <v/>
      </c>
      <c r="P18" s="861" t="str">
        <f t="shared" si="3"/>
        <v>-</v>
      </c>
    </row>
    <row r="19" spans="1:16" x14ac:dyDescent="0.2">
      <c r="A19" s="853" t="s">
        <v>814</v>
      </c>
      <c r="B19" s="1222" t="s">
        <v>639</v>
      </c>
      <c r="C19" s="1264"/>
      <c r="D19" s="857">
        <v>0</v>
      </c>
      <c r="E19" s="858">
        <v>0</v>
      </c>
      <c r="F19" s="858">
        <f t="shared" si="4"/>
        <v>0</v>
      </c>
      <c r="G19" s="1161"/>
      <c r="H19" s="858">
        <v>0</v>
      </c>
      <c r="I19" s="858">
        <v>0</v>
      </c>
      <c r="J19" s="859">
        <v>0</v>
      </c>
      <c r="K19" s="860">
        <v>0</v>
      </c>
      <c r="L19" s="1224">
        <f>DATA_T7!I18</f>
        <v>0</v>
      </c>
      <c r="M19" s="1225">
        <f>DATA_T5b!P20</f>
        <v>0</v>
      </c>
      <c r="N19" s="862" t="str">
        <f t="shared" si="1"/>
        <v>-</v>
      </c>
      <c r="O19" s="31" t="str">
        <f t="shared" si="2"/>
        <v/>
      </c>
      <c r="P19" s="861" t="str">
        <f t="shared" si="3"/>
        <v>-</v>
      </c>
    </row>
    <row r="20" spans="1:16" x14ac:dyDescent="0.2">
      <c r="A20" s="853" t="s">
        <v>815</v>
      </c>
      <c r="B20" s="1222" t="s">
        <v>541</v>
      </c>
      <c r="C20" s="1264"/>
      <c r="D20" s="857">
        <v>0</v>
      </c>
      <c r="E20" s="858">
        <v>0</v>
      </c>
      <c r="F20" s="858">
        <f t="shared" si="4"/>
        <v>0</v>
      </c>
      <c r="G20" s="1161"/>
      <c r="H20" s="858">
        <v>0</v>
      </c>
      <c r="I20" s="858">
        <v>0</v>
      </c>
      <c r="J20" s="859">
        <v>0</v>
      </c>
      <c r="K20" s="860">
        <v>0</v>
      </c>
      <c r="L20" s="1224">
        <f>DATA_T7!I19</f>
        <v>0</v>
      </c>
      <c r="M20" s="1225">
        <f>DATA_T5b!P21</f>
        <v>0</v>
      </c>
      <c r="N20" s="862" t="str">
        <f t="shared" si="1"/>
        <v>-</v>
      </c>
      <c r="O20" s="31" t="str">
        <f t="shared" si="2"/>
        <v/>
      </c>
      <c r="P20" s="861" t="str">
        <f t="shared" si="3"/>
        <v>-</v>
      </c>
    </row>
    <row r="21" spans="1:16" x14ac:dyDescent="0.2">
      <c r="A21" s="853" t="s">
        <v>816</v>
      </c>
      <c r="B21" s="1222" t="s">
        <v>542</v>
      </c>
      <c r="C21" s="1264"/>
      <c r="D21" s="857">
        <v>0</v>
      </c>
      <c r="E21" s="858">
        <v>0</v>
      </c>
      <c r="F21" s="858">
        <f t="shared" si="4"/>
        <v>0</v>
      </c>
      <c r="G21" s="1161"/>
      <c r="H21" s="858">
        <v>0</v>
      </c>
      <c r="I21" s="858">
        <v>0</v>
      </c>
      <c r="J21" s="859">
        <v>0</v>
      </c>
      <c r="K21" s="860">
        <v>0</v>
      </c>
      <c r="L21" s="1224">
        <f>DATA_T7!I20</f>
        <v>0</v>
      </c>
      <c r="M21" s="1225">
        <f>DATA_T5b!P22</f>
        <v>0</v>
      </c>
      <c r="N21" s="862" t="str">
        <f t="shared" si="1"/>
        <v>-</v>
      </c>
      <c r="O21" s="31" t="str">
        <f t="shared" si="2"/>
        <v/>
      </c>
      <c r="P21" s="861" t="str">
        <f t="shared" si="3"/>
        <v>-</v>
      </c>
    </row>
    <row r="22" spans="1:16" x14ac:dyDescent="0.2">
      <c r="A22" s="853" t="s">
        <v>817</v>
      </c>
      <c r="B22" s="1222" t="s">
        <v>543</v>
      </c>
      <c r="C22" s="1264"/>
      <c r="D22" s="857">
        <v>0</v>
      </c>
      <c r="E22" s="858">
        <v>0</v>
      </c>
      <c r="F22" s="858">
        <f t="shared" si="4"/>
        <v>0</v>
      </c>
      <c r="G22" s="1161"/>
      <c r="H22" s="858">
        <v>0</v>
      </c>
      <c r="I22" s="858">
        <v>0</v>
      </c>
      <c r="J22" s="859">
        <v>0</v>
      </c>
      <c r="K22" s="860">
        <v>0</v>
      </c>
      <c r="L22" s="1224">
        <f>DATA_T7!I21</f>
        <v>0</v>
      </c>
      <c r="M22" s="1225">
        <f>DATA_T5b!P23</f>
        <v>0</v>
      </c>
      <c r="N22" s="862" t="str">
        <f t="shared" si="1"/>
        <v>-</v>
      </c>
      <c r="O22" s="31" t="str">
        <f t="shared" si="2"/>
        <v/>
      </c>
      <c r="P22" s="861" t="str">
        <f t="shared" si="3"/>
        <v>-</v>
      </c>
    </row>
    <row r="23" spans="1:16" x14ac:dyDescent="0.2">
      <c r="A23" s="853" t="s">
        <v>818</v>
      </c>
      <c r="B23" s="1222" t="s">
        <v>654</v>
      </c>
      <c r="C23" s="1264"/>
      <c r="D23" s="857">
        <v>0</v>
      </c>
      <c r="E23" s="858">
        <v>0</v>
      </c>
      <c r="F23" s="858">
        <f t="shared" si="4"/>
        <v>0</v>
      </c>
      <c r="G23" s="1161"/>
      <c r="H23" s="858">
        <v>0</v>
      </c>
      <c r="I23" s="858">
        <v>0</v>
      </c>
      <c r="J23" s="859">
        <v>0</v>
      </c>
      <c r="K23" s="860">
        <v>0</v>
      </c>
      <c r="L23" s="1224">
        <f>DATA_T7!I22</f>
        <v>0</v>
      </c>
      <c r="M23" s="1225">
        <f>DATA_T5b!P24</f>
        <v>0</v>
      </c>
      <c r="N23" s="862" t="str">
        <f t="shared" si="1"/>
        <v>-</v>
      </c>
      <c r="O23" s="31" t="str">
        <f t="shared" si="2"/>
        <v/>
      </c>
      <c r="P23" s="861" t="str">
        <f t="shared" si="3"/>
        <v>-</v>
      </c>
    </row>
    <row r="24" spans="1:16" x14ac:dyDescent="0.2">
      <c r="A24" s="853" t="s">
        <v>819</v>
      </c>
      <c r="B24" s="1222" t="s">
        <v>655</v>
      </c>
      <c r="C24" s="1264"/>
      <c r="D24" s="857">
        <v>0</v>
      </c>
      <c r="E24" s="858">
        <v>0</v>
      </c>
      <c r="F24" s="858">
        <f t="shared" si="4"/>
        <v>0</v>
      </c>
      <c r="G24" s="1161"/>
      <c r="H24" s="858">
        <v>0</v>
      </c>
      <c r="I24" s="858">
        <v>0</v>
      </c>
      <c r="J24" s="859">
        <v>0</v>
      </c>
      <c r="K24" s="860">
        <v>0</v>
      </c>
      <c r="L24" s="1224">
        <f>DATA_T7!I23</f>
        <v>0</v>
      </c>
      <c r="M24" s="1225">
        <f>DATA_T5b!P25</f>
        <v>0</v>
      </c>
      <c r="N24" s="862" t="str">
        <f t="shared" si="1"/>
        <v>-</v>
      </c>
      <c r="O24" s="31" t="str">
        <f t="shared" si="2"/>
        <v/>
      </c>
      <c r="P24" s="861" t="str">
        <f t="shared" si="3"/>
        <v>-</v>
      </c>
    </row>
    <row r="25" spans="1:16" x14ac:dyDescent="0.2">
      <c r="A25" s="853" t="s">
        <v>820</v>
      </c>
      <c r="B25" s="1222" t="s">
        <v>640</v>
      </c>
      <c r="C25" s="1264"/>
      <c r="D25" s="857">
        <v>0</v>
      </c>
      <c r="E25" s="858">
        <v>0</v>
      </c>
      <c r="F25" s="858">
        <f t="shared" si="4"/>
        <v>0</v>
      </c>
      <c r="G25" s="1161"/>
      <c r="H25" s="858">
        <v>0</v>
      </c>
      <c r="I25" s="858">
        <v>0</v>
      </c>
      <c r="J25" s="859">
        <v>0</v>
      </c>
      <c r="K25" s="860">
        <v>0</v>
      </c>
      <c r="L25" s="1224">
        <f>DATA_T7!I24</f>
        <v>0</v>
      </c>
      <c r="M25" s="1225">
        <f>DATA_T5b!P26</f>
        <v>0</v>
      </c>
      <c r="N25" s="862" t="str">
        <f t="shared" si="1"/>
        <v>-</v>
      </c>
      <c r="O25" s="31" t="str">
        <f t="shared" si="2"/>
        <v/>
      </c>
      <c r="P25" s="861" t="str">
        <f t="shared" si="3"/>
        <v>-</v>
      </c>
    </row>
    <row r="26" spans="1:16" x14ac:dyDescent="0.2">
      <c r="A26" s="853" t="s">
        <v>821</v>
      </c>
      <c r="B26" s="1222" t="s">
        <v>731</v>
      </c>
      <c r="C26" s="1264"/>
      <c r="D26" s="857">
        <v>0</v>
      </c>
      <c r="E26" s="858">
        <v>0</v>
      </c>
      <c r="F26" s="858">
        <f t="shared" si="4"/>
        <v>0</v>
      </c>
      <c r="G26" s="1161"/>
      <c r="H26" s="858">
        <v>0</v>
      </c>
      <c r="I26" s="858">
        <v>0</v>
      </c>
      <c r="J26" s="859">
        <v>0</v>
      </c>
      <c r="K26" s="860">
        <v>0</v>
      </c>
      <c r="L26" s="1224">
        <f>DATA_T7!I25</f>
        <v>0</v>
      </c>
      <c r="M26" s="1225">
        <f>DATA_T5b!P27</f>
        <v>0</v>
      </c>
      <c r="N26" s="862" t="str">
        <f t="shared" si="1"/>
        <v>-</v>
      </c>
      <c r="O26" s="31" t="str">
        <f t="shared" si="2"/>
        <v/>
      </c>
      <c r="P26" s="861" t="str">
        <f t="shared" si="3"/>
        <v>-</v>
      </c>
    </row>
    <row r="27" spans="1:16" x14ac:dyDescent="0.2">
      <c r="A27" s="853" t="s">
        <v>822</v>
      </c>
      <c r="B27" s="1222" t="s">
        <v>641</v>
      </c>
      <c r="C27" s="1264"/>
      <c r="D27" s="857">
        <v>0</v>
      </c>
      <c r="E27" s="858">
        <v>0</v>
      </c>
      <c r="F27" s="858">
        <f t="shared" si="0"/>
        <v>0</v>
      </c>
      <c r="G27" s="1161"/>
      <c r="H27" s="858">
        <v>0</v>
      </c>
      <c r="I27" s="858">
        <v>0</v>
      </c>
      <c r="J27" s="859">
        <v>0</v>
      </c>
      <c r="K27" s="860">
        <v>0</v>
      </c>
      <c r="L27" s="1224">
        <f>DATA_T7!I26</f>
        <v>0</v>
      </c>
      <c r="M27" s="1225">
        <f>DATA_T5b!P28</f>
        <v>0</v>
      </c>
      <c r="N27" s="862" t="str">
        <f t="shared" si="1"/>
        <v>-</v>
      </c>
      <c r="O27" s="31" t="str">
        <f t="shared" si="2"/>
        <v/>
      </c>
      <c r="P27" s="861" t="str">
        <f t="shared" si="3"/>
        <v>-</v>
      </c>
    </row>
    <row r="28" spans="1:16" x14ac:dyDescent="0.2">
      <c r="A28" s="853" t="s">
        <v>823</v>
      </c>
      <c r="B28" s="1222" t="s">
        <v>642</v>
      </c>
      <c r="C28" s="1264"/>
      <c r="D28" s="857">
        <v>0</v>
      </c>
      <c r="E28" s="858">
        <v>0</v>
      </c>
      <c r="F28" s="858">
        <f t="shared" si="0"/>
        <v>0</v>
      </c>
      <c r="G28" s="1161"/>
      <c r="H28" s="858">
        <v>0</v>
      </c>
      <c r="I28" s="858">
        <v>0</v>
      </c>
      <c r="J28" s="859">
        <v>0</v>
      </c>
      <c r="K28" s="860">
        <v>0</v>
      </c>
      <c r="L28" s="1224">
        <f>DATA_T7!I27</f>
        <v>0</v>
      </c>
      <c r="M28" s="1225">
        <f>DATA_T5b!P29</f>
        <v>0</v>
      </c>
      <c r="N28" s="862" t="str">
        <f t="shared" si="1"/>
        <v>-</v>
      </c>
      <c r="O28" s="31" t="str">
        <f t="shared" si="2"/>
        <v/>
      </c>
      <c r="P28" s="861" t="str">
        <f t="shared" si="3"/>
        <v>-</v>
      </c>
    </row>
    <row r="29" spans="1:16" ht="26.25" customHeight="1" x14ac:dyDescent="0.2">
      <c r="A29" s="853" t="s">
        <v>824</v>
      </c>
      <c r="B29" s="1223" t="s">
        <v>1077</v>
      </c>
      <c r="C29" s="1265"/>
      <c r="D29" s="857">
        <v>0</v>
      </c>
      <c r="E29" s="858">
        <v>0</v>
      </c>
      <c r="F29" s="858">
        <f t="shared" si="0"/>
        <v>0</v>
      </c>
      <c r="G29" s="1161"/>
      <c r="H29" s="858">
        <v>0</v>
      </c>
      <c r="I29" s="858">
        <v>0</v>
      </c>
      <c r="J29" s="859">
        <v>0</v>
      </c>
      <c r="K29" s="860">
        <v>0</v>
      </c>
      <c r="L29" s="1224">
        <f>DATA_T7!I28</f>
        <v>0</v>
      </c>
      <c r="M29" s="1225">
        <f>DATA_T5b!P30</f>
        <v>0</v>
      </c>
      <c r="N29" s="862" t="str">
        <f t="shared" si="1"/>
        <v>-</v>
      </c>
      <c r="O29" s="31" t="str">
        <f t="shared" si="2"/>
        <v/>
      </c>
      <c r="P29" s="861" t="str">
        <f t="shared" si="3"/>
        <v>-</v>
      </c>
    </row>
    <row r="30" spans="1:16" x14ac:dyDescent="0.2">
      <c r="A30" s="853" t="s">
        <v>825</v>
      </c>
      <c r="B30" s="1222" t="s">
        <v>544</v>
      </c>
      <c r="C30" s="1264"/>
      <c r="D30" s="857">
        <v>0</v>
      </c>
      <c r="E30" s="858">
        <v>0</v>
      </c>
      <c r="F30" s="858">
        <f t="shared" si="0"/>
        <v>0</v>
      </c>
      <c r="G30" s="1161"/>
      <c r="H30" s="858">
        <v>0</v>
      </c>
      <c r="I30" s="858">
        <v>0</v>
      </c>
      <c r="J30" s="859">
        <v>0</v>
      </c>
      <c r="K30" s="860">
        <v>0</v>
      </c>
      <c r="L30" s="1224">
        <f>DATA_T7!I29</f>
        <v>0</v>
      </c>
      <c r="M30" s="1225">
        <f>DATA_T5b!P31</f>
        <v>0</v>
      </c>
      <c r="N30" s="862" t="str">
        <f t="shared" si="1"/>
        <v>-</v>
      </c>
      <c r="O30" s="31" t="str">
        <f t="shared" si="2"/>
        <v/>
      </c>
      <c r="P30" s="861" t="str">
        <f t="shared" si="3"/>
        <v>-</v>
      </c>
    </row>
    <row r="31" spans="1:16" x14ac:dyDescent="0.2">
      <c r="A31" s="853" t="s">
        <v>826</v>
      </c>
      <c r="B31" s="1222" t="s">
        <v>643</v>
      </c>
      <c r="C31" s="1264"/>
      <c r="D31" s="857">
        <v>0</v>
      </c>
      <c r="E31" s="858">
        <v>0</v>
      </c>
      <c r="F31" s="858">
        <f t="shared" si="0"/>
        <v>0</v>
      </c>
      <c r="G31" s="1161"/>
      <c r="H31" s="858">
        <v>0</v>
      </c>
      <c r="I31" s="858">
        <v>0</v>
      </c>
      <c r="J31" s="859">
        <v>0</v>
      </c>
      <c r="K31" s="860">
        <v>0</v>
      </c>
      <c r="L31" s="1224">
        <f>DATA_T7!I30</f>
        <v>0</v>
      </c>
      <c r="M31" s="1225">
        <f>DATA_T5b!P32</f>
        <v>0</v>
      </c>
      <c r="N31" s="862" t="str">
        <f t="shared" si="1"/>
        <v>-</v>
      </c>
      <c r="O31" s="31" t="str">
        <f t="shared" si="2"/>
        <v/>
      </c>
      <c r="P31" s="861" t="str">
        <f t="shared" si="3"/>
        <v>-</v>
      </c>
    </row>
    <row r="32" spans="1:16" x14ac:dyDescent="0.2">
      <c r="A32" s="853" t="s">
        <v>827</v>
      </c>
      <c r="B32" s="1222" t="s">
        <v>828</v>
      </c>
      <c r="C32" s="1264"/>
      <c r="D32" s="857">
        <v>0</v>
      </c>
      <c r="E32" s="858">
        <v>0</v>
      </c>
      <c r="F32" s="858">
        <f>SUM(D32:E32)</f>
        <v>0</v>
      </c>
      <c r="G32" s="1161"/>
      <c r="H32" s="858">
        <v>0</v>
      </c>
      <c r="I32" s="858">
        <v>0</v>
      </c>
      <c r="J32" s="859">
        <v>0</v>
      </c>
      <c r="K32" s="860">
        <v>0</v>
      </c>
      <c r="L32" s="1224">
        <f>DATA_T7!I31</f>
        <v>0</v>
      </c>
      <c r="M32" s="1225">
        <f>DATA_T5b!P33</f>
        <v>0</v>
      </c>
      <c r="N32" s="862" t="str">
        <f t="shared" si="1"/>
        <v>-</v>
      </c>
      <c r="O32" s="31" t="str">
        <f t="shared" si="2"/>
        <v/>
      </c>
      <c r="P32" s="861" t="str">
        <f t="shared" si="3"/>
        <v>-</v>
      </c>
    </row>
    <row r="33" spans="1:16" ht="12.75" customHeight="1" x14ac:dyDescent="0.2">
      <c r="A33" s="853" t="s">
        <v>829</v>
      </c>
      <c r="B33" s="1222" t="s">
        <v>830</v>
      </c>
      <c r="C33" s="1264"/>
      <c r="D33" s="857">
        <v>0</v>
      </c>
      <c r="E33" s="858">
        <v>0</v>
      </c>
      <c r="F33" s="858">
        <f>SUM(D33:E33)</f>
        <v>0</v>
      </c>
      <c r="G33" s="1161"/>
      <c r="H33" s="858">
        <v>0</v>
      </c>
      <c r="I33" s="858">
        <v>0</v>
      </c>
      <c r="J33" s="859">
        <v>0</v>
      </c>
      <c r="K33" s="860">
        <v>0</v>
      </c>
      <c r="L33" s="1224">
        <f>DATA_T7!I32</f>
        <v>0</v>
      </c>
      <c r="M33" s="1225">
        <f>DATA_T5b!P34</f>
        <v>0</v>
      </c>
      <c r="N33" s="862" t="str">
        <f t="shared" si="1"/>
        <v>-</v>
      </c>
      <c r="O33" s="31" t="str">
        <f t="shared" si="2"/>
        <v/>
      </c>
      <c r="P33" s="861" t="str">
        <f t="shared" si="3"/>
        <v>-</v>
      </c>
    </row>
    <row r="34" spans="1:16" ht="12.75" customHeight="1" x14ac:dyDescent="0.2">
      <c r="A34" s="853" t="s">
        <v>831</v>
      </c>
      <c r="B34" s="1222" t="s">
        <v>546</v>
      </c>
      <c r="C34" s="1264"/>
      <c r="D34" s="857">
        <v>0</v>
      </c>
      <c r="E34" s="858">
        <v>0</v>
      </c>
      <c r="F34" s="858">
        <f>SUM(D34:E34)</f>
        <v>0</v>
      </c>
      <c r="G34" s="1161"/>
      <c r="H34" s="858">
        <v>0</v>
      </c>
      <c r="I34" s="858">
        <v>0</v>
      </c>
      <c r="J34" s="859">
        <v>0</v>
      </c>
      <c r="K34" s="860">
        <v>0</v>
      </c>
      <c r="L34" s="1224">
        <f>DATA_T7!I33</f>
        <v>0</v>
      </c>
      <c r="M34" s="1225">
        <f>DATA_T5b!P35</f>
        <v>0</v>
      </c>
      <c r="N34" s="862" t="str">
        <f t="shared" si="1"/>
        <v>-</v>
      </c>
      <c r="O34" s="31" t="str">
        <f t="shared" si="2"/>
        <v/>
      </c>
      <c r="P34" s="861" t="str">
        <f t="shared" si="3"/>
        <v>-</v>
      </c>
    </row>
    <row r="35" spans="1:16" ht="12.75" customHeight="1" x14ac:dyDescent="0.2">
      <c r="A35" s="853" t="s">
        <v>832</v>
      </c>
      <c r="B35" s="1222" t="s">
        <v>833</v>
      </c>
      <c r="C35" s="1264"/>
      <c r="D35" s="857">
        <v>0</v>
      </c>
      <c r="E35" s="858">
        <v>0</v>
      </c>
      <c r="F35" s="858">
        <f>SUM(D35:E35)</f>
        <v>0</v>
      </c>
      <c r="G35" s="1161"/>
      <c r="H35" s="858">
        <v>0</v>
      </c>
      <c r="I35" s="858">
        <v>0</v>
      </c>
      <c r="J35" s="859">
        <v>0</v>
      </c>
      <c r="K35" s="860">
        <v>0</v>
      </c>
      <c r="L35" s="1224">
        <f>DATA_T7!I34</f>
        <v>0</v>
      </c>
      <c r="M35" s="1225">
        <f>DATA_T5b!P36</f>
        <v>0</v>
      </c>
      <c r="N35" s="862" t="str">
        <f t="shared" si="1"/>
        <v>-</v>
      </c>
      <c r="O35" s="31" t="str">
        <f t="shared" si="2"/>
        <v/>
      </c>
      <c r="P35" s="861" t="str">
        <f t="shared" si="3"/>
        <v>-</v>
      </c>
    </row>
    <row r="36" spans="1:16" ht="12.75" customHeight="1" x14ac:dyDescent="0.2">
      <c r="A36" s="853" t="s">
        <v>834</v>
      </c>
      <c r="B36" s="1222" t="s">
        <v>835</v>
      </c>
      <c r="C36" s="1264"/>
      <c r="D36" s="857">
        <v>0</v>
      </c>
      <c r="E36" s="858">
        <v>0</v>
      </c>
      <c r="F36" s="858">
        <f t="shared" ref="F36:F53" si="5">SUM(D36:E36)</f>
        <v>0</v>
      </c>
      <c r="G36" s="1161"/>
      <c r="H36" s="858">
        <v>0</v>
      </c>
      <c r="I36" s="858">
        <v>0</v>
      </c>
      <c r="J36" s="859">
        <v>0</v>
      </c>
      <c r="K36" s="860">
        <v>0</v>
      </c>
      <c r="L36" s="1224">
        <f>DATA_T7!I35</f>
        <v>0</v>
      </c>
      <c r="M36" s="1225">
        <f>DATA_T5b!P37</f>
        <v>0</v>
      </c>
      <c r="N36" s="862" t="str">
        <f t="shared" si="1"/>
        <v>-</v>
      </c>
      <c r="O36" s="31" t="str">
        <f t="shared" si="2"/>
        <v/>
      </c>
      <c r="P36" s="861" t="str">
        <f t="shared" si="3"/>
        <v>-</v>
      </c>
    </row>
    <row r="37" spans="1:16" ht="12.75" customHeight="1" x14ac:dyDescent="0.2">
      <c r="A37" s="853" t="s">
        <v>836</v>
      </c>
      <c r="B37" s="1222" t="s">
        <v>837</v>
      </c>
      <c r="C37" s="1264"/>
      <c r="D37" s="857">
        <v>0</v>
      </c>
      <c r="E37" s="858">
        <v>0</v>
      </c>
      <c r="F37" s="858">
        <f t="shared" si="5"/>
        <v>0</v>
      </c>
      <c r="G37" s="1161"/>
      <c r="H37" s="858">
        <v>0</v>
      </c>
      <c r="I37" s="858">
        <v>0</v>
      </c>
      <c r="J37" s="859">
        <v>0</v>
      </c>
      <c r="K37" s="860">
        <v>0</v>
      </c>
      <c r="L37" s="1224">
        <f>DATA_T7!I36</f>
        <v>0</v>
      </c>
      <c r="M37" s="1225">
        <f>DATA_T5b!P38</f>
        <v>0</v>
      </c>
      <c r="N37" s="862" t="str">
        <f t="shared" si="1"/>
        <v>-</v>
      </c>
      <c r="O37" s="31" t="str">
        <f t="shared" si="2"/>
        <v/>
      </c>
      <c r="P37" s="861" t="str">
        <f t="shared" si="3"/>
        <v>-</v>
      </c>
    </row>
    <row r="38" spans="1:16" ht="12.75" customHeight="1" x14ac:dyDescent="0.2">
      <c r="A38" s="853" t="s">
        <v>838</v>
      </c>
      <c r="B38" s="1222" t="s">
        <v>839</v>
      </c>
      <c r="C38" s="1264"/>
      <c r="D38" s="857">
        <v>0</v>
      </c>
      <c r="E38" s="858">
        <v>0</v>
      </c>
      <c r="F38" s="858">
        <f t="shared" si="5"/>
        <v>0</v>
      </c>
      <c r="G38" s="1161"/>
      <c r="H38" s="858">
        <v>0</v>
      </c>
      <c r="I38" s="858">
        <v>0</v>
      </c>
      <c r="J38" s="859">
        <v>0</v>
      </c>
      <c r="K38" s="860">
        <v>0</v>
      </c>
      <c r="L38" s="1224">
        <f>DATA_T7!I37</f>
        <v>0</v>
      </c>
      <c r="M38" s="1225">
        <f>DATA_T5b!P39</f>
        <v>0</v>
      </c>
      <c r="N38" s="862" t="str">
        <f t="shared" si="1"/>
        <v>-</v>
      </c>
      <c r="O38" s="31" t="str">
        <f t="shared" si="2"/>
        <v/>
      </c>
      <c r="P38" s="861" t="str">
        <f t="shared" si="3"/>
        <v>-</v>
      </c>
    </row>
    <row r="39" spans="1:16" x14ac:dyDescent="0.2">
      <c r="A39" s="853" t="s">
        <v>840</v>
      </c>
      <c r="B39" s="1223" t="s">
        <v>841</v>
      </c>
      <c r="C39" s="1265"/>
      <c r="D39" s="857">
        <v>0</v>
      </c>
      <c r="E39" s="858">
        <v>0</v>
      </c>
      <c r="F39" s="858">
        <f t="shared" si="5"/>
        <v>0</v>
      </c>
      <c r="G39" s="1161"/>
      <c r="H39" s="858">
        <v>0</v>
      </c>
      <c r="I39" s="858">
        <v>0</v>
      </c>
      <c r="J39" s="859">
        <v>0</v>
      </c>
      <c r="K39" s="860">
        <v>0</v>
      </c>
      <c r="L39" s="1224">
        <f>DATA_T7!I38</f>
        <v>0</v>
      </c>
      <c r="M39" s="1225">
        <f>DATA_T5b!P40</f>
        <v>0</v>
      </c>
      <c r="N39" s="862" t="str">
        <f t="shared" si="1"/>
        <v>-</v>
      </c>
      <c r="O39" s="31" t="str">
        <f t="shared" si="2"/>
        <v/>
      </c>
      <c r="P39" s="861" t="str">
        <f t="shared" si="3"/>
        <v>-</v>
      </c>
    </row>
    <row r="40" spans="1:16" ht="12.75" customHeight="1" x14ac:dyDescent="0.2">
      <c r="A40" s="853" t="s">
        <v>842</v>
      </c>
      <c r="B40" s="1222" t="s">
        <v>843</v>
      </c>
      <c r="C40" s="1264"/>
      <c r="D40" s="857">
        <v>0</v>
      </c>
      <c r="E40" s="858">
        <v>0</v>
      </c>
      <c r="F40" s="858">
        <f t="shared" si="5"/>
        <v>0</v>
      </c>
      <c r="G40" s="1161"/>
      <c r="H40" s="858">
        <v>0</v>
      </c>
      <c r="I40" s="858">
        <v>0</v>
      </c>
      <c r="J40" s="859">
        <v>0</v>
      </c>
      <c r="K40" s="860">
        <v>0</v>
      </c>
      <c r="L40" s="1224">
        <f>DATA_T7!I39</f>
        <v>0</v>
      </c>
      <c r="M40" s="1225">
        <f>DATA_T5b!P41</f>
        <v>0</v>
      </c>
      <c r="N40" s="862" t="str">
        <f t="shared" si="1"/>
        <v>-</v>
      </c>
      <c r="O40" s="31" t="str">
        <f t="shared" si="2"/>
        <v/>
      </c>
      <c r="P40" s="861" t="str">
        <f t="shared" si="3"/>
        <v>-</v>
      </c>
    </row>
    <row r="41" spans="1:16" ht="12.75" customHeight="1" x14ac:dyDescent="0.2">
      <c r="A41" s="853">
        <v>133</v>
      </c>
      <c r="B41" s="1222" t="s">
        <v>644</v>
      </c>
      <c r="C41" s="1264"/>
      <c r="D41" s="857">
        <v>0</v>
      </c>
      <c r="E41" s="858">
        <v>0</v>
      </c>
      <c r="F41" s="858">
        <f t="shared" si="5"/>
        <v>0</v>
      </c>
      <c r="G41" s="1161"/>
      <c r="H41" s="858">
        <v>0</v>
      </c>
      <c r="I41" s="858">
        <v>0</v>
      </c>
      <c r="J41" s="859">
        <v>0</v>
      </c>
      <c r="K41" s="860">
        <v>0</v>
      </c>
      <c r="L41" s="1224">
        <f>DATA_T7!I40</f>
        <v>0</v>
      </c>
      <c r="M41" s="1225">
        <f>DATA_T5b!P42</f>
        <v>0</v>
      </c>
      <c r="N41" s="862" t="str">
        <f t="shared" si="1"/>
        <v>-</v>
      </c>
      <c r="O41" s="31" t="str">
        <f t="shared" si="2"/>
        <v/>
      </c>
      <c r="P41" s="861" t="str">
        <f t="shared" si="3"/>
        <v>-</v>
      </c>
    </row>
    <row r="42" spans="1:16" ht="12.75" customHeight="1" x14ac:dyDescent="0.2">
      <c r="A42" s="853">
        <v>134</v>
      </c>
      <c r="B42" s="1222" t="s">
        <v>844</v>
      </c>
      <c r="C42" s="1264"/>
      <c r="D42" s="857">
        <v>0</v>
      </c>
      <c r="E42" s="858">
        <v>0</v>
      </c>
      <c r="F42" s="858">
        <f t="shared" si="5"/>
        <v>0</v>
      </c>
      <c r="G42" s="1161"/>
      <c r="H42" s="858">
        <v>0</v>
      </c>
      <c r="I42" s="858">
        <v>0</v>
      </c>
      <c r="J42" s="859">
        <v>0</v>
      </c>
      <c r="K42" s="860">
        <v>0</v>
      </c>
      <c r="L42" s="1224">
        <f>DATA_T7!I41</f>
        <v>0</v>
      </c>
      <c r="M42" s="1225">
        <f>DATA_T5b!P43</f>
        <v>0</v>
      </c>
      <c r="N42" s="862" t="str">
        <f t="shared" si="1"/>
        <v>-</v>
      </c>
      <c r="O42" s="31" t="str">
        <f t="shared" si="2"/>
        <v/>
      </c>
      <c r="P42" s="861" t="str">
        <f t="shared" si="3"/>
        <v>-</v>
      </c>
    </row>
    <row r="43" spans="1:16" ht="12.75" customHeight="1" x14ac:dyDescent="0.2">
      <c r="A43" s="853">
        <v>135</v>
      </c>
      <c r="B43" s="1222" t="s">
        <v>545</v>
      </c>
      <c r="C43" s="1264"/>
      <c r="D43" s="857">
        <v>0</v>
      </c>
      <c r="E43" s="858">
        <v>0</v>
      </c>
      <c r="F43" s="858">
        <f t="shared" si="5"/>
        <v>0</v>
      </c>
      <c r="G43" s="1161"/>
      <c r="H43" s="858">
        <v>0</v>
      </c>
      <c r="I43" s="858">
        <v>0</v>
      </c>
      <c r="J43" s="859">
        <v>0</v>
      </c>
      <c r="K43" s="860">
        <v>0</v>
      </c>
      <c r="L43" s="1224">
        <f>DATA_T7!I42</f>
        <v>0</v>
      </c>
      <c r="M43" s="1225">
        <f>DATA_T5b!P44</f>
        <v>0</v>
      </c>
      <c r="N43" s="862" t="str">
        <f t="shared" si="1"/>
        <v>-</v>
      </c>
      <c r="O43" s="31" t="str">
        <f t="shared" si="2"/>
        <v/>
      </c>
      <c r="P43" s="861" t="str">
        <f t="shared" si="3"/>
        <v>-</v>
      </c>
    </row>
    <row r="44" spans="1:16" ht="12.75" customHeight="1" x14ac:dyDescent="0.2">
      <c r="A44" s="853">
        <v>136</v>
      </c>
      <c r="B44" s="1222" t="s">
        <v>658</v>
      </c>
      <c r="C44" s="1264"/>
      <c r="D44" s="857">
        <v>0</v>
      </c>
      <c r="E44" s="858">
        <v>0</v>
      </c>
      <c r="F44" s="858">
        <f t="shared" si="5"/>
        <v>0</v>
      </c>
      <c r="G44" s="1161"/>
      <c r="H44" s="858">
        <v>0</v>
      </c>
      <c r="I44" s="858">
        <v>0</v>
      </c>
      <c r="J44" s="859">
        <v>0</v>
      </c>
      <c r="K44" s="860">
        <v>0</v>
      </c>
      <c r="L44" s="1224">
        <f>DATA_T7!I43</f>
        <v>0</v>
      </c>
      <c r="M44" s="1225">
        <f>DATA_T5b!P45</f>
        <v>0</v>
      </c>
      <c r="N44" s="862" t="str">
        <f t="shared" si="1"/>
        <v>-</v>
      </c>
      <c r="O44" s="31" t="str">
        <f t="shared" si="2"/>
        <v/>
      </c>
      <c r="P44" s="861" t="str">
        <f t="shared" si="3"/>
        <v>-</v>
      </c>
    </row>
    <row r="45" spans="1:16" x14ac:dyDescent="0.2">
      <c r="A45" s="853">
        <v>137</v>
      </c>
      <c r="B45" s="1222" t="s">
        <v>657</v>
      </c>
      <c r="C45" s="1264"/>
      <c r="D45" s="857">
        <v>0</v>
      </c>
      <c r="E45" s="858">
        <v>0</v>
      </c>
      <c r="F45" s="858">
        <f t="shared" si="5"/>
        <v>0</v>
      </c>
      <c r="G45" s="1161"/>
      <c r="H45" s="858">
        <v>0</v>
      </c>
      <c r="I45" s="858">
        <v>0</v>
      </c>
      <c r="J45" s="859">
        <v>0</v>
      </c>
      <c r="K45" s="860">
        <v>0</v>
      </c>
      <c r="L45" s="1224">
        <f>DATA_T7!I44</f>
        <v>0</v>
      </c>
      <c r="M45" s="1225">
        <f>DATA_T5b!P46</f>
        <v>0</v>
      </c>
      <c r="N45" s="862" t="str">
        <f t="shared" si="1"/>
        <v>-</v>
      </c>
      <c r="O45" s="31" t="str">
        <f t="shared" si="2"/>
        <v/>
      </c>
      <c r="P45" s="861" t="str">
        <f t="shared" si="3"/>
        <v>-</v>
      </c>
    </row>
    <row r="46" spans="1:16" x14ac:dyDescent="0.2">
      <c r="A46" s="853">
        <v>138</v>
      </c>
      <c r="B46" s="1222" t="s">
        <v>845</v>
      </c>
      <c r="C46" s="1264"/>
      <c r="D46" s="857">
        <v>0</v>
      </c>
      <c r="E46" s="858">
        <v>0</v>
      </c>
      <c r="F46" s="858">
        <f t="shared" si="5"/>
        <v>0</v>
      </c>
      <c r="G46" s="1161"/>
      <c r="H46" s="858">
        <v>0</v>
      </c>
      <c r="I46" s="858">
        <v>0</v>
      </c>
      <c r="J46" s="859">
        <v>0</v>
      </c>
      <c r="K46" s="860">
        <v>0</v>
      </c>
      <c r="L46" s="1224">
        <f>DATA_T7!I45</f>
        <v>0</v>
      </c>
      <c r="M46" s="1225">
        <f>DATA_T5b!P47</f>
        <v>0</v>
      </c>
      <c r="N46" s="862" t="str">
        <f t="shared" si="1"/>
        <v>-</v>
      </c>
      <c r="O46" s="31" t="str">
        <f t="shared" si="2"/>
        <v/>
      </c>
      <c r="P46" s="861" t="str">
        <f t="shared" si="3"/>
        <v>-</v>
      </c>
    </row>
    <row r="47" spans="1:16" x14ac:dyDescent="0.2">
      <c r="A47" s="853">
        <v>139</v>
      </c>
      <c r="B47" s="1222" t="s">
        <v>846</v>
      </c>
      <c r="C47" s="1264"/>
      <c r="D47" s="857">
        <v>0</v>
      </c>
      <c r="E47" s="858">
        <v>0</v>
      </c>
      <c r="F47" s="858">
        <f t="shared" si="5"/>
        <v>0</v>
      </c>
      <c r="G47" s="1161"/>
      <c r="H47" s="858">
        <v>0</v>
      </c>
      <c r="I47" s="858">
        <v>0</v>
      </c>
      <c r="J47" s="859">
        <v>0</v>
      </c>
      <c r="K47" s="860">
        <v>0</v>
      </c>
      <c r="L47" s="1224">
        <f>DATA_T7!I46</f>
        <v>0</v>
      </c>
      <c r="M47" s="1225">
        <f>DATA_T5b!P48</f>
        <v>0</v>
      </c>
      <c r="N47" s="862" t="str">
        <f t="shared" si="1"/>
        <v>-</v>
      </c>
      <c r="O47" s="31" t="str">
        <f t="shared" si="2"/>
        <v/>
      </c>
      <c r="P47" s="861" t="str">
        <f t="shared" si="3"/>
        <v>-</v>
      </c>
    </row>
    <row r="48" spans="1:16" ht="15" customHeight="1" x14ac:dyDescent="0.2">
      <c r="A48" s="853">
        <v>140</v>
      </c>
      <c r="B48" s="1222" t="s">
        <v>847</v>
      </c>
      <c r="C48" s="1264"/>
      <c r="D48" s="857">
        <v>0</v>
      </c>
      <c r="E48" s="858">
        <v>0</v>
      </c>
      <c r="F48" s="858">
        <f t="shared" si="5"/>
        <v>0</v>
      </c>
      <c r="G48" s="1161"/>
      <c r="H48" s="858">
        <v>0</v>
      </c>
      <c r="I48" s="858">
        <v>0</v>
      </c>
      <c r="J48" s="859">
        <v>0</v>
      </c>
      <c r="K48" s="860">
        <v>0</v>
      </c>
      <c r="L48" s="1224">
        <f>DATA_T7!I47</f>
        <v>0</v>
      </c>
      <c r="M48" s="1225">
        <f>DATA_T5b!P49</f>
        <v>0</v>
      </c>
      <c r="N48" s="862" t="str">
        <f t="shared" si="1"/>
        <v>-</v>
      </c>
      <c r="O48" s="31" t="str">
        <f t="shared" si="2"/>
        <v/>
      </c>
      <c r="P48" s="861" t="str">
        <f t="shared" si="3"/>
        <v>-</v>
      </c>
    </row>
    <row r="49" spans="1:16" x14ac:dyDescent="0.2">
      <c r="A49" s="853">
        <v>141</v>
      </c>
      <c r="B49" s="1222" t="s">
        <v>848</v>
      </c>
      <c r="C49" s="1264"/>
      <c r="D49" s="857">
        <v>0</v>
      </c>
      <c r="E49" s="858">
        <v>0</v>
      </c>
      <c r="F49" s="858">
        <f t="shared" si="5"/>
        <v>0</v>
      </c>
      <c r="G49" s="1161"/>
      <c r="H49" s="858">
        <v>0</v>
      </c>
      <c r="I49" s="858">
        <v>0</v>
      </c>
      <c r="J49" s="859">
        <v>0</v>
      </c>
      <c r="K49" s="860">
        <v>0</v>
      </c>
      <c r="L49" s="1224">
        <f>DATA_T7!I48</f>
        <v>0</v>
      </c>
      <c r="M49" s="1225">
        <f>DATA_T5b!P50</f>
        <v>0</v>
      </c>
      <c r="N49" s="862" t="str">
        <f t="shared" si="1"/>
        <v>-</v>
      </c>
      <c r="O49" s="31" t="str">
        <f t="shared" si="2"/>
        <v/>
      </c>
      <c r="P49" s="861" t="str">
        <f t="shared" si="3"/>
        <v>-</v>
      </c>
    </row>
    <row r="50" spans="1:16" x14ac:dyDescent="0.2">
      <c r="A50" s="853">
        <v>142</v>
      </c>
      <c r="B50" s="1222" t="s">
        <v>849</v>
      </c>
      <c r="C50" s="1264"/>
      <c r="D50" s="857">
        <v>0</v>
      </c>
      <c r="E50" s="858">
        <v>0</v>
      </c>
      <c r="F50" s="858">
        <f t="shared" si="5"/>
        <v>0</v>
      </c>
      <c r="G50" s="1161"/>
      <c r="H50" s="858">
        <v>0</v>
      </c>
      <c r="I50" s="858">
        <v>0</v>
      </c>
      <c r="J50" s="859">
        <v>0</v>
      </c>
      <c r="K50" s="860">
        <v>0</v>
      </c>
      <c r="L50" s="1224">
        <f>DATA_T7!I49</f>
        <v>0</v>
      </c>
      <c r="M50" s="1225">
        <f>DATA_T5b!P51</f>
        <v>0</v>
      </c>
      <c r="N50" s="862" t="str">
        <f t="shared" si="1"/>
        <v>-</v>
      </c>
      <c r="O50" s="31" t="str">
        <f t="shared" si="2"/>
        <v/>
      </c>
      <c r="P50" s="861" t="str">
        <f t="shared" si="3"/>
        <v>-</v>
      </c>
    </row>
    <row r="51" spans="1:16" x14ac:dyDescent="0.2">
      <c r="A51" s="853">
        <v>143</v>
      </c>
      <c r="B51" s="1222" t="s">
        <v>850</v>
      </c>
      <c r="C51" s="1264"/>
      <c r="D51" s="857">
        <v>0</v>
      </c>
      <c r="E51" s="858">
        <v>0</v>
      </c>
      <c r="F51" s="858">
        <f t="shared" si="5"/>
        <v>0</v>
      </c>
      <c r="G51" s="1161"/>
      <c r="H51" s="858">
        <v>0</v>
      </c>
      <c r="I51" s="858">
        <v>0</v>
      </c>
      <c r="J51" s="859">
        <v>0</v>
      </c>
      <c r="K51" s="860">
        <v>0</v>
      </c>
      <c r="L51" s="1224">
        <f>DATA_T7!I50</f>
        <v>0</v>
      </c>
      <c r="M51" s="1225">
        <f>DATA_T5b!P52</f>
        <v>0</v>
      </c>
      <c r="N51" s="862" t="str">
        <f t="shared" si="1"/>
        <v>-</v>
      </c>
      <c r="O51" s="31" t="str">
        <f t="shared" si="2"/>
        <v/>
      </c>
      <c r="P51" s="861" t="str">
        <f t="shared" si="3"/>
        <v>-</v>
      </c>
    </row>
    <row r="52" spans="1:16" x14ac:dyDescent="0.2">
      <c r="A52" s="853">
        <v>144</v>
      </c>
      <c r="B52" s="1222" t="s">
        <v>851</v>
      </c>
      <c r="C52" s="1264"/>
      <c r="D52" s="857">
        <v>0</v>
      </c>
      <c r="E52" s="858">
        <v>0</v>
      </c>
      <c r="F52" s="858">
        <f t="shared" si="5"/>
        <v>0</v>
      </c>
      <c r="G52" s="1161"/>
      <c r="H52" s="858">
        <v>0</v>
      </c>
      <c r="I52" s="858">
        <v>0</v>
      </c>
      <c r="J52" s="859">
        <v>0</v>
      </c>
      <c r="K52" s="860">
        <v>0</v>
      </c>
      <c r="L52" s="1224">
        <f>DATA_T7!I51</f>
        <v>0</v>
      </c>
      <c r="M52" s="1225">
        <f>DATA_T5b!P53</f>
        <v>0</v>
      </c>
      <c r="N52" s="862" t="str">
        <f t="shared" si="1"/>
        <v>-</v>
      </c>
      <c r="O52" s="31" t="str">
        <f t="shared" si="2"/>
        <v/>
      </c>
      <c r="P52" s="861" t="str">
        <f t="shared" si="3"/>
        <v>-</v>
      </c>
    </row>
    <row r="53" spans="1:16" ht="13.5" thickBot="1" x14ac:dyDescent="0.25">
      <c r="A53" s="853">
        <v>145</v>
      </c>
      <c r="B53" s="1222" t="s">
        <v>656</v>
      </c>
      <c r="C53" s="1264"/>
      <c r="D53" s="857">
        <v>0</v>
      </c>
      <c r="E53" s="858">
        <v>0</v>
      </c>
      <c r="F53" s="858">
        <f t="shared" si="5"/>
        <v>0</v>
      </c>
      <c r="G53" s="1161"/>
      <c r="H53" s="858">
        <v>0</v>
      </c>
      <c r="I53" s="858">
        <v>0</v>
      </c>
      <c r="J53" s="859">
        <v>0</v>
      </c>
      <c r="K53" s="860">
        <v>0</v>
      </c>
      <c r="L53" s="1224">
        <f>DATA_T7!I52</f>
        <v>0</v>
      </c>
      <c r="M53" s="1225">
        <f>DATA_T5b!P54</f>
        <v>0</v>
      </c>
      <c r="N53" s="863" t="str">
        <f t="shared" si="1"/>
        <v>-</v>
      </c>
      <c r="O53" s="31" t="str">
        <f t="shared" si="2"/>
        <v/>
      </c>
      <c r="P53" s="861" t="str">
        <f t="shared" si="3"/>
        <v>-</v>
      </c>
    </row>
    <row r="54" spans="1:16" x14ac:dyDescent="0.2">
      <c r="A54" s="853">
        <v>201</v>
      </c>
      <c r="B54" s="864" t="s">
        <v>66</v>
      </c>
      <c r="C54" s="865"/>
      <c r="D54" s="865"/>
      <c r="E54" s="866"/>
      <c r="F54" s="866"/>
      <c r="G54" s="1162"/>
      <c r="H54" s="858">
        <v>0</v>
      </c>
      <c r="I54" s="858">
        <v>0</v>
      </c>
      <c r="J54" s="859">
        <v>0</v>
      </c>
      <c r="K54" s="860">
        <v>0</v>
      </c>
      <c r="L54" s="1224">
        <f>DATA_T7!I55</f>
        <v>0</v>
      </c>
      <c r="M54" s="1225">
        <f>DATA_T5b!P57</f>
        <v>0</v>
      </c>
      <c r="N54" s="868"/>
      <c r="O54" s="31"/>
      <c r="P54" s="869"/>
    </row>
    <row r="55" spans="1:16" x14ac:dyDescent="0.2">
      <c r="A55" s="853">
        <v>202</v>
      </c>
      <c r="B55" s="864" t="s">
        <v>38</v>
      </c>
      <c r="C55" s="865"/>
      <c r="D55" s="865"/>
      <c r="E55" s="866"/>
      <c r="F55" s="866"/>
      <c r="G55" s="1162"/>
      <c r="H55" s="858">
        <v>0</v>
      </c>
      <c r="I55" s="858">
        <v>0</v>
      </c>
      <c r="J55" s="859">
        <v>0</v>
      </c>
      <c r="K55" s="860">
        <v>0</v>
      </c>
      <c r="L55" s="1224">
        <f>DATA_T7!I58</f>
        <v>0</v>
      </c>
      <c r="M55" s="1225">
        <f>DATA_T5b!P60</f>
        <v>0</v>
      </c>
      <c r="N55" s="868"/>
      <c r="O55" s="31"/>
    </row>
    <row r="56" spans="1:16" x14ac:dyDescent="0.2">
      <c r="A56" s="853">
        <v>203</v>
      </c>
      <c r="B56" s="864" t="s">
        <v>852</v>
      </c>
      <c r="C56" s="865"/>
      <c r="D56" s="865"/>
      <c r="E56" s="866"/>
      <c r="F56" s="866"/>
      <c r="G56" s="1162"/>
      <c r="H56" s="1157"/>
      <c r="I56" s="1157"/>
      <c r="J56" s="1158"/>
      <c r="K56" s="1159"/>
      <c r="L56" s="1224">
        <f>DATA_T7!I59</f>
        <v>0</v>
      </c>
      <c r="M56" s="1225">
        <f>DATA_T5b!P61</f>
        <v>0</v>
      </c>
      <c r="N56" s="868"/>
      <c r="O56" s="31"/>
    </row>
    <row r="57" spans="1:16" x14ac:dyDescent="0.2">
      <c r="A57" s="853">
        <v>204</v>
      </c>
      <c r="B57" s="864" t="s">
        <v>645</v>
      </c>
      <c r="C57" s="865"/>
      <c r="D57" s="865"/>
      <c r="E57" s="866"/>
      <c r="F57" s="866"/>
      <c r="G57" s="1162"/>
      <c r="H57" s="858">
        <v>0</v>
      </c>
      <c r="I57" s="858">
        <v>0</v>
      </c>
      <c r="J57" s="859">
        <v>0</v>
      </c>
      <c r="K57" s="860">
        <v>0</v>
      </c>
      <c r="L57" s="1224">
        <f>DATA_T7!I63</f>
        <v>0</v>
      </c>
      <c r="M57" s="1225">
        <f>DATA_T5b!P62</f>
        <v>0</v>
      </c>
      <c r="N57" s="868"/>
      <c r="O57" s="31"/>
    </row>
    <row r="58" spans="1:16" x14ac:dyDescent="0.2">
      <c r="A58" s="853">
        <v>205</v>
      </c>
      <c r="B58" s="864" t="s">
        <v>547</v>
      </c>
      <c r="C58" s="865"/>
      <c r="D58" s="865"/>
      <c r="E58" s="866"/>
      <c r="F58" s="866"/>
      <c r="G58" s="1162"/>
      <c r="H58" s="858">
        <v>0</v>
      </c>
      <c r="I58" s="858">
        <v>0</v>
      </c>
      <c r="J58" s="859">
        <v>0</v>
      </c>
      <c r="K58" s="860">
        <v>0</v>
      </c>
      <c r="L58" s="1224">
        <f>DATA_T7!I69</f>
        <v>0</v>
      </c>
      <c r="M58" s="867"/>
      <c r="N58" s="868"/>
      <c r="O58" s="31"/>
    </row>
    <row r="59" spans="1:16" x14ac:dyDescent="0.2">
      <c r="A59" s="853">
        <v>206</v>
      </c>
      <c r="B59" s="864" t="s">
        <v>646</v>
      </c>
      <c r="C59" s="865"/>
      <c r="D59" s="865"/>
      <c r="E59" s="866"/>
      <c r="F59" s="866"/>
      <c r="G59" s="1162"/>
      <c r="H59" s="858">
        <v>0</v>
      </c>
      <c r="I59" s="858">
        <v>0</v>
      </c>
      <c r="J59" s="859">
        <v>0</v>
      </c>
      <c r="K59" s="860">
        <v>0</v>
      </c>
      <c r="L59" s="1224">
        <f>DATA_T7!I71</f>
        <v>0</v>
      </c>
      <c r="M59" s="867"/>
      <c r="N59" s="868"/>
      <c r="O59" s="31"/>
    </row>
    <row r="60" spans="1:16" ht="14.25" x14ac:dyDescent="0.2">
      <c r="A60" s="853"/>
      <c r="B60" s="864" t="s">
        <v>564</v>
      </c>
      <c r="C60" s="865"/>
      <c r="D60" s="865"/>
      <c r="E60" s="866"/>
      <c r="F60" s="866"/>
      <c r="G60" s="1162"/>
      <c r="H60" s="870"/>
      <c r="I60" s="866"/>
      <c r="J60" s="871"/>
      <c r="K60" s="872"/>
      <c r="L60" s="1224">
        <f>DATA_T7!I96</f>
        <v>0</v>
      </c>
      <c r="M60" s="867"/>
      <c r="N60" s="26"/>
    </row>
    <row r="61" spans="1:16" ht="14.25" x14ac:dyDescent="0.2">
      <c r="A61" s="853"/>
      <c r="B61" s="864" t="s">
        <v>427</v>
      </c>
      <c r="C61" s="865"/>
      <c r="D61" s="865"/>
      <c r="E61" s="866"/>
      <c r="F61" s="866"/>
      <c r="G61" s="1162"/>
      <c r="H61" s="870"/>
      <c r="I61" s="866"/>
      <c r="J61" s="871"/>
      <c r="K61" s="872"/>
      <c r="L61" s="1224">
        <f>DATA_T7!I101</f>
        <v>0</v>
      </c>
      <c r="M61" s="867"/>
      <c r="N61" s="26"/>
    </row>
    <row r="62" spans="1:16" ht="15" thickBot="1" x14ac:dyDescent="0.25">
      <c r="A62" s="873">
        <v>999</v>
      </c>
      <c r="B62" s="874" t="s">
        <v>659</v>
      </c>
      <c r="C62" s="1156"/>
      <c r="D62" s="1163">
        <v>0</v>
      </c>
      <c r="E62" s="1164">
        <v>0</v>
      </c>
      <c r="F62" s="1164">
        <f>SUM(D62:E62)</f>
        <v>0</v>
      </c>
      <c r="G62" s="1165"/>
      <c r="H62" s="875"/>
      <c r="I62" s="876"/>
      <c r="J62" s="877"/>
      <c r="K62" s="878"/>
      <c r="L62" s="879"/>
      <c r="M62" s="867"/>
      <c r="N62" s="26"/>
    </row>
    <row r="63" spans="1:16" ht="15" thickBot="1" x14ac:dyDescent="0.25">
      <c r="A63" s="843"/>
      <c r="B63" s="235" t="s">
        <v>557</v>
      </c>
      <c r="C63" s="1151"/>
      <c r="D63" s="880">
        <f t="shared" ref="D63:K63" si="6">SUM(D9:D62)</f>
        <v>0</v>
      </c>
      <c r="E63" s="881">
        <f t="shared" si="6"/>
        <v>0</v>
      </c>
      <c r="F63" s="881">
        <f t="shared" si="6"/>
        <v>0</v>
      </c>
      <c r="G63" s="882"/>
      <c r="H63" s="880">
        <f t="shared" si="6"/>
        <v>0</v>
      </c>
      <c r="I63" s="881">
        <f t="shared" si="6"/>
        <v>0</v>
      </c>
      <c r="J63" s="883">
        <f t="shared" si="6"/>
        <v>0</v>
      </c>
      <c r="K63" s="884">
        <f t="shared" si="6"/>
        <v>0</v>
      </c>
      <c r="L63" s="885">
        <f>SUM(L9:L62)</f>
        <v>0</v>
      </c>
      <c r="M63" s="886">
        <f>SUM(M9:M62)</f>
        <v>0</v>
      </c>
      <c r="N63" s="26"/>
    </row>
    <row r="64" spans="1:16" ht="7.5" customHeight="1" x14ac:dyDescent="0.2">
      <c r="D64" s="843"/>
      <c r="E64" s="843"/>
      <c r="F64" s="843"/>
      <c r="G64" s="843"/>
      <c r="N64" s="26"/>
    </row>
    <row r="65" spans="1:14" ht="14.25" x14ac:dyDescent="0.2">
      <c r="E65" s="843"/>
      <c r="F65" s="843"/>
      <c r="G65" s="843"/>
      <c r="I65" s="843"/>
      <c r="J65" s="843"/>
      <c r="K65" s="843"/>
      <c r="L65" s="843"/>
      <c r="M65" s="843"/>
      <c r="N65" s="26"/>
    </row>
    <row r="66" spans="1:14" ht="15" x14ac:dyDescent="0.25">
      <c r="E66" s="843"/>
      <c r="F66" s="843"/>
      <c r="G66" s="843"/>
      <c r="H66" s="843"/>
      <c r="I66" s="843"/>
      <c r="J66" s="843"/>
      <c r="K66" s="843"/>
      <c r="L66" s="254"/>
      <c r="M66" s="26"/>
    </row>
    <row r="67" spans="1:14" x14ac:dyDescent="0.2">
      <c r="E67" s="843"/>
      <c r="F67" s="843"/>
      <c r="G67" s="843"/>
      <c r="H67" s="843"/>
      <c r="I67" s="843"/>
      <c r="J67" s="843"/>
      <c r="K67" s="843"/>
    </row>
    <row r="68" spans="1:14" ht="14.25" x14ac:dyDescent="0.2">
      <c r="A68" s="1274" t="s">
        <v>548</v>
      </c>
      <c r="E68" s="843"/>
      <c r="F68" s="843"/>
      <c r="G68" s="843"/>
      <c r="H68" s="843"/>
      <c r="I68" s="843"/>
      <c r="J68" s="843"/>
      <c r="K68" s="843"/>
      <c r="L68" s="843"/>
      <c r="M68" s="887"/>
      <c r="N68" s="26"/>
    </row>
    <row r="69" spans="1:14" x14ac:dyDescent="0.2">
      <c r="B69" s="843" t="s">
        <v>1046</v>
      </c>
      <c r="C69" s="843"/>
      <c r="E69" s="843"/>
      <c r="F69" s="843"/>
      <c r="G69" s="843"/>
      <c r="I69" s="843"/>
      <c r="J69" s="843"/>
      <c r="K69" s="843"/>
      <c r="L69" s="843"/>
      <c r="M69" s="843"/>
    </row>
    <row r="70" spans="1:14" x14ac:dyDescent="0.2">
      <c r="B70" s="795" t="s">
        <v>611</v>
      </c>
    </row>
    <row r="71" spans="1:14" ht="13.5" x14ac:dyDescent="0.25">
      <c r="B71" s="795" t="s">
        <v>613</v>
      </c>
      <c r="N71" s="358"/>
    </row>
    <row r="72" spans="1:14" x14ac:dyDescent="0.2">
      <c r="B72" s="795" t="s">
        <v>612</v>
      </c>
    </row>
    <row r="73" spans="1:14" x14ac:dyDescent="0.2">
      <c r="B73" s="795" t="s">
        <v>960</v>
      </c>
    </row>
  </sheetData>
  <mergeCells count="7">
    <mergeCell ref="P7:P8"/>
    <mergeCell ref="O7:O8"/>
    <mergeCell ref="C5:C6"/>
    <mergeCell ref="C7:C8"/>
    <mergeCell ref="L5:N5"/>
    <mergeCell ref="H6:I6"/>
    <mergeCell ref="J6:K6"/>
  </mergeCells>
  <phoneticPr fontId="0" type="noConversion"/>
  <conditionalFormatting sqref="N9:N53">
    <cfRule type="cellIs" dxfId="2" priority="3" stopIfTrue="1" operator="greaterThan">
      <formula>20000</formula>
    </cfRule>
  </conditionalFormatting>
  <conditionalFormatting sqref="C9:C53">
    <cfRule type="expression" dxfId="1" priority="1" stopIfTrue="1">
      <formula>AND(C9="N",N9&lt;&gt;"-")</formula>
    </cfRule>
    <cfRule type="expression" dxfId="0" priority="2" stopIfTrue="1">
      <formula>AND(C9="Y",N9="-")</formula>
    </cfRule>
  </conditionalFormatting>
  <pageMargins left="0.28999999999999998" right="7.874015748031496E-2" top="0.39370078740157483" bottom="0.15748031496062992" header="0.15748031496062992" footer="0.19685039370078741"/>
  <pageSetup paperSize="9" scale="57" orientation="landscape" r:id="rId1"/>
  <headerFooter alignWithMargins="0">
    <oddHeader>&amp;RPrinted &amp;T on &amp;D</oddHeader>
    <oddFooter>&amp;L&amp;A&amp;RPage &amp;P of &amp;N</oddFooter>
  </headerFooter>
  <cellWatches>
    <cellWatch r="O62"/>
  </cellWatches>
  <ignoredErrors>
    <ignoredError sqref="A9:A14 A15:A16 A17:A4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100"/>
  <sheetViews>
    <sheetView workbookViewId="0"/>
  </sheetViews>
  <sheetFormatPr defaultRowHeight="13.5" x14ac:dyDescent="0.25"/>
  <sheetData>
    <row r="1" spans="1:16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  <c r="K1" s="358">
        <v>0</v>
      </c>
      <c r="L1" s="358">
        <v>0</v>
      </c>
      <c r="M1" s="358">
        <v>0</v>
      </c>
      <c r="N1" s="358">
        <v>0</v>
      </c>
      <c r="O1" s="358">
        <v>0</v>
      </c>
      <c r="P1" s="358">
        <v>0</v>
      </c>
    </row>
    <row r="2" spans="1:16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  <c r="K2" s="358">
        <v>0</v>
      </c>
      <c r="L2" s="358">
        <v>0</v>
      </c>
      <c r="M2" s="358">
        <v>0</v>
      </c>
      <c r="N2" s="358">
        <v>0</v>
      </c>
      <c r="O2" s="358">
        <v>0</v>
      </c>
      <c r="P2" s="358">
        <v>0</v>
      </c>
    </row>
    <row r="3" spans="1:16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  <c r="K3" s="358">
        <v>0</v>
      </c>
      <c r="L3" s="358">
        <v>0</v>
      </c>
      <c r="M3" s="358">
        <v>0</v>
      </c>
      <c r="N3" s="358">
        <v>0</v>
      </c>
      <c r="O3" s="358">
        <v>0</v>
      </c>
      <c r="P3" s="358">
        <v>0</v>
      </c>
    </row>
    <row r="4" spans="1:16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  <c r="K4" s="358">
        <v>0</v>
      </c>
      <c r="L4" s="358">
        <v>0</v>
      </c>
      <c r="M4" s="358">
        <v>0</v>
      </c>
      <c r="N4" s="358">
        <v>0</v>
      </c>
      <c r="O4" s="358">
        <v>0</v>
      </c>
      <c r="P4" s="358">
        <v>0</v>
      </c>
    </row>
    <row r="5" spans="1:16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  <c r="K5" s="358">
        <v>0</v>
      </c>
      <c r="L5" s="358">
        <v>0</v>
      </c>
      <c r="M5" s="358">
        <v>0</v>
      </c>
      <c r="N5" s="358">
        <v>0</v>
      </c>
      <c r="O5" s="358">
        <v>0</v>
      </c>
      <c r="P5" s="358">
        <v>0</v>
      </c>
    </row>
    <row r="6" spans="1:16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  <c r="K6" s="358">
        <v>0</v>
      </c>
      <c r="L6" s="358">
        <v>0</v>
      </c>
      <c r="M6" s="358">
        <v>0</v>
      </c>
      <c r="N6" s="358">
        <v>0</v>
      </c>
      <c r="O6" s="358">
        <v>0</v>
      </c>
      <c r="P6" s="358">
        <v>0</v>
      </c>
    </row>
    <row r="7" spans="1:16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  <c r="K7" s="358">
        <v>0</v>
      </c>
      <c r="L7" s="358">
        <v>0</v>
      </c>
      <c r="M7" s="358">
        <v>0</v>
      </c>
      <c r="N7" s="358">
        <v>0</v>
      </c>
      <c r="O7" s="358">
        <v>0</v>
      </c>
      <c r="P7" s="358">
        <v>0</v>
      </c>
    </row>
    <row r="8" spans="1:16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  <c r="K8" s="358">
        <v>0</v>
      </c>
      <c r="L8" s="358">
        <v>0</v>
      </c>
      <c r="M8" s="358">
        <v>0</v>
      </c>
      <c r="N8" s="358">
        <v>0</v>
      </c>
      <c r="O8" s="358">
        <v>0</v>
      </c>
      <c r="P8" s="358">
        <v>0</v>
      </c>
    </row>
    <row r="9" spans="1:16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</row>
    <row r="10" spans="1:16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</row>
    <row r="11" spans="1:16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</row>
    <row r="12" spans="1:16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</row>
    <row r="13" spans="1:16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</row>
    <row r="14" spans="1:16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</row>
    <row r="15" spans="1:16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</row>
    <row r="16" spans="1:16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</row>
    <row r="17" spans="1:16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</row>
    <row r="18" spans="1:16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</row>
    <row r="19" spans="1:16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</row>
    <row r="20" spans="1:16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</row>
    <row r="21" spans="1:16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</row>
    <row r="22" spans="1:16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</row>
    <row r="23" spans="1:16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</row>
    <row r="24" spans="1:16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</row>
    <row r="25" spans="1:16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</row>
    <row r="26" spans="1:16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</row>
    <row r="27" spans="1:16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</row>
    <row r="28" spans="1:16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</row>
    <row r="29" spans="1:16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</row>
    <row r="30" spans="1:16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</row>
    <row r="31" spans="1:16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</row>
    <row r="32" spans="1:16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</row>
    <row r="33" spans="1:16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  <c r="O33" s="358">
        <v>0</v>
      </c>
      <c r="P33" s="358">
        <v>0</v>
      </c>
    </row>
    <row r="34" spans="1:16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  <c r="O34" s="358">
        <v>0</v>
      </c>
      <c r="P34" s="358">
        <v>0</v>
      </c>
    </row>
    <row r="35" spans="1:16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  <c r="O35" s="358">
        <v>0</v>
      </c>
      <c r="P35" s="358">
        <v>0</v>
      </c>
    </row>
    <row r="36" spans="1:16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  <c r="K36" s="358">
        <v>0</v>
      </c>
      <c r="L36" s="358">
        <v>0</v>
      </c>
      <c r="M36" s="358">
        <v>0</v>
      </c>
      <c r="N36" s="358">
        <v>0</v>
      </c>
      <c r="O36" s="358">
        <v>0</v>
      </c>
      <c r="P36" s="358">
        <v>0</v>
      </c>
    </row>
    <row r="37" spans="1:16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  <c r="K37" s="358">
        <v>0</v>
      </c>
      <c r="L37" s="358">
        <v>0</v>
      </c>
      <c r="M37" s="358">
        <v>0</v>
      </c>
      <c r="N37" s="358">
        <v>0</v>
      </c>
      <c r="O37" s="358">
        <v>0</v>
      </c>
      <c r="P37" s="358">
        <v>0</v>
      </c>
    </row>
    <row r="38" spans="1:16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  <c r="K38" s="358">
        <v>0</v>
      </c>
      <c r="L38" s="358">
        <v>0</v>
      </c>
      <c r="M38" s="358">
        <v>0</v>
      </c>
      <c r="N38" s="358">
        <v>0</v>
      </c>
      <c r="O38" s="358">
        <v>0</v>
      </c>
      <c r="P38" s="358">
        <v>0</v>
      </c>
    </row>
    <row r="39" spans="1:16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8">
        <v>0</v>
      </c>
      <c r="L39" s="358">
        <v>0</v>
      </c>
      <c r="M39" s="358">
        <v>0</v>
      </c>
      <c r="N39" s="358">
        <v>0</v>
      </c>
      <c r="O39" s="358">
        <v>0</v>
      </c>
      <c r="P39" s="358">
        <v>0</v>
      </c>
    </row>
    <row r="40" spans="1:16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58">
        <v>0</v>
      </c>
      <c r="L40" s="358">
        <v>0</v>
      </c>
      <c r="M40" s="358">
        <v>0</v>
      </c>
      <c r="N40" s="358">
        <v>0</v>
      </c>
      <c r="O40" s="358">
        <v>0</v>
      </c>
      <c r="P40" s="358">
        <v>0</v>
      </c>
    </row>
    <row r="41" spans="1:16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  <c r="K41" s="358">
        <v>0</v>
      </c>
      <c r="L41" s="358">
        <v>0</v>
      </c>
      <c r="M41" s="358">
        <v>0</v>
      </c>
      <c r="N41" s="358">
        <v>0</v>
      </c>
      <c r="O41" s="358">
        <v>0</v>
      </c>
      <c r="P41" s="358">
        <v>0</v>
      </c>
    </row>
    <row r="42" spans="1:16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8">
        <v>0</v>
      </c>
      <c r="L42" s="358">
        <v>0</v>
      </c>
      <c r="M42" s="358">
        <v>0</v>
      </c>
      <c r="N42" s="358">
        <v>0</v>
      </c>
      <c r="O42" s="358">
        <v>0</v>
      </c>
      <c r="P42" s="358">
        <v>0</v>
      </c>
    </row>
    <row r="43" spans="1:16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  <c r="K43" s="358">
        <v>0</v>
      </c>
      <c r="L43" s="358">
        <v>0</v>
      </c>
      <c r="M43" s="358">
        <v>0</v>
      </c>
      <c r="N43" s="358">
        <v>0</v>
      </c>
      <c r="O43" s="358">
        <v>0</v>
      </c>
      <c r="P43" s="358">
        <v>0</v>
      </c>
    </row>
    <row r="44" spans="1:16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  <c r="K44" s="358">
        <v>0</v>
      </c>
      <c r="L44" s="358">
        <v>0</v>
      </c>
      <c r="M44" s="358">
        <v>0</v>
      </c>
      <c r="N44" s="358">
        <v>0</v>
      </c>
      <c r="O44" s="358">
        <v>0</v>
      </c>
      <c r="P44" s="358">
        <v>0</v>
      </c>
    </row>
    <row r="45" spans="1:16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8">
        <v>0</v>
      </c>
      <c r="L45" s="358">
        <v>0</v>
      </c>
      <c r="M45" s="358">
        <v>0</v>
      </c>
      <c r="N45" s="358">
        <v>0</v>
      </c>
      <c r="O45" s="358">
        <v>0</v>
      </c>
      <c r="P45" s="358">
        <v>0</v>
      </c>
    </row>
    <row r="46" spans="1:16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  <c r="K46" s="358">
        <v>0</v>
      </c>
      <c r="L46" s="358">
        <v>0</v>
      </c>
      <c r="M46" s="358">
        <v>0</v>
      </c>
      <c r="N46" s="358">
        <v>0</v>
      </c>
      <c r="O46" s="358">
        <v>0</v>
      </c>
      <c r="P46" s="358">
        <v>0</v>
      </c>
    </row>
    <row r="47" spans="1:16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8">
        <v>0</v>
      </c>
      <c r="L47" s="358">
        <v>0</v>
      </c>
      <c r="M47" s="358">
        <v>0</v>
      </c>
      <c r="N47" s="358">
        <v>0</v>
      </c>
      <c r="O47" s="358">
        <v>0</v>
      </c>
      <c r="P47" s="358">
        <v>0</v>
      </c>
    </row>
    <row r="48" spans="1:16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  <c r="K48" s="358">
        <v>0</v>
      </c>
      <c r="L48" s="358">
        <v>0</v>
      </c>
      <c r="M48" s="358">
        <v>0</v>
      </c>
      <c r="N48" s="358">
        <v>0</v>
      </c>
      <c r="O48" s="358">
        <v>0</v>
      </c>
      <c r="P48" s="358">
        <v>0</v>
      </c>
    </row>
    <row r="49" spans="1:16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  <c r="K49" s="358">
        <v>0</v>
      </c>
      <c r="L49" s="358">
        <v>0</v>
      </c>
      <c r="M49" s="358">
        <v>0</v>
      </c>
      <c r="N49" s="358">
        <v>0</v>
      </c>
      <c r="O49" s="358">
        <v>0</v>
      </c>
      <c r="P49" s="358">
        <v>0</v>
      </c>
    </row>
    <row r="50" spans="1:16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  <c r="K50" s="358">
        <v>0</v>
      </c>
      <c r="L50" s="358">
        <v>0</v>
      </c>
      <c r="M50" s="358">
        <v>0</v>
      </c>
      <c r="N50" s="358">
        <v>0</v>
      </c>
      <c r="O50" s="358">
        <v>0</v>
      </c>
      <c r="P50" s="358">
        <v>0</v>
      </c>
    </row>
    <row r="51" spans="1:16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v>0</v>
      </c>
      <c r="P51" s="358">
        <v>0</v>
      </c>
    </row>
    <row r="52" spans="1:16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  <c r="K52" s="358">
        <v>0</v>
      </c>
      <c r="L52" s="358">
        <v>0</v>
      </c>
      <c r="M52" s="358">
        <v>0</v>
      </c>
      <c r="N52" s="358">
        <v>0</v>
      </c>
      <c r="O52" s="358">
        <v>0</v>
      </c>
      <c r="P52" s="358">
        <v>0</v>
      </c>
    </row>
    <row r="53" spans="1:16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  <c r="K53" s="358">
        <v>0</v>
      </c>
      <c r="L53" s="358">
        <v>0</v>
      </c>
      <c r="M53" s="358">
        <v>0</v>
      </c>
      <c r="N53" s="358">
        <v>0</v>
      </c>
      <c r="O53" s="358">
        <v>0</v>
      </c>
      <c r="P53" s="358">
        <v>0</v>
      </c>
    </row>
    <row r="54" spans="1:16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  <c r="K54" s="358">
        <v>0</v>
      </c>
      <c r="L54" s="358">
        <v>0</v>
      </c>
      <c r="M54" s="358">
        <v>0</v>
      </c>
      <c r="N54" s="358">
        <v>0</v>
      </c>
      <c r="O54" s="358">
        <v>0</v>
      </c>
      <c r="P54" s="358">
        <v>0</v>
      </c>
    </row>
    <row r="55" spans="1:16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  <c r="K55" s="358">
        <v>0</v>
      </c>
      <c r="L55" s="358">
        <v>0</v>
      </c>
      <c r="M55" s="358">
        <v>0</v>
      </c>
      <c r="N55" s="358">
        <v>0</v>
      </c>
      <c r="O55" s="358">
        <v>0</v>
      </c>
      <c r="P55" s="358">
        <v>0</v>
      </c>
    </row>
    <row r="56" spans="1:16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  <c r="K56" s="358">
        <v>0</v>
      </c>
      <c r="L56" s="358">
        <v>0</v>
      </c>
      <c r="M56" s="358">
        <v>0</v>
      </c>
      <c r="N56" s="358">
        <v>0</v>
      </c>
      <c r="O56" s="358">
        <v>0</v>
      </c>
      <c r="P56" s="358">
        <v>0</v>
      </c>
    </row>
    <row r="57" spans="1:16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>
        <v>0</v>
      </c>
      <c r="L57" s="358">
        <v>0</v>
      </c>
      <c r="M57" s="358">
        <v>0</v>
      </c>
      <c r="N57" s="358">
        <v>0</v>
      </c>
      <c r="O57" s="358">
        <v>0</v>
      </c>
      <c r="P57" s="358">
        <v>0</v>
      </c>
    </row>
    <row r="58" spans="1:16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  <c r="K58" s="358">
        <v>0</v>
      </c>
      <c r="L58" s="358">
        <v>0</v>
      </c>
      <c r="M58" s="358">
        <v>0</v>
      </c>
      <c r="N58" s="358">
        <v>0</v>
      </c>
      <c r="O58" s="358">
        <v>0</v>
      </c>
      <c r="P58" s="358">
        <v>0</v>
      </c>
    </row>
    <row r="59" spans="1:16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  <c r="K59" s="358">
        <v>0</v>
      </c>
      <c r="L59" s="358">
        <v>0</v>
      </c>
      <c r="M59" s="358">
        <v>0</v>
      </c>
      <c r="N59" s="358">
        <v>0</v>
      </c>
      <c r="O59" s="358">
        <v>0</v>
      </c>
      <c r="P59" s="358">
        <v>0</v>
      </c>
    </row>
    <row r="60" spans="1:16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  <c r="K60" s="358">
        <v>0</v>
      </c>
      <c r="L60" s="358">
        <v>0</v>
      </c>
      <c r="M60" s="358">
        <v>0</v>
      </c>
      <c r="N60" s="358">
        <v>0</v>
      </c>
      <c r="O60" s="358">
        <v>0</v>
      </c>
      <c r="P60" s="358">
        <v>0</v>
      </c>
    </row>
    <row r="61" spans="1:16" x14ac:dyDescent="0.25">
      <c r="A61" s="358">
        <v>0</v>
      </c>
      <c r="B61" s="358">
        <v>0</v>
      </c>
      <c r="C61" s="358">
        <v>0</v>
      </c>
      <c r="D61" s="358">
        <v>0</v>
      </c>
      <c r="E61" s="358">
        <v>0</v>
      </c>
      <c r="F61" s="358">
        <v>0</v>
      </c>
      <c r="G61" s="358">
        <v>0</v>
      </c>
      <c r="H61" s="358">
        <v>0</v>
      </c>
      <c r="I61" s="358">
        <v>0</v>
      </c>
      <c r="J61" s="358">
        <v>0</v>
      </c>
      <c r="K61" s="358">
        <v>0</v>
      </c>
      <c r="L61" s="358">
        <v>0</v>
      </c>
      <c r="M61" s="358">
        <v>0</v>
      </c>
      <c r="N61" s="358">
        <v>0</v>
      </c>
      <c r="O61" s="358">
        <v>0</v>
      </c>
      <c r="P61" s="358">
        <v>0</v>
      </c>
    </row>
    <row r="62" spans="1:16" x14ac:dyDescent="0.25">
      <c r="A62" s="358">
        <v>0</v>
      </c>
      <c r="B62" s="358">
        <v>0</v>
      </c>
      <c r="C62" s="358">
        <v>0</v>
      </c>
      <c r="D62" s="358">
        <v>0</v>
      </c>
      <c r="E62" s="358">
        <v>0</v>
      </c>
      <c r="F62" s="358">
        <v>0</v>
      </c>
      <c r="G62" s="358">
        <v>0</v>
      </c>
      <c r="H62" s="358">
        <v>0</v>
      </c>
      <c r="I62" s="358">
        <v>0</v>
      </c>
      <c r="J62" s="358">
        <v>0</v>
      </c>
      <c r="K62" s="358">
        <v>0</v>
      </c>
      <c r="L62" s="358">
        <v>0</v>
      </c>
      <c r="M62" s="358">
        <v>0</v>
      </c>
      <c r="N62" s="358">
        <v>0</v>
      </c>
      <c r="O62" s="358">
        <v>0</v>
      </c>
      <c r="P62" s="358">
        <v>0</v>
      </c>
    </row>
    <row r="63" spans="1:16" x14ac:dyDescent="0.25">
      <c r="A63" s="358">
        <v>0</v>
      </c>
      <c r="B63" s="358">
        <v>0</v>
      </c>
      <c r="C63" s="358">
        <v>0</v>
      </c>
      <c r="D63" s="358">
        <v>0</v>
      </c>
      <c r="E63" s="358">
        <v>0</v>
      </c>
      <c r="F63" s="358">
        <v>0</v>
      </c>
      <c r="G63" s="358">
        <v>0</v>
      </c>
      <c r="H63" s="358">
        <v>0</v>
      </c>
      <c r="I63" s="358">
        <v>0</v>
      </c>
      <c r="J63" s="358">
        <v>0</v>
      </c>
      <c r="K63" s="358">
        <v>0</v>
      </c>
      <c r="L63" s="358">
        <v>0</v>
      </c>
      <c r="M63" s="358">
        <v>0</v>
      </c>
      <c r="N63" s="358">
        <v>0</v>
      </c>
      <c r="O63" s="358">
        <v>0</v>
      </c>
      <c r="P63" s="358">
        <v>0</v>
      </c>
    </row>
    <row r="64" spans="1:16" x14ac:dyDescent="0.25">
      <c r="A64" s="358">
        <v>0</v>
      </c>
      <c r="B64" s="358">
        <v>0</v>
      </c>
      <c r="C64" s="358">
        <v>0</v>
      </c>
      <c r="D64" s="358">
        <v>0</v>
      </c>
      <c r="E64" s="358">
        <v>0</v>
      </c>
      <c r="F64" s="358">
        <v>0</v>
      </c>
      <c r="G64" s="358">
        <v>0</v>
      </c>
      <c r="H64" s="358">
        <v>0</v>
      </c>
      <c r="I64" s="358">
        <v>0</v>
      </c>
      <c r="J64" s="358">
        <v>0</v>
      </c>
      <c r="K64" s="358">
        <v>0</v>
      </c>
      <c r="L64" s="358">
        <v>0</v>
      </c>
      <c r="M64" s="358">
        <v>0</v>
      </c>
      <c r="N64" s="358">
        <v>0</v>
      </c>
      <c r="O64" s="358">
        <v>0</v>
      </c>
      <c r="P64" s="358">
        <v>0</v>
      </c>
    </row>
    <row r="65" spans="1:16" x14ac:dyDescent="0.25">
      <c r="A65" s="358">
        <v>0</v>
      </c>
      <c r="B65" s="358">
        <v>0</v>
      </c>
      <c r="C65" s="358">
        <v>0</v>
      </c>
      <c r="D65" s="358">
        <v>0</v>
      </c>
      <c r="E65" s="358">
        <v>0</v>
      </c>
      <c r="F65" s="358">
        <v>0</v>
      </c>
      <c r="G65" s="358">
        <v>0</v>
      </c>
      <c r="H65" s="358">
        <v>0</v>
      </c>
      <c r="I65" s="358">
        <v>0</v>
      </c>
      <c r="J65" s="358">
        <v>0</v>
      </c>
      <c r="K65" s="358">
        <v>0</v>
      </c>
      <c r="L65" s="358">
        <v>0</v>
      </c>
      <c r="M65" s="358">
        <v>0</v>
      </c>
      <c r="N65" s="358">
        <v>0</v>
      </c>
      <c r="O65" s="358">
        <v>0</v>
      </c>
      <c r="P65" s="358">
        <v>0</v>
      </c>
    </row>
    <row r="66" spans="1:16" x14ac:dyDescent="0.25">
      <c r="A66" s="358">
        <v>0</v>
      </c>
      <c r="B66" s="358">
        <v>0</v>
      </c>
      <c r="C66" s="358">
        <v>0</v>
      </c>
      <c r="D66" s="358">
        <v>0</v>
      </c>
      <c r="E66" s="358">
        <v>0</v>
      </c>
      <c r="F66" s="358">
        <v>0</v>
      </c>
      <c r="G66" s="358">
        <v>0</v>
      </c>
      <c r="H66" s="358">
        <v>0</v>
      </c>
      <c r="I66" s="358">
        <v>0</v>
      </c>
      <c r="J66" s="358">
        <v>0</v>
      </c>
      <c r="K66" s="358">
        <v>0</v>
      </c>
      <c r="L66" s="358">
        <v>0</v>
      </c>
      <c r="M66" s="358">
        <v>0</v>
      </c>
      <c r="N66" s="358">
        <v>0</v>
      </c>
      <c r="O66" s="358">
        <v>0</v>
      </c>
      <c r="P66" s="358">
        <v>0</v>
      </c>
    </row>
    <row r="67" spans="1:16" x14ac:dyDescent="0.25">
      <c r="A67" s="358">
        <v>0</v>
      </c>
      <c r="B67" s="358">
        <v>0</v>
      </c>
      <c r="C67" s="358">
        <v>0</v>
      </c>
      <c r="D67" s="358">
        <v>0</v>
      </c>
      <c r="E67" s="358">
        <v>0</v>
      </c>
      <c r="F67" s="358">
        <v>0</v>
      </c>
      <c r="G67" s="358">
        <v>0</v>
      </c>
      <c r="H67" s="358">
        <v>0</v>
      </c>
      <c r="I67" s="358">
        <v>0</v>
      </c>
      <c r="J67" s="358">
        <v>0</v>
      </c>
      <c r="K67" s="358">
        <v>0</v>
      </c>
      <c r="L67" s="358">
        <v>0</v>
      </c>
      <c r="M67" s="358">
        <v>0</v>
      </c>
      <c r="N67" s="358">
        <v>0</v>
      </c>
      <c r="O67" s="358">
        <v>0</v>
      </c>
      <c r="P67" s="358">
        <v>0</v>
      </c>
    </row>
    <row r="68" spans="1:16" x14ac:dyDescent="0.25">
      <c r="A68" s="358">
        <v>0</v>
      </c>
      <c r="B68" s="358">
        <v>0</v>
      </c>
      <c r="C68" s="358">
        <v>0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58">
        <v>0</v>
      </c>
      <c r="J68" s="358">
        <v>0</v>
      </c>
      <c r="K68" s="358">
        <v>0</v>
      </c>
      <c r="L68" s="358">
        <v>0</v>
      </c>
      <c r="M68" s="358">
        <v>0</v>
      </c>
      <c r="N68" s="358">
        <v>0</v>
      </c>
      <c r="O68" s="358">
        <v>0</v>
      </c>
      <c r="P68" s="358">
        <v>0</v>
      </c>
    </row>
    <row r="69" spans="1:16" x14ac:dyDescent="0.25">
      <c r="A69" s="358">
        <v>0</v>
      </c>
      <c r="B69" s="358">
        <v>0</v>
      </c>
      <c r="C69" s="358">
        <v>0</v>
      </c>
      <c r="D69" s="358">
        <v>0</v>
      </c>
      <c r="E69" s="358">
        <v>0</v>
      </c>
      <c r="F69" s="358">
        <v>0</v>
      </c>
      <c r="G69" s="358">
        <v>0</v>
      </c>
      <c r="H69" s="358">
        <v>0</v>
      </c>
      <c r="I69" s="358">
        <v>0</v>
      </c>
      <c r="J69" s="358">
        <v>0</v>
      </c>
      <c r="K69" s="358">
        <v>0</v>
      </c>
      <c r="L69" s="358">
        <v>0</v>
      </c>
      <c r="M69" s="358">
        <v>0</v>
      </c>
      <c r="N69" s="358">
        <v>0</v>
      </c>
      <c r="O69" s="358">
        <v>0</v>
      </c>
      <c r="P69" s="358">
        <v>0</v>
      </c>
    </row>
    <row r="70" spans="1:16" x14ac:dyDescent="0.25">
      <c r="A70" s="358">
        <v>0</v>
      </c>
      <c r="B70" s="358">
        <v>0</v>
      </c>
      <c r="C70" s="358">
        <v>0</v>
      </c>
      <c r="D70" s="358">
        <v>0</v>
      </c>
      <c r="E70" s="358">
        <v>0</v>
      </c>
      <c r="F70" s="358">
        <v>0</v>
      </c>
      <c r="G70" s="358">
        <v>0</v>
      </c>
      <c r="H70" s="358">
        <v>0</v>
      </c>
      <c r="I70" s="358">
        <v>0</v>
      </c>
      <c r="J70" s="358">
        <v>0</v>
      </c>
      <c r="K70" s="358">
        <v>0</v>
      </c>
      <c r="L70" s="358">
        <v>0</v>
      </c>
      <c r="M70" s="358">
        <v>0</v>
      </c>
      <c r="N70" s="358">
        <v>0</v>
      </c>
      <c r="O70" s="358">
        <v>0</v>
      </c>
      <c r="P70" s="358">
        <v>0</v>
      </c>
    </row>
    <row r="71" spans="1:16" x14ac:dyDescent="0.25">
      <c r="A71" s="358">
        <v>0</v>
      </c>
      <c r="B71" s="358">
        <v>0</v>
      </c>
      <c r="C71" s="358">
        <v>0</v>
      </c>
      <c r="D71" s="358">
        <v>0</v>
      </c>
      <c r="E71" s="358">
        <v>0</v>
      </c>
      <c r="F71" s="358">
        <v>0</v>
      </c>
      <c r="G71" s="358">
        <v>0</v>
      </c>
      <c r="H71" s="358">
        <v>0</v>
      </c>
      <c r="I71" s="358">
        <v>0</v>
      </c>
      <c r="J71" s="358">
        <v>0</v>
      </c>
      <c r="K71" s="358">
        <v>0</v>
      </c>
      <c r="L71" s="358">
        <v>0</v>
      </c>
      <c r="M71" s="358">
        <v>0</v>
      </c>
      <c r="N71" s="358">
        <v>0</v>
      </c>
      <c r="O71" s="358">
        <v>0</v>
      </c>
      <c r="P71" s="358">
        <v>0</v>
      </c>
    </row>
    <row r="72" spans="1:16" x14ac:dyDescent="0.25">
      <c r="A72" s="358">
        <v>0</v>
      </c>
      <c r="B72" s="358">
        <v>0</v>
      </c>
      <c r="C72" s="358">
        <v>0</v>
      </c>
      <c r="D72" s="358">
        <v>0</v>
      </c>
      <c r="E72" s="358">
        <v>0</v>
      </c>
      <c r="F72" s="358">
        <v>0</v>
      </c>
      <c r="G72" s="358">
        <v>0</v>
      </c>
      <c r="H72" s="358">
        <v>0</v>
      </c>
      <c r="I72" s="358">
        <v>0</v>
      </c>
      <c r="J72" s="358">
        <v>0</v>
      </c>
      <c r="K72" s="358">
        <v>0</v>
      </c>
      <c r="L72" s="358">
        <v>0</v>
      </c>
      <c r="M72" s="358">
        <v>0</v>
      </c>
      <c r="N72" s="358">
        <v>0</v>
      </c>
      <c r="O72" s="358">
        <v>0</v>
      </c>
      <c r="P72" s="358">
        <v>0</v>
      </c>
    </row>
    <row r="73" spans="1:16" x14ac:dyDescent="0.25">
      <c r="A73" s="358">
        <v>0</v>
      </c>
      <c r="B73" s="358">
        <v>0</v>
      </c>
      <c r="C73" s="358">
        <v>0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58">
        <v>0</v>
      </c>
      <c r="J73" s="358">
        <v>0</v>
      </c>
      <c r="K73" s="358">
        <v>0</v>
      </c>
      <c r="L73" s="358">
        <v>0</v>
      </c>
      <c r="M73" s="358">
        <v>0</v>
      </c>
      <c r="N73" s="358">
        <v>0</v>
      </c>
      <c r="O73" s="358">
        <v>0</v>
      </c>
      <c r="P73" s="358">
        <v>0</v>
      </c>
    </row>
    <row r="74" spans="1:16" x14ac:dyDescent="0.25">
      <c r="A74" s="358">
        <v>0</v>
      </c>
      <c r="B74" s="358">
        <v>0</v>
      </c>
      <c r="C74" s="358">
        <v>0</v>
      </c>
      <c r="D74" s="358">
        <v>0</v>
      </c>
      <c r="E74" s="358">
        <v>0</v>
      </c>
      <c r="F74" s="358">
        <v>0</v>
      </c>
      <c r="G74" s="358">
        <v>0</v>
      </c>
      <c r="H74" s="358">
        <v>0</v>
      </c>
      <c r="I74" s="358">
        <v>0</v>
      </c>
      <c r="J74" s="358">
        <v>0</v>
      </c>
      <c r="K74" s="358">
        <v>0</v>
      </c>
      <c r="L74" s="358">
        <v>0</v>
      </c>
      <c r="M74" s="358">
        <v>0</v>
      </c>
      <c r="N74" s="358">
        <v>0</v>
      </c>
      <c r="O74" s="358">
        <v>0</v>
      </c>
      <c r="P74" s="358">
        <v>0</v>
      </c>
    </row>
    <row r="75" spans="1:16" x14ac:dyDescent="0.25">
      <c r="A75" s="358">
        <v>0</v>
      </c>
      <c r="B75" s="358">
        <v>0</v>
      </c>
      <c r="C75" s="358">
        <v>0</v>
      </c>
      <c r="D75" s="358">
        <v>0</v>
      </c>
      <c r="E75" s="358">
        <v>0</v>
      </c>
      <c r="F75" s="358">
        <v>0</v>
      </c>
      <c r="G75" s="358">
        <v>0</v>
      </c>
      <c r="H75" s="358">
        <v>0</v>
      </c>
      <c r="I75" s="358">
        <v>0</v>
      </c>
      <c r="J75" s="358">
        <v>0</v>
      </c>
      <c r="K75" s="358">
        <v>0</v>
      </c>
      <c r="L75" s="358">
        <v>0</v>
      </c>
      <c r="M75" s="358">
        <v>0</v>
      </c>
      <c r="N75" s="358">
        <v>0</v>
      </c>
      <c r="O75" s="358">
        <v>0</v>
      </c>
      <c r="P75" s="358">
        <v>0</v>
      </c>
    </row>
    <row r="76" spans="1:16" x14ac:dyDescent="0.25">
      <c r="A76" s="358">
        <v>0</v>
      </c>
      <c r="B76" s="358">
        <v>0</v>
      </c>
      <c r="C76" s="358">
        <v>0</v>
      </c>
      <c r="D76" s="358">
        <v>0</v>
      </c>
      <c r="E76" s="358">
        <v>0</v>
      </c>
      <c r="F76" s="358">
        <v>0</v>
      </c>
      <c r="G76" s="358">
        <v>0</v>
      </c>
      <c r="H76" s="358">
        <v>0</v>
      </c>
      <c r="I76" s="358">
        <v>0</v>
      </c>
      <c r="J76" s="358">
        <v>0</v>
      </c>
      <c r="K76" s="358">
        <v>0</v>
      </c>
      <c r="L76" s="358">
        <v>0</v>
      </c>
      <c r="M76" s="358">
        <v>0</v>
      </c>
      <c r="N76" s="358">
        <v>0</v>
      </c>
      <c r="O76" s="358">
        <v>0</v>
      </c>
      <c r="P76" s="358">
        <v>0</v>
      </c>
    </row>
    <row r="77" spans="1:16" x14ac:dyDescent="0.25">
      <c r="A77" s="358">
        <v>0</v>
      </c>
      <c r="B77" s="358">
        <v>0</v>
      </c>
      <c r="C77" s="358">
        <v>0</v>
      </c>
      <c r="D77" s="358">
        <v>0</v>
      </c>
      <c r="E77" s="358">
        <v>0</v>
      </c>
      <c r="F77" s="358">
        <v>0</v>
      </c>
      <c r="G77" s="358">
        <v>0</v>
      </c>
      <c r="H77" s="358">
        <v>0</v>
      </c>
      <c r="I77" s="358">
        <v>0</v>
      </c>
      <c r="J77" s="358">
        <v>0</v>
      </c>
      <c r="K77" s="358">
        <v>0</v>
      </c>
      <c r="L77" s="358">
        <v>0</v>
      </c>
      <c r="M77" s="358">
        <v>0</v>
      </c>
      <c r="N77" s="358">
        <v>0</v>
      </c>
      <c r="O77" s="358">
        <v>0</v>
      </c>
      <c r="P77" s="358">
        <v>0</v>
      </c>
    </row>
    <row r="78" spans="1:16" x14ac:dyDescent="0.25">
      <c r="A78" s="358">
        <v>0</v>
      </c>
      <c r="B78" s="358">
        <v>0</v>
      </c>
      <c r="C78" s="358">
        <v>0</v>
      </c>
      <c r="D78" s="358">
        <v>0</v>
      </c>
      <c r="E78" s="358">
        <v>0</v>
      </c>
      <c r="F78" s="358">
        <v>0</v>
      </c>
      <c r="G78" s="358">
        <v>0</v>
      </c>
      <c r="H78" s="358">
        <v>0</v>
      </c>
      <c r="I78" s="358">
        <v>0</v>
      </c>
      <c r="J78" s="358">
        <v>0</v>
      </c>
      <c r="K78" s="358">
        <v>0</v>
      </c>
      <c r="L78" s="358">
        <v>0</v>
      </c>
      <c r="M78" s="358">
        <v>0</v>
      </c>
      <c r="N78" s="358">
        <v>0</v>
      </c>
      <c r="O78" s="358">
        <v>0</v>
      </c>
      <c r="P78" s="358">
        <v>0</v>
      </c>
    </row>
    <row r="79" spans="1:16" x14ac:dyDescent="0.25">
      <c r="A79" s="358">
        <v>0</v>
      </c>
      <c r="B79" s="358">
        <v>0</v>
      </c>
      <c r="C79" s="358">
        <v>0</v>
      </c>
      <c r="D79" s="358">
        <v>0</v>
      </c>
      <c r="E79" s="358">
        <v>0</v>
      </c>
      <c r="F79" s="358">
        <v>0</v>
      </c>
      <c r="G79" s="358">
        <v>0</v>
      </c>
      <c r="H79" s="358">
        <v>0</v>
      </c>
      <c r="I79" s="358">
        <v>0</v>
      </c>
      <c r="J79" s="358">
        <v>0</v>
      </c>
      <c r="K79" s="358">
        <v>0</v>
      </c>
      <c r="L79" s="358">
        <v>0</v>
      </c>
      <c r="M79" s="358">
        <v>0</v>
      </c>
      <c r="N79" s="358">
        <v>0</v>
      </c>
      <c r="O79" s="358">
        <v>0</v>
      </c>
      <c r="P79" s="358">
        <v>0</v>
      </c>
    </row>
    <row r="80" spans="1:16" x14ac:dyDescent="0.25">
      <c r="A80" s="358">
        <v>0</v>
      </c>
      <c r="B80" s="358">
        <v>0</v>
      </c>
      <c r="C80" s="358">
        <v>0</v>
      </c>
      <c r="D80" s="358">
        <v>0</v>
      </c>
      <c r="E80" s="358">
        <v>0</v>
      </c>
      <c r="F80" s="358">
        <v>0</v>
      </c>
      <c r="G80" s="358">
        <v>0</v>
      </c>
      <c r="H80" s="358">
        <v>0</v>
      </c>
      <c r="I80" s="358">
        <v>0</v>
      </c>
      <c r="J80" s="358">
        <v>0</v>
      </c>
      <c r="K80" s="358">
        <v>0</v>
      </c>
      <c r="L80" s="358">
        <v>0</v>
      </c>
      <c r="M80" s="358">
        <v>0</v>
      </c>
      <c r="N80" s="358">
        <v>0</v>
      </c>
      <c r="O80" s="358">
        <v>0</v>
      </c>
      <c r="P80" s="358">
        <v>0</v>
      </c>
    </row>
    <row r="81" spans="1:16" x14ac:dyDescent="0.25">
      <c r="A81" s="358">
        <v>0</v>
      </c>
      <c r="B81" s="358">
        <v>0</v>
      </c>
      <c r="C81" s="358">
        <v>0</v>
      </c>
      <c r="D81" s="358">
        <v>0</v>
      </c>
      <c r="E81" s="358">
        <v>0</v>
      </c>
      <c r="F81" s="358">
        <v>0</v>
      </c>
      <c r="G81" s="358">
        <v>0</v>
      </c>
      <c r="H81" s="358">
        <v>0</v>
      </c>
      <c r="I81" s="358">
        <v>0</v>
      </c>
      <c r="J81" s="358">
        <v>0</v>
      </c>
      <c r="K81" s="358">
        <v>0</v>
      </c>
      <c r="L81" s="358">
        <v>0</v>
      </c>
      <c r="M81" s="358">
        <v>0</v>
      </c>
      <c r="N81" s="358">
        <v>0</v>
      </c>
      <c r="O81" s="358">
        <v>0</v>
      </c>
      <c r="P81" s="358">
        <v>0</v>
      </c>
    </row>
    <row r="82" spans="1:16" x14ac:dyDescent="0.25">
      <c r="A82" s="358">
        <v>0</v>
      </c>
      <c r="B82" s="358">
        <v>0</v>
      </c>
      <c r="C82" s="358">
        <v>0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58">
        <v>0</v>
      </c>
      <c r="J82" s="358">
        <v>0</v>
      </c>
      <c r="K82" s="358">
        <v>0</v>
      </c>
      <c r="L82" s="358">
        <v>0</v>
      </c>
      <c r="M82" s="358">
        <v>0</v>
      </c>
      <c r="N82" s="358">
        <v>0</v>
      </c>
      <c r="O82" s="358">
        <v>0</v>
      </c>
      <c r="P82" s="358">
        <v>0</v>
      </c>
    </row>
    <row r="83" spans="1:16" x14ac:dyDescent="0.25">
      <c r="A83" s="358">
        <v>0</v>
      </c>
      <c r="B83" s="358">
        <v>0</v>
      </c>
      <c r="C83" s="358">
        <v>0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58">
        <v>0</v>
      </c>
      <c r="J83" s="358">
        <v>0</v>
      </c>
      <c r="K83" s="358">
        <v>0</v>
      </c>
      <c r="L83" s="358">
        <v>0</v>
      </c>
      <c r="M83" s="358">
        <v>0</v>
      </c>
      <c r="N83" s="358">
        <v>0</v>
      </c>
      <c r="O83" s="358">
        <v>0</v>
      </c>
      <c r="P83" s="358">
        <v>0</v>
      </c>
    </row>
    <row r="84" spans="1:16" x14ac:dyDescent="0.25">
      <c r="A84" s="358">
        <v>0</v>
      </c>
      <c r="B84" s="358">
        <v>0</v>
      </c>
      <c r="C84" s="358">
        <v>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58">
        <v>0</v>
      </c>
      <c r="J84" s="358">
        <v>0</v>
      </c>
      <c r="K84" s="358">
        <v>0</v>
      </c>
      <c r="L84" s="358">
        <v>0</v>
      </c>
      <c r="M84" s="358">
        <v>0</v>
      </c>
      <c r="N84" s="358">
        <v>0</v>
      </c>
      <c r="O84" s="358">
        <v>0</v>
      </c>
      <c r="P84" s="358">
        <v>0</v>
      </c>
    </row>
    <row r="85" spans="1:16" x14ac:dyDescent="0.25">
      <c r="A85" s="358">
        <v>0</v>
      </c>
      <c r="B85" s="358">
        <v>0</v>
      </c>
      <c r="C85" s="358">
        <v>0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58">
        <v>0</v>
      </c>
      <c r="J85" s="358">
        <v>0</v>
      </c>
      <c r="K85" s="358">
        <v>0</v>
      </c>
      <c r="L85" s="358">
        <v>0</v>
      </c>
      <c r="M85" s="358">
        <v>0</v>
      </c>
      <c r="N85" s="358">
        <v>0</v>
      </c>
      <c r="O85" s="358">
        <v>0</v>
      </c>
      <c r="P85" s="358">
        <v>0</v>
      </c>
    </row>
    <row r="86" spans="1:16" x14ac:dyDescent="0.25">
      <c r="A86" s="358">
        <v>0</v>
      </c>
      <c r="B86" s="358">
        <v>0</v>
      </c>
      <c r="C86" s="358">
        <v>0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58">
        <v>0</v>
      </c>
      <c r="J86" s="358">
        <v>0</v>
      </c>
      <c r="K86" s="358">
        <v>0</v>
      </c>
      <c r="L86" s="358">
        <v>0</v>
      </c>
      <c r="M86" s="358">
        <v>0</v>
      </c>
      <c r="N86" s="358">
        <v>0</v>
      </c>
      <c r="O86" s="358">
        <v>0</v>
      </c>
      <c r="P86" s="358">
        <v>0</v>
      </c>
    </row>
    <row r="87" spans="1:16" x14ac:dyDescent="0.25">
      <c r="A87" s="358">
        <v>0</v>
      </c>
      <c r="B87" s="358">
        <v>0</v>
      </c>
      <c r="C87" s="358">
        <v>0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58">
        <v>0</v>
      </c>
      <c r="J87" s="358">
        <v>0</v>
      </c>
      <c r="K87" s="358">
        <v>0</v>
      </c>
      <c r="L87" s="358">
        <v>0</v>
      </c>
      <c r="M87" s="358">
        <v>0</v>
      </c>
      <c r="N87" s="358">
        <v>0</v>
      </c>
      <c r="O87" s="358">
        <v>0</v>
      </c>
      <c r="P87" s="358">
        <v>0</v>
      </c>
    </row>
    <row r="88" spans="1:16" x14ac:dyDescent="0.25">
      <c r="A88" s="358">
        <v>0</v>
      </c>
      <c r="B88" s="358">
        <v>0</v>
      </c>
      <c r="C88" s="358">
        <v>0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  <c r="L88" s="358">
        <v>0</v>
      </c>
      <c r="M88" s="358">
        <v>0</v>
      </c>
      <c r="N88" s="358">
        <v>0</v>
      </c>
      <c r="O88" s="358">
        <v>0</v>
      </c>
      <c r="P88" s="358">
        <v>0</v>
      </c>
    </row>
    <row r="89" spans="1:16" x14ac:dyDescent="0.25">
      <c r="A89" s="358">
        <v>0</v>
      </c>
      <c r="B89" s="358">
        <v>0</v>
      </c>
      <c r="C89" s="358">
        <v>0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  <c r="L89" s="358">
        <v>0</v>
      </c>
      <c r="M89" s="358">
        <v>0</v>
      </c>
      <c r="N89" s="358">
        <v>0</v>
      </c>
      <c r="O89" s="358">
        <v>0</v>
      </c>
      <c r="P89" s="358">
        <v>0</v>
      </c>
    </row>
    <row r="90" spans="1:16" x14ac:dyDescent="0.25">
      <c r="A90" s="358">
        <v>0</v>
      </c>
      <c r="B90" s="358">
        <v>0</v>
      </c>
      <c r="C90" s="358">
        <v>0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  <c r="L90" s="358">
        <v>0</v>
      </c>
      <c r="M90" s="358">
        <v>0</v>
      </c>
      <c r="N90" s="358">
        <v>0</v>
      </c>
      <c r="O90" s="358">
        <v>0</v>
      </c>
      <c r="P90" s="358">
        <v>0</v>
      </c>
    </row>
    <row r="91" spans="1:16" x14ac:dyDescent="0.25">
      <c r="A91" s="358">
        <v>0</v>
      </c>
      <c r="B91" s="358">
        <v>0</v>
      </c>
      <c r="C91" s="358">
        <v>0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  <c r="L91" s="358">
        <v>0</v>
      </c>
      <c r="M91" s="358">
        <v>0</v>
      </c>
      <c r="N91" s="358">
        <v>0</v>
      </c>
      <c r="O91" s="358">
        <v>0</v>
      </c>
      <c r="P91" s="358">
        <v>0</v>
      </c>
    </row>
    <row r="92" spans="1:16" x14ac:dyDescent="0.25">
      <c r="A92" s="358">
        <v>0</v>
      </c>
      <c r="B92" s="358">
        <v>0</v>
      </c>
      <c r="C92" s="358">
        <v>0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  <c r="L92" s="358">
        <v>0</v>
      </c>
      <c r="M92" s="358">
        <v>0</v>
      </c>
      <c r="N92" s="358">
        <v>0</v>
      </c>
      <c r="O92" s="358">
        <v>0</v>
      </c>
      <c r="P92" s="358">
        <v>0</v>
      </c>
    </row>
    <row r="93" spans="1:16" x14ac:dyDescent="0.25">
      <c r="A93" s="358">
        <v>0</v>
      </c>
      <c r="B93" s="358">
        <v>0</v>
      </c>
      <c r="C93" s="358">
        <v>0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  <c r="L93" s="358">
        <v>0</v>
      </c>
      <c r="M93" s="358">
        <v>0</v>
      </c>
      <c r="N93" s="358">
        <v>0</v>
      </c>
      <c r="O93" s="358">
        <v>0</v>
      </c>
      <c r="P93" s="358">
        <v>0</v>
      </c>
    </row>
    <row r="94" spans="1:16" x14ac:dyDescent="0.25">
      <c r="A94" s="358">
        <v>0</v>
      </c>
      <c r="B94" s="358">
        <v>0</v>
      </c>
      <c r="C94" s="358">
        <v>0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  <c r="L94" s="358">
        <v>0</v>
      </c>
      <c r="M94" s="358">
        <v>0</v>
      </c>
      <c r="N94" s="358">
        <v>0</v>
      </c>
      <c r="O94" s="358">
        <v>0</v>
      </c>
      <c r="P94" s="358">
        <v>0</v>
      </c>
    </row>
    <row r="95" spans="1:16" x14ac:dyDescent="0.25">
      <c r="A95" s="358">
        <v>0</v>
      </c>
      <c r="B95" s="358">
        <v>0</v>
      </c>
      <c r="C95" s="358">
        <v>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  <c r="L95" s="358">
        <v>0</v>
      </c>
      <c r="M95" s="358">
        <v>0</v>
      </c>
      <c r="N95" s="358">
        <v>0</v>
      </c>
      <c r="O95" s="358">
        <v>0</v>
      </c>
      <c r="P95" s="358">
        <v>0</v>
      </c>
    </row>
    <row r="96" spans="1:16" x14ac:dyDescent="0.25">
      <c r="A96" s="358">
        <v>0</v>
      </c>
      <c r="B96" s="358">
        <v>0</v>
      </c>
      <c r="C96" s="358">
        <v>0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  <c r="L96" s="358">
        <v>0</v>
      </c>
      <c r="M96" s="358">
        <v>0</v>
      </c>
      <c r="N96" s="358">
        <v>0</v>
      </c>
      <c r="O96" s="358">
        <v>0</v>
      </c>
      <c r="P96" s="358">
        <v>0</v>
      </c>
    </row>
    <row r="97" spans="1:16" x14ac:dyDescent="0.25">
      <c r="A97" s="358">
        <v>0</v>
      </c>
      <c r="B97" s="358">
        <v>0</v>
      </c>
      <c r="C97" s="358">
        <v>0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  <c r="L97" s="358">
        <v>0</v>
      </c>
      <c r="M97" s="358">
        <v>0</v>
      </c>
      <c r="N97" s="358">
        <v>0</v>
      </c>
      <c r="O97" s="358">
        <v>0</v>
      </c>
      <c r="P97" s="358">
        <v>0</v>
      </c>
    </row>
    <row r="98" spans="1:16" x14ac:dyDescent="0.25">
      <c r="A98" s="358">
        <v>0</v>
      </c>
      <c r="B98" s="358">
        <v>0</v>
      </c>
      <c r="C98" s="358">
        <v>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  <c r="L98" s="358">
        <v>0</v>
      </c>
      <c r="M98" s="358">
        <v>0</v>
      </c>
      <c r="N98" s="358">
        <v>0</v>
      </c>
      <c r="O98" s="358">
        <v>0</v>
      </c>
      <c r="P98" s="358">
        <v>0</v>
      </c>
    </row>
    <row r="99" spans="1:16" x14ac:dyDescent="0.25">
      <c r="A99" s="358">
        <v>0</v>
      </c>
      <c r="B99" s="358">
        <v>0</v>
      </c>
      <c r="C99" s="358">
        <v>0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  <c r="L99" s="358">
        <v>0</v>
      </c>
      <c r="M99" s="358">
        <v>0</v>
      </c>
      <c r="N99" s="358">
        <v>0</v>
      </c>
      <c r="O99" s="358">
        <v>0</v>
      </c>
      <c r="P99" s="358">
        <v>0</v>
      </c>
    </row>
    <row r="100" spans="1:16" x14ac:dyDescent="0.25">
      <c r="A100" s="358">
        <v>0</v>
      </c>
      <c r="B100" s="358">
        <v>0</v>
      </c>
      <c r="C100" s="358">
        <v>0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  <c r="L100" s="358">
        <v>0</v>
      </c>
      <c r="M100" s="358">
        <v>0</v>
      </c>
      <c r="N100" s="358">
        <v>0</v>
      </c>
      <c r="O100" s="358">
        <v>0</v>
      </c>
      <c r="P100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100"/>
  <sheetViews>
    <sheetView workbookViewId="0"/>
  </sheetViews>
  <sheetFormatPr defaultRowHeight="13.5" x14ac:dyDescent="0.25"/>
  <sheetData>
    <row r="1" spans="1:16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  <c r="K1" s="358">
        <v>0</v>
      </c>
      <c r="L1" s="358">
        <v>0</v>
      </c>
      <c r="M1" s="358">
        <v>0</v>
      </c>
      <c r="N1" s="358">
        <v>0</v>
      </c>
      <c r="O1" s="358">
        <v>0</v>
      </c>
      <c r="P1" s="358">
        <v>0</v>
      </c>
    </row>
    <row r="2" spans="1:16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  <c r="K2" s="358">
        <v>0</v>
      </c>
      <c r="L2" s="358">
        <v>0</v>
      </c>
      <c r="M2" s="358">
        <v>0</v>
      </c>
      <c r="N2" s="358">
        <v>0</v>
      </c>
      <c r="O2" s="358">
        <v>0</v>
      </c>
      <c r="P2" s="358">
        <v>0</v>
      </c>
    </row>
    <row r="3" spans="1:16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  <c r="K3" s="358">
        <v>0</v>
      </c>
      <c r="L3" s="358">
        <v>0</v>
      </c>
      <c r="M3" s="358">
        <v>0</v>
      </c>
      <c r="N3" s="358">
        <v>0</v>
      </c>
      <c r="O3" s="358">
        <v>0</v>
      </c>
      <c r="P3" s="358">
        <v>0</v>
      </c>
    </row>
    <row r="4" spans="1:16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  <c r="K4" s="358">
        <v>0</v>
      </c>
      <c r="L4" s="358">
        <v>0</v>
      </c>
      <c r="M4" s="358">
        <v>0</v>
      </c>
      <c r="N4" s="358">
        <v>0</v>
      </c>
      <c r="O4" s="358">
        <v>0</v>
      </c>
      <c r="P4" s="358">
        <v>0</v>
      </c>
    </row>
    <row r="5" spans="1:16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  <c r="K5" s="358">
        <v>0</v>
      </c>
      <c r="L5" s="358">
        <v>0</v>
      </c>
      <c r="M5" s="358">
        <v>0</v>
      </c>
      <c r="N5" s="358">
        <v>0</v>
      </c>
      <c r="O5" s="358">
        <v>0</v>
      </c>
      <c r="P5" s="358">
        <v>0</v>
      </c>
    </row>
    <row r="6" spans="1:16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  <c r="K6" s="358">
        <v>0</v>
      </c>
      <c r="L6" s="358">
        <v>0</v>
      </c>
      <c r="M6" s="358">
        <v>0</v>
      </c>
      <c r="N6" s="358">
        <v>0</v>
      </c>
      <c r="O6" s="358">
        <v>0</v>
      </c>
      <c r="P6" s="358">
        <v>0</v>
      </c>
    </row>
    <row r="7" spans="1:16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  <c r="K7" s="358">
        <v>0</v>
      </c>
      <c r="L7" s="358">
        <v>0</v>
      </c>
      <c r="M7" s="358">
        <v>0</v>
      </c>
      <c r="N7" s="358">
        <v>0</v>
      </c>
      <c r="O7" s="358">
        <v>0</v>
      </c>
      <c r="P7" s="358">
        <v>0</v>
      </c>
    </row>
    <row r="8" spans="1:16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  <c r="K8" s="358">
        <v>0</v>
      </c>
      <c r="L8" s="358">
        <v>0</v>
      </c>
      <c r="M8" s="358">
        <v>0</v>
      </c>
      <c r="N8" s="358">
        <v>0</v>
      </c>
      <c r="O8" s="358">
        <v>0</v>
      </c>
      <c r="P8" s="358">
        <v>0</v>
      </c>
    </row>
    <row r="9" spans="1:16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</row>
    <row r="10" spans="1:16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</row>
    <row r="11" spans="1:16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</row>
    <row r="12" spans="1:16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</row>
    <row r="13" spans="1:16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</row>
    <row r="14" spans="1:16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</row>
    <row r="15" spans="1:16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</row>
    <row r="16" spans="1:16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</row>
    <row r="17" spans="1:16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</row>
    <row r="18" spans="1:16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</row>
    <row r="19" spans="1:16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</row>
    <row r="20" spans="1:16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</row>
    <row r="21" spans="1:16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</row>
    <row r="22" spans="1:16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</row>
    <row r="23" spans="1:16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</row>
    <row r="24" spans="1:16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</row>
    <row r="25" spans="1:16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</row>
    <row r="26" spans="1:16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</row>
    <row r="27" spans="1:16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</row>
    <row r="28" spans="1:16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</row>
    <row r="29" spans="1:16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</row>
    <row r="30" spans="1:16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</row>
    <row r="31" spans="1:16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</row>
    <row r="32" spans="1:16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</row>
    <row r="33" spans="1:16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  <c r="O33" s="358">
        <v>0</v>
      </c>
      <c r="P33" s="358">
        <v>0</v>
      </c>
    </row>
    <row r="34" spans="1:16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  <c r="O34" s="358">
        <v>0</v>
      </c>
      <c r="P34" s="358">
        <v>0</v>
      </c>
    </row>
    <row r="35" spans="1:16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  <c r="O35" s="358">
        <v>0</v>
      </c>
      <c r="P35" s="358">
        <v>0</v>
      </c>
    </row>
    <row r="36" spans="1:16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  <c r="K36" s="358">
        <v>0</v>
      </c>
      <c r="L36" s="358">
        <v>0</v>
      </c>
      <c r="M36" s="358">
        <v>0</v>
      </c>
      <c r="N36" s="358">
        <v>0</v>
      </c>
      <c r="O36" s="358">
        <v>0</v>
      </c>
      <c r="P36" s="358">
        <v>0</v>
      </c>
    </row>
    <row r="37" spans="1:16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  <c r="K37" s="358">
        <v>0</v>
      </c>
      <c r="L37" s="358">
        <v>0</v>
      </c>
      <c r="M37" s="358">
        <v>0</v>
      </c>
      <c r="N37" s="358">
        <v>0</v>
      </c>
      <c r="O37" s="358">
        <v>0</v>
      </c>
      <c r="P37" s="358">
        <v>0</v>
      </c>
    </row>
    <row r="38" spans="1:16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  <c r="K38" s="358">
        <v>0</v>
      </c>
      <c r="L38" s="358">
        <v>0</v>
      </c>
      <c r="M38" s="358">
        <v>0</v>
      </c>
      <c r="N38" s="358">
        <v>0</v>
      </c>
      <c r="O38" s="358">
        <v>0</v>
      </c>
      <c r="P38" s="358">
        <v>0</v>
      </c>
    </row>
    <row r="39" spans="1:16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8">
        <v>0</v>
      </c>
      <c r="L39" s="358">
        <v>0</v>
      </c>
      <c r="M39" s="358">
        <v>0</v>
      </c>
      <c r="N39" s="358">
        <v>0</v>
      </c>
      <c r="O39" s="358">
        <v>0</v>
      </c>
      <c r="P39" s="358">
        <v>0</v>
      </c>
    </row>
    <row r="40" spans="1:16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58">
        <v>0</v>
      </c>
      <c r="L40" s="358">
        <v>0</v>
      </c>
      <c r="M40" s="358">
        <v>0</v>
      </c>
      <c r="N40" s="358">
        <v>0</v>
      </c>
      <c r="O40" s="358">
        <v>0</v>
      </c>
      <c r="P40" s="358">
        <v>0</v>
      </c>
    </row>
    <row r="41" spans="1:16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  <c r="K41" s="358">
        <v>0</v>
      </c>
      <c r="L41" s="358">
        <v>0</v>
      </c>
      <c r="M41" s="358">
        <v>0</v>
      </c>
      <c r="N41" s="358">
        <v>0</v>
      </c>
      <c r="O41" s="358">
        <v>0</v>
      </c>
      <c r="P41" s="358">
        <v>0</v>
      </c>
    </row>
    <row r="42" spans="1:16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8">
        <v>0</v>
      </c>
      <c r="L42" s="358">
        <v>0</v>
      </c>
      <c r="M42" s="358">
        <v>0</v>
      </c>
      <c r="N42" s="358">
        <v>0</v>
      </c>
      <c r="O42" s="358">
        <v>0</v>
      </c>
      <c r="P42" s="358">
        <v>0</v>
      </c>
    </row>
    <row r="43" spans="1:16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  <c r="K43" s="358">
        <v>0</v>
      </c>
      <c r="L43" s="358">
        <v>0</v>
      </c>
      <c r="M43" s="358">
        <v>0</v>
      </c>
      <c r="N43" s="358">
        <v>0</v>
      </c>
      <c r="O43" s="358">
        <v>0</v>
      </c>
      <c r="P43" s="358">
        <v>0</v>
      </c>
    </row>
    <row r="44" spans="1:16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  <c r="K44" s="358">
        <v>0</v>
      </c>
      <c r="L44" s="358">
        <v>0</v>
      </c>
      <c r="M44" s="358">
        <v>0</v>
      </c>
      <c r="N44" s="358">
        <v>0</v>
      </c>
      <c r="O44" s="358">
        <v>0</v>
      </c>
      <c r="P44" s="358">
        <v>0</v>
      </c>
    </row>
    <row r="45" spans="1:16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8">
        <v>0</v>
      </c>
      <c r="L45" s="358">
        <v>0</v>
      </c>
      <c r="M45" s="358">
        <v>0</v>
      </c>
      <c r="N45" s="358">
        <v>0</v>
      </c>
      <c r="O45" s="358">
        <v>0</v>
      </c>
      <c r="P45" s="358">
        <v>0</v>
      </c>
    </row>
    <row r="46" spans="1:16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  <c r="K46" s="358">
        <v>0</v>
      </c>
      <c r="L46" s="358">
        <v>0</v>
      </c>
      <c r="M46" s="358">
        <v>0</v>
      </c>
      <c r="N46" s="358">
        <v>0</v>
      </c>
      <c r="O46" s="358">
        <v>0</v>
      </c>
      <c r="P46" s="358">
        <v>0</v>
      </c>
    </row>
    <row r="47" spans="1:16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8">
        <v>0</v>
      </c>
      <c r="L47" s="358">
        <v>0</v>
      </c>
      <c r="M47" s="358">
        <v>0</v>
      </c>
      <c r="N47" s="358">
        <v>0</v>
      </c>
      <c r="O47" s="358">
        <v>0</v>
      </c>
      <c r="P47" s="358">
        <v>0</v>
      </c>
    </row>
    <row r="48" spans="1:16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  <c r="K48" s="358">
        <v>0</v>
      </c>
      <c r="L48" s="358">
        <v>0</v>
      </c>
      <c r="M48" s="358">
        <v>0</v>
      </c>
      <c r="N48" s="358">
        <v>0</v>
      </c>
      <c r="O48" s="358">
        <v>0</v>
      </c>
      <c r="P48" s="358">
        <v>0</v>
      </c>
    </row>
    <row r="49" spans="1:16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  <c r="K49" s="358">
        <v>0</v>
      </c>
      <c r="L49" s="358">
        <v>0</v>
      </c>
      <c r="M49" s="358">
        <v>0</v>
      </c>
      <c r="N49" s="358">
        <v>0</v>
      </c>
      <c r="O49" s="358">
        <v>0</v>
      </c>
      <c r="P49" s="358">
        <v>0</v>
      </c>
    </row>
    <row r="50" spans="1:16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  <c r="K50" s="358">
        <v>0</v>
      </c>
      <c r="L50" s="358">
        <v>0</v>
      </c>
      <c r="M50" s="358">
        <v>0</v>
      </c>
      <c r="N50" s="358">
        <v>0</v>
      </c>
      <c r="O50" s="358">
        <v>0</v>
      </c>
      <c r="P50" s="358">
        <v>0</v>
      </c>
    </row>
    <row r="51" spans="1:16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v>0</v>
      </c>
      <c r="P51" s="358">
        <v>0</v>
      </c>
    </row>
    <row r="52" spans="1:16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  <c r="K52" s="358">
        <v>0</v>
      </c>
      <c r="L52" s="358">
        <v>0</v>
      </c>
      <c r="M52" s="358">
        <v>0</v>
      </c>
      <c r="N52" s="358">
        <v>0</v>
      </c>
      <c r="O52" s="358">
        <v>0</v>
      </c>
      <c r="P52" s="358">
        <v>0</v>
      </c>
    </row>
    <row r="53" spans="1:16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  <c r="K53" s="358">
        <v>0</v>
      </c>
      <c r="L53" s="358">
        <v>0</v>
      </c>
      <c r="M53" s="358">
        <v>0</v>
      </c>
      <c r="N53" s="358">
        <v>0</v>
      </c>
      <c r="O53" s="358">
        <v>0</v>
      </c>
      <c r="P53" s="358">
        <v>0</v>
      </c>
    </row>
    <row r="54" spans="1:16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  <c r="K54" s="358">
        <v>0</v>
      </c>
      <c r="L54" s="358">
        <v>0</v>
      </c>
      <c r="M54" s="358">
        <v>0</v>
      </c>
      <c r="N54" s="358">
        <v>0</v>
      </c>
      <c r="O54" s="358">
        <v>0</v>
      </c>
      <c r="P54" s="358">
        <v>0</v>
      </c>
    </row>
    <row r="55" spans="1:16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  <c r="K55" s="358">
        <v>0</v>
      </c>
      <c r="L55" s="358">
        <v>0</v>
      </c>
      <c r="M55" s="358">
        <v>0</v>
      </c>
      <c r="N55" s="358">
        <v>0</v>
      </c>
      <c r="O55" s="358">
        <v>0</v>
      </c>
      <c r="P55" s="358">
        <v>0</v>
      </c>
    </row>
    <row r="56" spans="1:16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  <c r="K56" s="358">
        <v>0</v>
      </c>
      <c r="L56" s="358">
        <v>0</v>
      </c>
      <c r="M56" s="358">
        <v>0</v>
      </c>
      <c r="N56" s="358">
        <v>0</v>
      </c>
      <c r="O56" s="358">
        <v>0</v>
      </c>
      <c r="P56" s="358">
        <v>0</v>
      </c>
    </row>
    <row r="57" spans="1:16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>
        <v>0</v>
      </c>
      <c r="L57" s="358">
        <v>0</v>
      </c>
      <c r="M57" s="358">
        <v>0</v>
      </c>
      <c r="N57" s="358">
        <v>0</v>
      </c>
      <c r="O57" s="358">
        <v>0</v>
      </c>
      <c r="P57" s="358">
        <v>0</v>
      </c>
    </row>
    <row r="58" spans="1:16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  <c r="K58" s="358">
        <v>0</v>
      </c>
      <c r="L58" s="358">
        <v>0</v>
      </c>
      <c r="M58" s="358">
        <v>0</v>
      </c>
      <c r="N58" s="358">
        <v>0</v>
      </c>
      <c r="O58" s="358">
        <v>0</v>
      </c>
      <c r="P58" s="358">
        <v>0</v>
      </c>
    </row>
    <row r="59" spans="1:16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  <c r="K59" s="358">
        <v>0</v>
      </c>
      <c r="L59" s="358">
        <v>0</v>
      </c>
      <c r="M59" s="358">
        <v>0</v>
      </c>
      <c r="N59" s="358">
        <v>0</v>
      </c>
      <c r="O59" s="358">
        <v>0</v>
      </c>
      <c r="P59" s="358">
        <v>0</v>
      </c>
    </row>
    <row r="60" spans="1:16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  <c r="K60" s="358">
        <v>0</v>
      </c>
      <c r="L60" s="358">
        <v>0</v>
      </c>
      <c r="M60" s="358">
        <v>0</v>
      </c>
      <c r="N60" s="358">
        <v>0</v>
      </c>
      <c r="O60" s="358">
        <v>0</v>
      </c>
      <c r="P60" s="358">
        <v>0</v>
      </c>
    </row>
    <row r="61" spans="1:16" x14ac:dyDescent="0.25">
      <c r="A61" s="358">
        <v>0</v>
      </c>
      <c r="B61" s="358">
        <v>0</v>
      </c>
      <c r="C61" s="358">
        <v>0</v>
      </c>
      <c r="D61" s="358">
        <v>0</v>
      </c>
      <c r="E61" s="358">
        <v>0</v>
      </c>
      <c r="F61" s="358">
        <v>0</v>
      </c>
      <c r="G61" s="358">
        <v>0</v>
      </c>
      <c r="H61" s="358">
        <v>0</v>
      </c>
      <c r="I61" s="358">
        <v>0</v>
      </c>
      <c r="J61" s="358">
        <v>0</v>
      </c>
      <c r="K61" s="358">
        <v>0</v>
      </c>
      <c r="L61" s="358">
        <v>0</v>
      </c>
      <c r="M61" s="358">
        <v>0</v>
      </c>
      <c r="N61" s="358">
        <v>0</v>
      </c>
      <c r="O61" s="358">
        <v>0</v>
      </c>
      <c r="P61" s="358">
        <v>0</v>
      </c>
    </row>
    <row r="62" spans="1:16" x14ac:dyDescent="0.25">
      <c r="A62" s="358">
        <v>0</v>
      </c>
      <c r="B62" s="358">
        <v>0</v>
      </c>
      <c r="C62" s="358">
        <v>0</v>
      </c>
      <c r="D62" s="358">
        <v>0</v>
      </c>
      <c r="E62" s="358">
        <v>0</v>
      </c>
      <c r="F62" s="358">
        <v>0</v>
      </c>
      <c r="G62" s="358">
        <v>0</v>
      </c>
      <c r="H62" s="358">
        <v>0</v>
      </c>
      <c r="I62" s="358">
        <v>0</v>
      </c>
      <c r="J62" s="358">
        <v>0</v>
      </c>
      <c r="K62" s="358">
        <v>0</v>
      </c>
      <c r="L62" s="358">
        <v>0</v>
      </c>
      <c r="M62" s="358">
        <v>0</v>
      </c>
      <c r="N62" s="358">
        <v>0</v>
      </c>
      <c r="O62" s="358">
        <v>0</v>
      </c>
      <c r="P62" s="358">
        <v>0</v>
      </c>
    </row>
    <row r="63" spans="1:16" x14ac:dyDescent="0.25">
      <c r="A63" s="358">
        <v>0</v>
      </c>
      <c r="B63" s="358">
        <v>0</v>
      </c>
      <c r="C63" s="358">
        <v>0</v>
      </c>
      <c r="D63" s="358">
        <v>0</v>
      </c>
      <c r="E63" s="358">
        <v>0</v>
      </c>
      <c r="F63" s="358">
        <v>0</v>
      </c>
      <c r="G63" s="358">
        <v>0</v>
      </c>
      <c r="H63" s="358">
        <v>0</v>
      </c>
      <c r="I63" s="358">
        <v>0</v>
      </c>
      <c r="J63" s="358">
        <v>0</v>
      </c>
      <c r="K63" s="358">
        <v>0</v>
      </c>
      <c r="L63" s="358">
        <v>0</v>
      </c>
      <c r="M63" s="358">
        <v>0</v>
      </c>
      <c r="N63" s="358">
        <v>0</v>
      </c>
      <c r="O63" s="358">
        <v>0</v>
      </c>
      <c r="P63" s="358">
        <v>0</v>
      </c>
    </row>
    <row r="64" spans="1:16" x14ac:dyDescent="0.25">
      <c r="A64" s="358">
        <v>0</v>
      </c>
      <c r="B64" s="358">
        <v>0</v>
      </c>
      <c r="C64" s="358">
        <v>0</v>
      </c>
      <c r="D64" s="358">
        <v>0</v>
      </c>
      <c r="E64" s="358">
        <v>0</v>
      </c>
      <c r="F64" s="358">
        <v>0</v>
      </c>
      <c r="G64" s="358">
        <v>0</v>
      </c>
      <c r="H64" s="358">
        <v>0</v>
      </c>
      <c r="I64" s="358">
        <v>0</v>
      </c>
      <c r="J64" s="358">
        <v>0</v>
      </c>
      <c r="K64" s="358">
        <v>0</v>
      </c>
      <c r="L64" s="358">
        <v>0</v>
      </c>
      <c r="M64" s="358">
        <v>0</v>
      </c>
      <c r="N64" s="358">
        <v>0</v>
      </c>
      <c r="O64" s="358">
        <v>0</v>
      </c>
      <c r="P64" s="358">
        <v>0</v>
      </c>
    </row>
    <row r="65" spans="1:16" x14ac:dyDescent="0.25">
      <c r="A65" s="358">
        <v>0</v>
      </c>
      <c r="B65" s="358">
        <v>0</v>
      </c>
      <c r="C65" s="358">
        <v>0</v>
      </c>
      <c r="D65" s="358">
        <v>0</v>
      </c>
      <c r="E65" s="358">
        <v>0</v>
      </c>
      <c r="F65" s="358">
        <v>0</v>
      </c>
      <c r="G65" s="358">
        <v>0</v>
      </c>
      <c r="H65" s="358">
        <v>0</v>
      </c>
      <c r="I65" s="358">
        <v>0</v>
      </c>
      <c r="J65" s="358">
        <v>0</v>
      </c>
      <c r="K65" s="358">
        <v>0</v>
      </c>
      <c r="L65" s="358">
        <v>0</v>
      </c>
      <c r="M65" s="358">
        <v>0</v>
      </c>
      <c r="N65" s="358">
        <v>0</v>
      </c>
      <c r="O65" s="358">
        <v>0</v>
      </c>
      <c r="P65" s="358">
        <v>0</v>
      </c>
    </row>
    <row r="66" spans="1:16" x14ac:dyDescent="0.25">
      <c r="A66" s="358">
        <v>0</v>
      </c>
      <c r="B66" s="358">
        <v>0</v>
      </c>
      <c r="C66" s="358">
        <v>0</v>
      </c>
      <c r="D66" s="358">
        <v>0</v>
      </c>
      <c r="E66" s="358">
        <v>0</v>
      </c>
      <c r="F66" s="358">
        <v>0</v>
      </c>
      <c r="G66" s="358">
        <v>0</v>
      </c>
      <c r="H66" s="358">
        <v>0</v>
      </c>
      <c r="I66" s="358">
        <v>0</v>
      </c>
      <c r="J66" s="358">
        <v>0</v>
      </c>
      <c r="K66" s="358">
        <v>0</v>
      </c>
      <c r="L66" s="358">
        <v>0</v>
      </c>
      <c r="M66" s="358">
        <v>0</v>
      </c>
      <c r="N66" s="358">
        <v>0</v>
      </c>
      <c r="O66" s="358">
        <v>0</v>
      </c>
      <c r="P66" s="358">
        <v>0</v>
      </c>
    </row>
    <row r="67" spans="1:16" x14ac:dyDescent="0.25">
      <c r="A67" s="358">
        <v>0</v>
      </c>
      <c r="B67" s="358">
        <v>0</v>
      </c>
      <c r="C67" s="358">
        <v>0</v>
      </c>
      <c r="D67" s="358">
        <v>0</v>
      </c>
      <c r="E67" s="358">
        <v>0</v>
      </c>
      <c r="F67" s="358">
        <v>0</v>
      </c>
      <c r="G67" s="358">
        <v>0</v>
      </c>
      <c r="H67" s="358">
        <v>0</v>
      </c>
      <c r="I67" s="358">
        <v>0</v>
      </c>
      <c r="J67" s="358">
        <v>0</v>
      </c>
      <c r="K67" s="358">
        <v>0</v>
      </c>
      <c r="L67" s="358">
        <v>0</v>
      </c>
      <c r="M67" s="358">
        <v>0</v>
      </c>
      <c r="N67" s="358">
        <v>0</v>
      </c>
      <c r="O67" s="358">
        <v>0</v>
      </c>
      <c r="P67" s="358">
        <v>0</v>
      </c>
    </row>
    <row r="68" spans="1:16" x14ac:dyDescent="0.25">
      <c r="A68" s="358">
        <v>0</v>
      </c>
      <c r="B68" s="358">
        <v>0</v>
      </c>
      <c r="C68" s="358">
        <v>0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58">
        <v>0</v>
      </c>
      <c r="J68" s="358">
        <v>0</v>
      </c>
      <c r="K68" s="358">
        <v>0</v>
      </c>
      <c r="L68" s="358">
        <v>0</v>
      </c>
      <c r="M68" s="358">
        <v>0</v>
      </c>
      <c r="N68" s="358">
        <v>0</v>
      </c>
      <c r="O68" s="358">
        <v>0</v>
      </c>
      <c r="P68" s="358">
        <v>0</v>
      </c>
    </row>
    <row r="69" spans="1:16" x14ac:dyDescent="0.25">
      <c r="A69" s="358">
        <v>0</v>
      </c>
      <c r="B69" s="358">
        <v>0</v>
      </c>
      <c r="C69" s="358">
        <v>0</v>
      </c>
      <c r="D69" s="358">
        <v>0</v>
      </c>
      <c r="E69" s="358">
        <v>0</v>
      </c>
      <c r="F69" s="358">
        <v>0</v>
      </c>
      <c r="G69" s="358">
        <v>0</v>
      </c>
      <c r="H69" s="358">
        <v>0</v>
      </c>
      <c r="I69" s="358">
        <v>0</v>
      </c>
      <c r="J69" s="358">
        <v>0</v>
      </c>
      <c r="K69" s="358">
        <v>0</v>
      </c>
      <c r="L69" s="358">
        <v>0</v>
      </c>
      <c r="M69" s="358">
        <v>0</v>
      </c>
      <c r="N69" s="358">
        <v>0</v>
      </c>
      <c r="O69" s="358">
        <v>0</v>
      </c>
      <c r="P69" s="358">
        <v>0</v>
      </c>
    </row>
    <row r="70" spans="1:16" x14ac:dyDescent="0.25">
      <c r="A70" s="358">
        <v>0</v>
      </c>
      <c r="B70" s="358">
        <v>0</v>
      </c>
      <c r="C70" s="358">
        <v>0</v>
      </c>
      <c r="D70" s="358">
        <v>0</v>
      </c>
      <c r="E70" s="358">
        <v>0</v>
      </c>
      <c r="F70" s="358">
        <v>0</v>
      </c>
      <c r="G70" s="358">
        <v>0</v>
      </c>
      <c r="H70" s="358">
        <v>0</v>
      </c>
      <c r="I70" s="358">
        <v>0</v>
      </c>
      <c r="J70" s="358">
        <v>0</v>
      </c>
      <c r="K70" s="358">
        <v>0</v>
      </c>
      <c r="L70" s="358">
        <v>0</v>
      </c>
      <c r="M70" s="358">
        <v>0</v>
      </c>
      <c r="N70" s="358">
        <v>0</v>
      </c>
      <c r="O70" s="358">
        <v>0</v>
      </c>
      <c r="P70" s="358">
        <v>0</v>
      </c>
    </row>
    <row r="71" spans="1:16" x14ac:dyDescent="0.25">
      <c r="A71" s="358">
        <v>0</v>
      </c>
      <c r="B71" s="358">
        <v>0</v>
      </c>
      <c r="C71" s="358">
        <v>0</v>
      </c>
      <c r="D71" s="358">
        <v>0</v>
      </c>
      <c r="E71" s="358">
        <v>0</v>
      </c>
      <c r="F71" s="358">
        <v>0</v>
      </c>
      <c r="G71" s="358">
        <v>0</v>
      </c>
      <c r="H71" s="358">
        <v>0</v>
      </c>
      <c r="I71" s="358">
        <v>0</v>
      </c>
      <c r="J71" s="358">
        <v>0</v>
      </c>
      <c r="K71" s="358">
        <v>0</v>
      </c>
      <c r="L71" s="358">
        <v>0</v>
      </c>
      <c r="M71" s="358">
        <v>0</v>
      </c>
      <c r="N71" s="358">
        <v>0</v>
      </c>
      <c r="O71" s="358">
        <v>0</v>
      </c>
      <c r="P71" s="358">
        <v>0</v>
      </c>
    </row>
    <row r="72" spans="1:16" x14ac:dyDescent="0.25">
      <c r="A72" s="358">
        <v>0</v>
      </c>
      <c r="B72" s="358">
        <v>0</v>
      </c>
      <c r="C72" s="358">
        <v>0</v>
      </c>
      <c r="D72" s="358">
        <v>0</v>
      </c>
      <c r="E72" s="358">
        <v>0</v>
      </c>
      <c r="F72" s="358">
        <v>0</v>
      </c>
      <c r="G72" s="358">
        <v>0</v>
      </c>
      <c r="H72" s="358">
        <v>0</v>
      </c>
      <c r="I72" s="358">
        <v>0</v>
      </c>
      <c r="J72" s="358">
        <v>0</v>
      </c>
      <c r="K72" s="358">
        <v>0</v>
      </c>
      <c r="L72" s="358">
        <v>0</v>
      </c>
      <c r="M72" s="358">
        <v>0</v>
      </c>
      <c r="N72" s="358">
        <v>0</v>
      </c>
      <c r="O72" s="358">
        <v>0</v>
      </c>
      <c r="P72" s="358">
        <v>0</v>
      </c>
    </row>
    <row r="73" spans="1:16" x14ac:dyDescent="0.25">
      <c r="A73" s="358">
        <v>0</v>
      </c>
      <c r="B73" s="358">
        <v>0</v>
      </c>
      <c r="C73" s="358">
        <v>0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58">
        <v>0</v>
      </c>
      <c r="J73" s="358">
        <v>0</v>
      </c>
      <c r="K73" s="358">
        <v>0</v>
      </c>
      <c r="L73" s="358">
        <v>0</v>
      </c>
      <c r="M73" s="358">
        <v>0</v>
      </c>
      <c r="N73" s="358">
        <v>0</v>
      </c>
      <c r="O73" s="358">
        <v>0</v>
      </c>
      <c r="P73" s="358">
        <v>0</v>
      </c>
    </row>
    <row r="74" spans="1:16" x14ac:dyDescent="0.25">
      <c r="A74" s="358">
        <v>0</v>
      </c>
      <c r="B74" s="358">
        <v>0</v>
      </c>
      <c r="C74" s="358">
        <v>0</v>
      </c>
      <c r="D74" s="358">
        <v>0</v>
      </c>
      <c r="E74" s="358">
        <v>0</v>
      </c>
      <c r="F74" s="358">
        <v>0</v>
      </c>
      <c r="G74" s="358">
        <v>0</v>
      </c>
      <c r="H74" s="358">
        <v>0</v>
      </c>
      <c r="I74" s="358">
        <v>0</v>
      </c>
      <c r="J74" s="358">
        <v>0</v>
      </c>
      <c r="K74" s="358">
        <v>0</v>
      </c>
      <c r="L74" s="358">
        <v>0</v>
      </c>
      <c r="M74" s="358">
        <v>0</v>
      </c>
      <c r="N74" s="358">
        <v>0</v>
      </c>
      <c r="O74" s="358">
        <v>0</v>
      </c>
      <c r="P74" s="358">
        <v>0</v>
      </c>
    </row>
    <row r="75" spans="1:16" x14ac:dyDescent="0.25">
      <c r="A75" s="358">
        <v>0</v>
      </c>
      <c r="B75" s="358">
        <v>0</v>
      </c>
      <c r="C75" s="358">
        <v>0</v>
      </c>
      <c r="D75" s="358">
        <v>0</v>
      </c>
      <c r="E75" s="358">
        <v>0</v>
      </c>
      <c r="F75" s="358">
        <v>0</v>
      </c>
      <c r="G75" s="358">
        <v>0</v>
      </c>
      <c r="H75" s="358">
        <v>0</v>
      </c>
      <c r="I75" s="358">
        <v>0</v>
      </c>
      <c r="J75" s="358">
        <v>0</v>
      </c>
      <c r="K75" s="358">
        <v>0</v>
      </c>
      <c r="L75" s="358">
        <v>0</v>
      </c>
      <c r="M75" s="358">
        <v>0</v>
      </c>
      <c r="N75" s="358">
        <v>0</v>
      </c>
      <c r="O75" s="358">
        <v>0</v>
      </c>
      <c r="P75" s="358">
        <v>0</v>
      </c>
    </row>
    <row r="76" spans="1:16" x14ac:dyDescent="0.25">
      <c r="A76" s="358">
        <v>0</v>
      </c>
      <c r="B76" s="358">
        <v>0</v>
      </c>
      <c r="C76" s="358">
        <v>0</v>
      </c>
      <c r="D76" s="358">
        <v>0</v>
      </c>
      <c r="E76" s="358">
        <v>0</v>
      </c>
      <c r="F76" s="358">
        <v>0</v>
      </c>
      <c r="G76" s="358">
        <v>0</v>
      </c>
      <c r="H76" s="358">
        <v>0</v>
      </c>
      <c r="I76" s="358">
        <v>0</v>
      </c>
      <c r="J76" s="358">
        <v>0</v>
      </c>
      <c r="K76" s="358">
        <v>0</v>
      </c>
      <c r="L76" s="358">
        <v>0</v>
      </c>
      <c r="M76" s="358">
        <v>0</v>
      </c>
      <c r="N76" s="358">
        <v>0</v>
      </c>
      <c r="O76" s="358">
        <v>0</v>
      </c>
      <c r="P76" s="358">
        <v>0</v>
      </c>
    </row>
    <row r="77" spans="1:16" x14ac:dyDescent="0.25">
      <c r="A77" s="358">
        <v>0</v>
      </c>
      <c r="B77" s="358">
        <v>0</v>
      </c>
      <c r="C77" s="358">
        <v>0</v>
      </c>
      <c r="D77" s="358">
        <v>0</v>
      </c>
      <c r="E77" s="358">
        <v>0</v>
      </c>
      <c r="F77" s="358">
        <v>0</v>
      </c>
      <c r="G77" s="358">
        <v>0</v>
      </c>
      <c r="H77" s="358">
        <v>0</v>
      </c>
      <c r="I77" s="358">
        <v>0</v>
      </c>
      <c r="J77" s="358">
        <v>0</v>
      </c>
      <c r="K77" s="358">
        <v>0</v>
      </c>
      <c r="L77" s="358">
        <v>0</v>
      </c>
      <c r="M77" s="358">
        <v>0</v>
      </c>
      <c r="N77" s="358">
        <v>0</v>
      </c>
      <c r="O77" s="358">
        <v>0</v>
      </c>
      <c r="P77" s="358">
        <v>0</v>
      </c>
    </row>
    <row r="78" spans="1:16" x14ac:dyDescent="0.25">
      <c r="A78" s="358">
        <v>0</v>
      </c>
      <c r="B78" s="358">
        <v>0</v>
      </c>
      <c r="C78" s="358">
        <v>0</v>
      </c>
      <c r="D78" s="358">
        <v>0</v>
      </c>
      <c r="E78" s="358">
        <v>0</v>
      </c>
      <c r="F78" s="358">
        <v>0</v>
      </c>
      <c r="G78" s="358">
        <v>0</v>
      </c>
      <c r="H78" s="358">
        <v>0</v>
      </c>
      <c r="I78" s="358">
        <v>0</v>
      </c>
      <c r="J78" s="358">
        <v>0</v>
      </c>
      <c r="K78" s="358">
        <v>0</v>
      </c>
      <c r="L78" s="358">
        <v>0</v>
      </c>
      <c r="M78" s="358">
        <v>0</v>
      </c>
      <c r="N78" s="358">
        <v>0</v>
      </c>
      <c r="O78" s="358">
        <v>0</v>
      </c>
      <c r="P78" s="358">
        <v>0</v>
      </c>
    </row>
    <row r="79" spans="1:16" x14ac:dyDescent="0.25">
      <c r="A79" s="358">
        <v>0</v>
      </c>
      <c r="B79" s="358">
        <v>0</v>
      </c>
      <c r="C79" s="358">
        <v>0</v>
      </c>
      <c r="D79" s="358">
        <v>0</v>
      </c>
      <c r="E79" s="358">
        <v>0</v>
      </c>
      <c r="F79" s="358">
        <v>0</v>
      </c>
      <c r="G79" s="358">
        <v>0</v>
      </c>
      <c r="H79" s="358">
        <v>0</v>
      </c>
      <c r="I79" s="358">
        <v>0</v>
      </c>
      <c r="J79" s="358">
        <v>0</v>
      </c>
      <c r="K79" s="358">
        <v>0</v>
      </c>
      <c r="L79" s="358">
        <v>0</v>
      </c>
      <c r="M79" s="358">
        <v>0</v>
      </c>
      <c r="N79" s="358">
        <v>0</v>
      </c>
      <c r="O79" s="358">
        <v>0</v>
      </c>
      <c r="P79" s="358">
        <v>0</v>
      </c>
    </row>
    <row r="80" spans="1:16" x14ac:dyDescent="0.25">
      <c r="A80" s="358">
        <v>0</v>
      </c>
      <c r="B80" s="358">
        <v>0</v>
      </c>
      <c r="C80" s="358">
        <v>0</v>
      </c>
      <c r="D80" s="358">
        <v>0</v>
      </c>
      <c r="E80" s="358">
        <v>0</v>
      </c>
      <c r="F80" s="358">
        <v>0</v>
      </c>
      <c r="G80" s="358">
        <v>0</v>
      </c>
      <c r="H80" s="358">
        <v>0</v>
      </c>
      <c r="I80" s="358">
        <v>0</v>
      </c>
      <c r="J80" s="358">
        <v>0</v>
      </c>
      <c r="K80" s="358">
        <v>0</v>
      </c>
      <c r="L80" s="358">
        <v>0</v>
      </c>
      <c r="M80" s="358">
        <v>0</v>
      </c>
      <c r="N80" s="358">
        <v>0</v>
      </c>
      <c r="O80" s="358">
        <v>0</v>
      </c>
      <c r="P80" s="358">
        <v>0</v>
      </c>
    </row>
    <row r="81" spans="1:16" x14ac:dyDescent="0.25">
      <c r="A81" s="358">
        <v>0</v>
      </c>
      <c r="B81" s="358">
        <v>0</v>
      </c>
      <c r="C81" s="358">
        <v>0</v>
      </c>
      <c r="D81" s="358">
        <v>0</v>
      </c>
      <c r="E81" s="358">
        <v>0</v>
      </c>
      <c r="F81" s="358">
        <v>0</v>
      </c>
      <c r="G81" s="358">
        <v>0</v>
      </c>
      <c r="H81" s="358">
        <v>0</v>
      </c>
      <c r="I81" s="358">
        <v>0</v>
      </c>
      <c r="J81" s="358">
        <v>0</v>
      </c>
      <c r="K81" s="358">
        <v>0</v>
      </c>
      <c r="L81" s="358">
        <v>0</v>
      </c>
      <c r="M81" s="358">
        <v>0</v>
      </c>
      <c r="N81" s="358">
        <v>0</v>
      </c>
      <c r="O81" s="358">
        <v>0</v>
      </c>
      <c r="P81" s="358">
        <v>0</v>
      </c>
    </row>
    <row r="82" spans="1:16" x14ac:dyDescent="0.25">
      <c r="A82" s="358">
        <v>0</v>
      </c>
      <c r="B82" s="358">
        <v>0</v>
      </c>
      <c r="C82" s="358">
        <v>0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58">
        <v>0</v>
      </c>
      <c r="J82" s="358">
        <v>0</v>
      </c>
      <c r="K82" s="358">
        <v>0</v>
      </c>
      <c r="L82" s="358">
        <v>0</v>
      </c>
      <c r="M82" s="358">
        <v>0</v>
      </c>
      <c r="N82" s="358">
        <v>0</v>
      </c>
      <c r="O82" s="358">
        <v>0</v>
      </c>
      <c r="P82" s="358">
        <v>0</v>
      </c>
    </row>
    <row r="83" spans="1:16" x14ac:dyDescent="0.25">
      <c r="A83" s="358">
        <v>0</v>
      </c>
      <c r="B83" s="358">
        <v>0</v>
      </c>
      <c r="C83" s="358">
        <v>0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58">
        <v>0</v>
      </c>
      <c r="J83" s="358">
        <v>0</v>
      </c>
      <c r="K83" s="358">
        <v>0</v>
      </c>
      <c r="L83" s="358">
        <v>0</v>
      </c>
      <c r="M83" s="358">
        <v>0</v>
      </c>
      <c r="N83" s="358">
        <v>0</v>
      </c>
      <c r="O83" s="358">
        <v>0</v>
      </c>
      <c r="P83" s="358">
        <v>0</v>
      </c>
    </row>
    <row r="84" spans="1:16" x14ac:dyDescent="0.25">
      <c r="A84" s="358">
        <v>0</v>
      </c>
      <c r="B84" s="358">
        <v>0</v>
      </c>
      <c r="C84" s="358">
        <v>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58">
        <v>0</v>
      </c>
      <c r="J84" s="358">
        <v>0</v>
      </c>
      <c r="K84" s="358">
        <v>0</v>
      </c>
      <c r="L84" s="358">
        <v>0</v>
      </c>
      <c r="M84" s="358">
        <v>0</v>
      </c>
      <c r="N84" s="358">
        <v>0</v>
      </c>
      <c r="O84" s="358">
        <v>0</v>
      </c>
      <c r="P84" s="358">
        <v>0</v>
      </c>
    </row>
    <row r="85" spans="1:16" x14ac:dyDescent="0.25">
      <c r="A85" s="358">
        <v>0</v>
      </c>
      <c r="B85" s="358">
        <v>0</v>
      </c>
      <c r="C85" s="358">
        <v>0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58">
        <v>0</v>
      </c>
      <c r="J85" s="358">
        <v>0</v>
      </c>
      <c r="K85" s="358">
        <v>0</v>
      </c>
      <c r="L85" s="358">
        <v>0</v>
      </c>
      <c r="M85" s="358">
        <v>0</v>
      </c>
      <c r="N85" s="358">
        <v>0</v>
      </c>
      <c r="O85" s="358">
        <v>0</v>
      </c>
      <c r="P85" s="358">
        <v>0</v>
      </c>
    </row>
    <row r="86" spans="1:16" x14ac:dyDescent="0.25">
      <c r="A86" s="358">
        <v>0</v>
      </c>
      <c r="B86" s="358">
        <v>0</v>
      </c>
      <c r="C86" s="358">
        <v>0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58">
        <v>0</v>
      </c>
      <c r="J86" s="358">
        <v>0</v>
      </c>
      <c r="K86" s="358">
        <v>0</v>
      </c>
      <c r="L86" s="358">
        <v>0</v>
      </c>
      <c r="M86" s="358">
        <v>0</v>
      </c>
      <c r="N86" s="358">
        <v>0</v>
      </c>
      <c r="O86" s="358">
        <v>0</v>
      </c>
      <c r="P86" s="358">
        <v>0</v>
      </c>
    </row>
    <row r="87" spans="1:16" x14ac:dyDescent="0.25">
      <c r="A87" s="358">
        <v>0</v>
      </c>
      <c r="B87" s="358">
        <v>0</v>
      </c>
      <c r="C87" s="358">
        <v>0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58">
        <v>0</v>
      </c>
      <c r="J87" s="358">
        <v>0</v>
      </c>
      <c r="K87" s="358">
        <v>0</v>
      </c>
      <c r="L87" s="358">
        <v>0</v>
      </c>
      <c r="M87" s="358">
        <v>0</v>
      </c>
      <c r="N87" s="358">
        <v>0</v>
      </c>
      <c r="O87" s="358">
        <v>0</v>
      </c>
      <c r="P87" s="358">
        <v>0</v>
      </c>
    </row>
    <row r="88" spans="1:16" x14ac:dyDescent="0.25">
      <c r="A88" s="358">
        <v>0</v>
      </c>
      <c r="B88" s="358">
        <v>0</v>
      </c>
      <c r="C88" s="358">
        <v>0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  <c r="L88" s="358">
        <v>0</v>
      </c>
      <c r="M88" s="358">
        <v>0</v>
      </c>
      <c r="N88" s="358">
        <v>0</v>
      </c>
      <c r="O88" s="358">
        <v>0</v>
      </c>
      <c r="P88" s="358">
        <v>0</v>
      </c>
    </row>
    <row r="89" spans="1:16" x14ac:dyDescent="0.25">
      <c r="A89" s="358">
        <v>0</v>
      </c>
      <c r="B89" s="358">
        <v>0</v>
      </c>
      <c r="C89" s="358">
        <v>0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  <c r="L89" s="358">
        <v>0</v>
      </c>
      <c r="M89" s="358">
        <v>0</v>
      </c>
      <c r="N89" s="358">
        <v>0</v>
      </c>
      <c r="O89" s="358">
        <v>0</v>
      </c>
      <c r="P89" s="358">
        <v>0</v>
      </c>
    </row>
    <row r="90" spans="1:16" x14ac:dyDescent="0.25">
      <c r="A90" s="358">
        <v>0</v>
      </c>
      <c r="B90" s="358">
        <v>0</v>
      </c>
      <c r="C90" s="358">
        <v>0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  <c r="L90" s="358">
        <v>0</v>
      </c>
      <c r="M90" s="358">
        <v>0</v>
      </c>
      <c r="N90" s="358">
        <v>0</v>
      </c>
      <c r="O90" s="358">
        <v>0</v>
      </c>
      <c r="P90" s="358">
        <v>0</v>
      </c>
    </row>
    <row r="91" spans="1:16" x14ac:dyDescent="0.25">
      <c r="A91" s="358">
        <v>0</v>
      </c>
      <c r="B91" s="358">
        <v>0</v>
      </c>
      <c r="C91" s="358">
        <v>0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  <c r="L91" s="358">
        <v>0</v>
      </c>
      <c r="M91" s="358">
        <v>0</v>
      </c>
      <c r="N91" s="358">
        <v>0</v>
      </c>
      <c r="O91" s="358">
        <v>0</v>
      </c>
      <c r="P91" s="358">
        <v>0</v>
      </c>
    </row>
    <row r="92" spans="1:16" x14ac:dyDescent="0.25">
      <c r="A92" s="358">
        <v>0</v>
      </c>
      <c r="B92" s="358">
        <v>0</v>
      </c>
      <c r="C92" s="358">
        <v>0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  <c r="L92" s="358">
        <v>0</v>
      </c>
      <c r="M92" s="358">
        <v>0</v>
      </c>
      <c r="N92" s="358">
        <v>0</v>
      </c>
      <c r="O92" s="358">
        <v>0</v>
      </c>
      <c r="P92" s="358">
        <v>0</v>
      </c>
    </row>
    <row r="93" spans="1:16" x14ac:dyDescent="0.25">
      <c r="A93" s="358">
        <v>0</v>
      </c>
      <c r="B93" s="358">
        <v>0</v>
      </c>
      <c r="C93" s="358">
        <v>0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  <c r="L93" s="358">
        <v>0</v>
      </c>
      <c r="M93" s="358">
        <v>0</v>
      </c>
      <c r="N93" s="358">
        <v>0</v>
      </c>
      <c r="O93" s="358">
        <v>0</v>
      </c>
      <c r="P93" s="358">
        <v>0</v>
      </c>
    </row>
    <row r="94" spans="1:16" x14ac:dyDescent="0.25">
      <c r="A94" s="358">
        <v>0</v>
      </c>
      <c r="B94" s="358">
        <v>0</v>
      </c>
      <c r="C94" s="358">
        <v>0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  <c r="L94" s="358">
        <v>0</v>
      </c>
      <c r="M94" s="358">
        <v>0</v>
      </c>
      <c r="N94" s="358">
        <v>0</v>
      </c>
      <c r="O94" s="358">
        <v>0</v>
      </c>
      <c r="P94" s="358">
        <v>0</v>
      </c>
    </row>
    <row r="95" spans="1:16" x14ac:dyDescent="0.25">
      <c r="A95" s="358">
        <v>0</v>
      </c>
      <c r="B95" s="358">
        <v>0</v>
      </c>
      <c r="C95" s="358">
        <v>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  <c r="L95" s="358">
        <v>0</v>
      </c>
      <c r="M95" s="358">
        <v>0</v>
      </c>
      <c r="N95" s="358">
        <v>0</v>
      </c>
      <c r="O95" s="358">
        <v>0</v>
      </c>
      <c r="P95" s="358">
        <v>0</v>
      </c>
    </row>
    <row r="96" spans="1:16" x14ac:dyDescent="0.25">
      <c r="A96" s="358">
        <v>0</v>
      </c>
      <c r="B96" s="358">
        <v>0</v>
      </c>
      <c r="C96" s="358">
        <v>0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  <c r="L96" s="358">
        <v>0</v>
      </c>
      <c r="M96" s="358">
        <v>0</v>
      </c>
      <c r="N96" s="358">
        <v>0</v>
      </c>
      <c r="O96" s="358">
        <v>0</v>
      </c>
      <c r="P96" s="358">
        <v>0</v>
      </c>
    </row>
    <row r="97" spans="1:16" x14ac:dyDescent="0.25">
      <c r="A97" s="358">
        <v>0</v>
      </c>
      <c r="B97" s="358">
        <v>0</v>
      </c>
      <c r="C97" s="358">
        <v>0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  <c r="L97" s="358">
        <v>0</v>
      </c>
      <c r="M97" s="358">
        <v>0</v>
      </c>
      <c r="N97" s="358">
        <v>0</v>
      </c>
      <c r="O97" s="358">
        <v>0</v>
      </c>
      <c r="P97" s="358">
        <v>0</v>
      </c>
    </row>
    <row r="98" spans="1:16" x14ac:dyDescent="0.25">
      <c r="A98" s="358">
        <v>0</v>
      </c>
      <c r="B98" s="358">
        <v>0</v>
      </c>
      <c r="C98" s="358">
        <v>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  <c r="L98" s="358">
        <v>0</v>
      </c>
      <c r="M98" s="358">
        <v>0</v>
      </c>
      <c r="N98" s="358">
        <v>0</v>
      </c>
      <c r="O98" s="358">
        <v>0</v>
      </c>
      <c r="P98" s="358">
        <v>0</v>
      </c>
    </row>
    <row r="99" spans="1:16" x14ac:dyDescent="0.25">
      <c r="A99" s="358">
        <v>0</v>
      </c>
      <c r="B99" s="358">
        <v>0</v>
      </c>
      <c r="C99" s="358">
        <v>0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  <c r="L99" s="358">
        <v>0</v>
      </c>
      <c r="M99" s="358">
        <v>0</v>
      </c>
      <c r="N99" s="358">
        <v>0</v>
      </c>
      <c r="O99" s="358">
        <v>0</v>
      </c>
      <c r="P99" s="358">
        <v>0</v>
      </c>
    </row>
    <row r="100" spans="1:16" x14ac:dyDescent="0.25">
      <c r="A100" s="358">
        <v>0</v>
      </c>
      <c r="B100" s="358">
        <v>0</v>
      </c>
      <c r="C100" s="358">
        <v>0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  <c r="L100" s="358">
        <v>0</v>
      </c>
      <c r="M100" s="358">
        <v>0</v>
      </c>
      <c r="N100" s="358">
        <v>0</v>
      </c>
      <c r="O100" s="358">
        <v>0</v>
      </c>
      <c r="P100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00"/>
  <sheetViews>
    <sheetView workbookViewId="0"/>
  </sheetViews>
  <sheetFormatPr defaultRowHeight="13.5" x14ac:dyDescent="0.25"/>
  <sheetData>
    <row r="1" spans="1:16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  <c r="K1" s="358">
        <v>0</v>
      </c>
      <c r="L1" s="358">
        <v>0</v>
      </c>
      <c r="M1" s="358">
        <v>0</v>
      </c>
      <c r="N1" s="358">
        <v>0</v>
      </c>
      <c r="O1" s="358">
        <v>0</v>
      </c>
      <c r="P1" s="358">
        <v>0</v>
      </c>
    </row>
    <row r="2" spans="1:16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  <c r="K2" s="358">
        <v>0</v>
      </c>
      <c r="L2" s="358">
        <v>0</v>
      </c>
      <c r="M2" s="358">
        <v>0</v>
      </c>
      <c r="N2" s="358">
        <v>0</v>
      </c>
      <c r="O2" s="358">
        <v>0</v>
      </c>
      <c r="P2" s="358">
        <v>0</v>
      </c>
    </row>
    <row r="3" spans="1:16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  <c r="K3" s="358">
        <v>0</v>
      </c>
      <c r="L3" s="358">
        <v>0</v>
      </c>
      <c r="M3" s="358">
        <v>0</v>
      </c>
      <c r="N3" s="358">
        <v>0</v>
      </c>
      <c r="O3" s="358">
        <v>0</v>
      </c>
      <c r="P3" s="358">
        <v>0</v>
      </c>
    </row>
    <row r="4" spans="1:16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  <c r="K4" s="358">
        <v>0</v>
      </c>
      <c r="L4" s="358">
        <v>0</v>
      </c>
      <c r="M4" s="358">
        <v>0</v>
      </c>
      <c r="N4" s="358">
        <v>0</v>
      </c>
      <c r="O4" s="358">
        <v>0</v>
      </c>
      <c r="P4" s="358">
        <v>0</v>
      </c>
    </row>
    <row r="5" spans="1:16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  <c r="K5" s="358">
        <v>0</v>
      </c>
      <c r="L5" s="358">
        <v>0</v>
      </c>
      <c r="M5" s="358">
        <v>0</v>
      </c>
      <c r="N5" s="358">
        <v>0</v>
      </c>
      <c r="O5" s="358">
        <v>0</v>
      </c>
      <c r="P5" s="358">
        <v>0</v>
      </c>
    </row>
    <row r="6" spans="1:16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  <c r="K6" s="358">
        <v>0</v>
      </c>
      <c r="L6" s="358">
        <v>0</v>
      </c>
      <c r="M6" s="358">
        <v>0</v>
      </c>
      <c r="N6" s="358">
        <v>0</v>
      </c>
      <c r="O6" s="358">
        <v>0</v>
      </c>
      <c r="P6" s="358">
        <v>0</v>
      </c>
    </row>
    <row r="7" spans="1:16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  <c r="K7" s="358">
        <v>0</v>
      </c>
      <c r="L7" s="358">
        <v>0</v>
      </c>
      <c r="M7" s="358">
        <v>0</v>
      </c>
      <c r="N7" s="358">
        <v>0</v>
      </c>
      <c r="O7" s="358">
        <v>0</v>
      </c>
      <c r="P7" s="358">
        <v>0</v>
      </c>
    </row>
    <row r="8" spans="1:16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  <c r="K8" s="358">
        <v>0</v>
      </c>
      <c r="L8" s="358">
        <v>0</v>
      </c>
      <c r="M8" s="358">
        <v>0</v>
      </c>
      <c r="N8" s="358">
        <v>0</v>
      </c>
      <c r="O8" s="358">
        <v>0</v>
      </c>
      <c r="P8" s="358">
        <v>0</v>
      </c>
    </row>
    <row r="9" spans="1:16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</row>
    <row r="10" spans="1:16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</row>
    <row r="11" spans="1:16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</row>
    <row r="12" spans="1:16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</row>
    <row r="13" spans="1:16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</row>
    <row r="14" spans="1:16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</row>
    <row r="15" spans="1:16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</row>
    <row r="16" spans="1:16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</row>
    <row r="17" spans="1:16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</row>
    <row r="18" spans="1:16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</row>
    <row r="19" spans="1:16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</row>
    <row r="20" spans="1:16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</row>
    <row r="21" spans="1:16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</row>
    <row r="22" spans="1:16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</row>
    <row r="23" spans="1:16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</row>
    <row r="24" spans="1:16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</row>
    <row r="25" spans="1:16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</row>
    <row r="26" spans="1:16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</row>
    <row r="27" spans="1:16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</row>
    <row r="28" spans="1:16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</row>
    <row r="29" spans="1:16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</row>
    <row r="30" spans="1:16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</row>
    <row r="31" spans="1:16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</row>
    <row r="32" spans="1:16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</row>
    <row r="33" spans="1:16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  <c r="O33" s="358">
        <v>0</v>
      </c>
      <c r="P33" s="358">
        <v>0</v>
      </c>
    </row>
    <row r="34" spans="1:16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  <c r="O34" s="358">
        <v>0</v>
      </c>
      <c r="P34" s="358">
        <v>0</v>
      </c>
    </row>
    <row r="35" spans="1:16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  <c r="O35" s="358">
        <v>0</v>
      </c>
      <c r="P35" s="358">
        <v>0</v>
      </c>
    </row>
    <row r="36" spans="1:16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  <c r="K36" s="358">
        <v>0</v>
      </c>
      <c r="L36" s="358">
        <v>0</v>
      </c>
      <c r="M36" s="358">
        <v>0</v>
      </c>
      <c r="N36" s="358">
        <v>0</v>
      </c>
      <c r="O36" s="358">
        <v>0</v>
      </c>
      <c r="P36" s="358">
        <v>0</v>
      </c>
    </row>
    <row r="37" spans="1:16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  <c r="K37" s="358">
        <v>0</v>
      </c>
      <c r="L37" s="358">
        <v>0</v>
      </c>
      <c r="M37" s="358">
        <v>0</v>
      </c>
      <c r="N37" s="358">
        <v>0</v>
      </c>
      <c r="O37" s="358">
        <v>0</v>
      </c>
      <c r="P37" s="358">
        <v>0</v>
      </c>
    </row>
    <row r="38" spans="1:16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  <c r="K38" s="358">
        <v>0</v>
      </c>
      <c r="L38" s="358">
        <v>0</v>
      </c>
      <c r="M38" s="358">
        <v>0</v>
      </c>
      <c r="N38" s="358">
        <v>0</v>
      </c>
      <c r="O38" s="358">
        <v>0</v>
      </c>
      <c r="P38" s="358">
        <v>0</v>
      </c>
    </row>
    <row r="39" spans="1:16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8">
        <v>0</v>
      </c>
      <c r="L39" s="358">
        <v>0</v>
      </c>
      <c r="M39" s="358">
        <v>0</v>
      </c>
      <c r="N39" s="358">
        <v>0</v>
      </c>
      <c r="O39" s="358">
        <v>0</v>
      </c>
      <c r="P39" s="358">
        <v>0</v>
      </c>
    </row>
    <row r="40" spans="1:16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58">
        <v>0</v>
      </c>
      <c r="L40" s="358">
        <v>0</v>
      </c>
      <c r="M40" s="358">
        <v>0</v>
      </c>
      <c r="N40" s="358">
        <v>0</v>
      </c>
      <c r="O40" s="358">
        <v>0</v>
      </c>
      <c r="P40" s="358">
        <v>0</v>
      </c>
    </row>
    <row r="41" spans="1:16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  <c r="K41" s="358">
        <v>0</v>
      </c>
      <c r="L41" s="358">
        <v>0</v>
      </c>
      <c r="M41" s="358">
        <v>0</v>
      </c>
      <c r="N41" s="358">
        <v>0</v>
      </c>
      <c r="O41" s="358">
        <v>0</v>
      </c>
      <c r="P41" s="358">
        <v>0</v>
      </c>
    </row>
    <row r="42" spans="1:16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8">
        <v>0</v>
      </c>
      <c r="L42" s="358">
        <v>0</v>
      </c>
      <c r="M42" s="358">
        <v>0</v>
      </c>
      <c r="N42" s="358">
        <v>0</v>
      </c>
      <c r="O42" s="358">
        <v>0</v>
      </c>
      <c r="P42" s="358">
        <v>0</v>
      </c>
    </row>
    <row r="43" spans="1:16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  <c r="K43" s="358">
        <v>0</v>
      </c>
      <c r="L43" s="358">
        <v>0</v>
      </c>
      <c r="M43" s="358">
        <v>0</v>
      </c>
      <c r="N43" s="358">
        <v>0</v>
      </c>
      <c r="O43" s="358">
        <v>0</v>
      </c>
      <c r="P43" s="358">
        <v>0</v>
      </c>
    </row>
    <row r="44" spans="1:16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  <c r="K44" s="358">
        <v>0</v>
      </c>
      <c r="L44" s="358">
        <v>0</v>
      </c>
      <c r="M44" s="358">
        <v>0</v>
      </c>
      <c r="N44" s="358">
        <v>0</v>
      </c>
      <c r="O44" s="358">
        <v>0</v>
      </c>
      <c r="P44" s="358">
        <v>0</v>
      </c>
    </row>
    <row r="45" spans="1:16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8">
        <v>0</v>
      </c>
      <c r="L45" s="358">
        <v>0</v>
      </c>
      <c r="M45" s="358">
        <v>0</v>
      </c>
      <c r="N45" s="358">
        <v>0</v>
      </c>
      <c r="O45" s="358">
        <v>0</v>
      </c>
      <c r="P45" s="358">
        <v>0</v>
      </c>
    </row>
    <row r="46" spans="1:16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  <c r="K46" s="358">
        <v>0</v>
      </c>
      <c r="L46" s="358">
        <v>0</v>
      </c>
      <c r="M46" s="358">
        <v>0</v>
      </c>
      <c r="N46" s="358">
        <v>0</v>
      </c>
      <c r="O46" s="358">
        <v>0</v>
      </c>
      <c r="P46" s="358">
        <v>0</v>
      </c>
    </row>
    <row r="47" spans="1:16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8">
        <v>0</v>
      </c>
      <c r="L47" s="358">
        <v>0</v>
      </c>
      <c r="M47" s="358">
        <v>0</v>
      </c>
      <c r="N47" s="358">
        <v>0</v>
      </c>
      <c r="O47" s="358">
        <v>0</v>
      </c>
      <c r="P47" s="358">
        <v>0</v>
      </c>
    </row>
    <row r="48" spans="1:16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  <c r="K48" s="358">
        <v>0</v>
      </c>
      <c r="L48" s="358">
        <v>0</v>
      </c>
      <c r="M48" s="358">
        <v>0</v>
      </c>
      <c r="N48" s="358">
        <v>0</v>
      </c>
      <c r="O48" s="358">
        <v>0</v>
      </c>
      <c r="P48" s="358">
        <v>0</v>
      </c>
    </row>
    <row r="49" spans="1:16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  <c r="K49" s="358">
        <v>0</v>
      </c>
      <c r="L49" s="358">
        <v>0</v>
      </c>
      <c r="M49" s="358">
        <v>0</v>
      </c>
      <c r="N49" s="358">
        <v>0</v>
      </c>
      <c r="O49" s="358">
        <v>0</v>
      </c>
      <c r="P49" s="358">
        <v>0</v>
      </c>
    </row>
    <row r="50" spans="1:16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  <c r="K50" s="358">
        <v>0</v>
      </c>
      <c r="L50" s="358">
        <v>0</v>
      </c>
      <c r="M50" s="358">
        <v>0</v>
      </c>
      <c r="N50" s="358">
        <v>0</v>
      </c>
      <c r="O50" s="358">
        <v>0</v>
      </c>
      <c r="P50" s="358">
        <v>0</v>
      </c>
    </row>
    <row r="51" spans="1:16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v>0</v>
      </c>
      <c r="P51" s="358">
        <v>0</v>
      </c>
    </row>
    <row r="52" spans="1:16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  <c r="K52" s="358">
        <v>0</v>
      </c>
      <c r="L52" s="358">
        <v>0</v>
      </c>
      <c r="M52" s="358">
        <v>0</v>
      </c>
      <c r="N52" s="358">
        <v>0</v>
      </c>
      <c r="O52" s="358">
        <v>0</v>
      </c>
      <c r="P52" s="358">
        <v>0</v>
      </c>
    </row>
    <row r="53" spans="1:16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  <c r="K53" s="358">
        <v>0</v>
      </c>
      <c r="L53" s="358">
        <v>0</v>
      </c>
      <c r="M53" s="358">
        <v>0</v>
      </c>
      <c r="N53" s="358">
        <v>0</v>
      </c>
      <c r="O53" s="358">
        <v>0</v>
      </c>
      <c r="P53" s="358">
        <v>0</v>
      </c>
    </row>
    <row r="54" spans="1:16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  <c r="K54" s="358">
        <v>0</v>
      </c>
      <c r="L54" s="358">
        <v>0</v>
      </c>
      <c r="M54" s="358">
        <v>0</v>
      </c>
      <c r="N54" s="358">
        <v>0</v>
      </c>
      <c r="O54" s="358">
        <v>0</v>
      </c>
      <c r="P54" s="358">
        <v>0</v>
      </c>
    </row>
    <row r="55" spans="1:16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  <c r="K55" s="358">
        <v>0</v>
      </c>
      <c r="L55" s="358">
        <v>0</v>
      </c>
      <c r="M55" s="358">
        <v>0</v>
      </c>
      <c r="N55" s="358">
        <v>0</v>
      </c>
      <c r="O55" s="358">
        <v>0</v>
      </c>
      <c r="P55" s="358">
        <v>0</v>
      </c>
    </row>
    <row r="56" spans="1:16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  <c r="K56" s="358">
        <v>0</v>
      </c>
      <c r="L56" s="358">
        <v>0</v>
      </c>
      <c r="M56" s="358">
        <v>0</v>
      </c>
      <c r="N56" s="358">
        <v>0</v>
      </c>
      <c r="O56" s="358">
        <v>0</v>
      </c>
      <c r="P56" s="358">
        <v>0</v>
      </c>
    </row>
    <row r="57" spans="1:16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>
        <v>0</v>
      </c>
      <c r="L57" s="358">
        <v>0</v>
      </c>
      <c r="M57" s="358">
        <v>0</v>
      </c>
      <c r="N57" s="358">
        <v>0</v>
      </c>
      <c r="O57" s="358">
        <v>0</v>
      </c>
      <c r="P57" s="358">
        <v>0</v>
      </c>
    </row>
    <row r="58" spans="1:16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  <c r="K58" s="358">
        <v>0</v>
      </c>
      <c r="L58" s="358">
        <v>0</v>
      </c>
      <c r="M58" s="358">
        <v>0</v>
      </c>
      <c r="N58" s="358">
        <v>0</v>
      </c>
      <c r="O58" s="358">
        <v>0</v>
      </c>
      <c r="P58" s="358">
        <v>0</v>
      </c>
    </row>
    <row r="59" spans="1:16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  <c r="K59" s="358">
        <v>0</v>
      </c>
      <c r="L59" s="358">
        <v>0</v>
      </c>
      <c r="M59" s="358">
        <v>0</v>
      </c>
      <c r="N59" s="358">
        <v>0</v>
      </c>
      <c r="O59" s="358">
        <v>0</v>
      </c>
      <c r="P59" s="358">
        <v>0</v>
      </c>
    </row>
    <row r="60" spans="1:16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  <c r="K60" s="358">
        <v>0</v>
      </c>
      <c r="L60" s="358">
        <v>0</v>
      </c>
      <c r="M60" s="358">
        <v>0</v>
      </c>
      <c r="N60" s="358">
        <v>0</v>
      </c>
      <c r="O60" s="358">
        <v>0</v>
      </c>
      <c r="P60" s="358">
        <v>0</v>
      </c>
    </row>
    <row r="61" spans="1:16" x14ac:dyDescent="0.25">
      <c r="A61" s="358">
        <v>0</v>
      </c>
      <c r="B61" s="358">
        <v>0</v>
      </c>
      <c r="C61" s="358">
        <v>0</v>
      </c>
      <c r="D61" s="358">
        <v>0</v>
      </c>
      <c r="E61" s="358">
        <v>0</v>
      </c>
      <c r="F61" s="358">
        <v>0</v>
      </c>
      <c r="G61" s="358">
        <v>0</v>
      </c>
      <c r="H61" s="358">
        <v>0</v>
      </c>
      <c r="I61" s="358">
        <v>0</v>
      </c>
      <c r="J61" s="358">
        <v>0</v>
      </c>
      <c r="K61" s="358">
        <v>0</v>
      </c>
      <c r="L61" s="358">
        <v>0</v>
      </c>
      <c r="M61" s="358">
        <v>0</v>
      </c>
      <c r="N61" s="358">
        <v>0</v>
      </c>
      <c r="O61" s="358">
        <v>0</v>
      </c>
      <c r="P61" s="358">
        <v>0</v>
      </c>
    </row>
    <row r="62" spans="1:16" x14ac:dyDescent="0.25">
      <c r="A62" s="358">
        <v>0</v>
      </c>
      <c r="B62" s="358">
        <v>0</v>
      </c>
      <c r="C62" s="358">
        <v>0</v>
      </c>
      <c r="D62" s="358">
        <v>0</v>
      </c>
      <c r="E62" s="358">
        <v>0</v>
      </c>
      <c r="F62" s="358">
        <v>0</v>
      </c>
      <c r="G62" s="358">
        <v>0</v>
      </c>
      <c r="H62" s="358">
        <v>0</v>
      </c>
      <c r="I62" s="358">
        <v>0</v>
      </c>
      <c r="J62" s="358">
        <v>0</v>
      </c>
      <c r="K62" s="358">
        <v>0</v>
      </c>
      <c r="L62" s="358">
        <v>0</v>
      </c>
      <c r="M62" s="358">
        <v>0</v>
      </c>
      <c r="N62" s="358">
        <v>0</v>
      </c>
      <c r="O62" s="358">
        <v>0</v>
      </c>
      <c r="P62" s="358">
        <v>0</v>
      </c>
    </row>
    <row r="63" spans="1:16" x14ac:dyDescent="0.25">
      <c r="A63" s="358">
        <v>0</v>
      </c>
      <c r="B63" s="358">
        <v>0</v>
      </c>
      <c r="C63" s="358">
        <v>0</v>
      </c>
      <c r="D63" s="358">
        <v>0</v>
      </c>
      <c r="E63" s="358">
        <v>0</v>
      </c>
      <c r="F63" s="358">
        <v>0</v>
      </c>
      <c r="G63" s="358">
        <v>0</v>
      </c>
      <c r="H63" s="358">
        <v>0</v>
      </c>
      <c r="I63" s="358">
        <v>0</v>
      </c>
      <c r="J63" s="358">
        <v>0</v>
      </c>
      <c r="K63" s="358">
        <v>0</v>
      </c>
      <c r="L63" s="358">
        <v>0</v>
      </c>
      <c r="M63" s="358">
        <v>0</v>
      </c>
      <c r="N63" s="358">
        <v>0</v>
      </c>
      <c r="O63" s="358">
        <v>0</v>
      </c>
      <c r="P63" s="358">
        <v>0</v>
      </c>
    </row>
    <row r="64" spans="1:16" x14ac:dyDescent="0.25">
      <c r="A64" s="358">
        <v>0</v>
      </c>
      <c r="B64" s="358">
        <v>0</v>
      </c>
      <c r="C64" s="358">
        <v>0</v>
      </c>
      <c r="D64" s="358">
        <v>0</v>
      </c>
      <c r="E64" s="358">
        <v>0</v>
      </c>
      <c r="F64" s="358">
        <v>0</v>
      </c>
      <c r="G64" s="358">
        <v>0</v>
      </c>
      <c r="H64" s="358">
        <v>0</v>
      </c>
      <c r="I64" s="358">
        <v>0</v>
      </c>
      <c r="J64" s="358">
        <v>0</v>
      </c>
      <c r="K64" s="358">
        <v>0</v>
      </c>
      <c r="L64" s="358">
        <v>0</v>
      </c>
      <c r="M64" s="358">
        <v>0</v>
      </c>
      <c r="N64" s="358">
        <v>0</v>
      </c>
      <c r="O64" s="358">
        <v>0</v>
      </c>
      <c r="P64" s="358">
        <v>0</v>
      </c>
    </row>
    <row r="65" spans="1:16" x14ac:dyDescent="0.25">
      <c r="A65" s="358">
        <v>0</v>
      </c>
      <c r="B65" s="358">
        <v>0</v>
      </c>
      <c r="C65" s="358">
        <v>0</v>
      </c>
      <c r="D65" s="358">
        <v>0</v>
      </c>
      <c r="E65" s="358">
        <v>0</v>
      </c>
      <c r="F65" s="358">
        <v>0</v>
      </c>
      <c r="G65" s="358">
        <v>0</v>
      </c>
      <c r="H65" s="358">
        <v>0</v>
      </c>
      <c r="I65" s="358">
        <v>0</v>
      </c>
      <c r="J65" s="358">
        <v>0</v>
      </c>
      <c r="K65" s="358">
        <v>0</v>
      </c>
      <c r="L65" s="358">
        <v>0</v>
      </c>
      <c r="M65" s="358">
        <v>0</v>
      </c>
      <c r="N65" s="358">
        <v>0</v>
      </c>
      <c r="O65" s="358">
        <v>0</v>
      </c>
      <c r="P65" s="358">
        <v>0</v>
      </c>
    </row>
    <row r="66" spans="1:16" x14ac:dyDescent="0.25">
      <c r="A66" s="358">
        <v>0</v>
      </c>
      <c r="B66" s="358">
        <v>0</v>
      </c>
      <c r="C66" s="358">
        <v>0</v>
      </c>
      <c r="D66" s="358">
        <v>0</v>
      </c>
      <c r="E66" s="358">
        <v>0</v>
      </c>
      <c r="F66" s="358">
        <v>0</v>
      </c>
      <c r="G66" s="358">
        <v>0</v>
      </c>
      <c r="H66" s="358">
        <v>0</v>
      </c>
      <c r="I66" s="358">
        <v>0</v>
      </c>
      <c r="J66" s="358">
        <v>0</v>
      </c>
      <c r="K66" s="358">
        <v>0</v>
      </c>
      <c r="L66" s="358">
        <v>0</v>
      </c>
      <c r="M66" s="358">
        <v>0</v>
      </c>
      <c r="N66" s="358">
        <v>0</v>
      </c>
      <c r="O66" s="358">
        <v>0</v>
      </c>
      <c r="P66" s="358">
        <v>0</v>
      </c>
    </row>
    <row r="67" spans="1:16" x14ac:dyDescent="0.25">
      <c r="A67" s="358">
        <v>0</v>
      </c>
      <c r="B67" s="358">
        <v>0</v>
      </c>
      <c r="C67" s="358">
        <v>0</v>
      </c>
      <c r="D67" s="358">
        <v>0</v>
      </c>
      <c r="E67" s="358">
        <v>0</v>
      </c>
      <c r="F67" s="358">
        <v>0</v>
      </c>
      <c r="G67" s="358">
        <v>0</v>
      </c>
      <c r="H67" s="358">
        <v>0</v>
      </c>
      <c r="I67" s="358">
        <v>0</v>
      </c>
      <c r="J67" s="358">
        <v>0</v>
      </c>
      <c r="K67" s="358">
        <v>0</v>
      </c>
      <c r="L67" s="358">
        <v>0</v>
      </c>
      <c r="M67" s="358">
        <v>0</v>
      </c>
      <c r="N67" s="358">
        <v>0</v>
      </c>
      <c r="O67" s="358">
        <v>0</v>
      </c>
      <c r="P67" s="358">
        <v>0</v>
      </c>
    </row>
    <row r="68" spans="1:16" x14ac:dyDescent="0.25">
      <c r="A68" s="358">
        <v>0</v>
      </c>
      <c r="B68" s="358">
        <v>0</v>
      </c>
      <c r="C68" s="358">
        <v>0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58">
        <v>0</v>
      </c>
      <c r="J68" s="358">
        <v>0</v>
      </c>
      <c r="K68" s="358">
        <v>0</v>
      </c>
      <c r="L68" s="358">
        <v>0</v>
      </c>
      <c r="M68" s="358">
        <v>0</v>
      </c>
      <c r="N68" s="358">
        <v>0</v>
      </c>
      <c r="O68" s="358">
        <v>0</v>
      </c>
      <c r="P68" s="358">
        <v>0</v>
      </c>
    </row>
    <row r="69" spans="1:16" x14ac:dyDescent="0.25">
      <c r="A69" s="358">
        <v>0</v>
      </c>
      <c r="B69" s="358">
        <v>0</v>
      </c>
      <c r="C69" s="358">
        <v>0</v>
      </c>
      <c r="D69" s="358">
        <v>0</v>
      </c>
      <c r="E69" s="358">
        <v>0</v>
      </c>
      <c r="F69" s="358">
        <v>0</v>
      </c>
      <c r="G69" s="358">
        <v>0</v>
      </c>
      <c r="H69" s="358">
        <v>0</v>
      </c>
      <c r="I69" s="358">
        <v>0</v>
      </c>
      <c r="J69" s="358">
        <v>0</v>
      </c>
      <c r="K69" s="358">
        <v>0</v>
      </c>
      <c r="L69" s="358">
        <v>0</v>
      </c>
      <c r="M69" s="358">
        <v>0</v>
      </c>
      <c r="N69" s="358">
        <v>0</v>
      </c>
      <c r="O69" s="358">
        <v>0</v>
      </c>
      <c r="P69" s="358">
        <v>0</v>
      </c>
    </row>
    <row r="70" spans="1:16" x14ac:dyDescent="0.25">
      <c r="A70" s="358">
        <v>0</v>
      </c>
      <c r="B70" s="358">
        <v>0</v>
      </c>
      <c r="C70" s="358">
        <v>0</v>
      </c>
      <c r="D70" s="358">
        <v>0</v>
      </c>
      <c r="E70" s="358">
        <v>0</v>
      </c>
      <c r="F70" s="358">
        <v>0</v>
      </c>
      <c r="G70" s="358">
        <v>0</v>
      </c>
      <c r="H70" s="358">
        <v>0</v>
      </c>
      <c r="I70" s="358">
        <v>0</v>
      </c>
      <c r="J70" s="358">
        <v>0</v>
      </c>
      <c r="K70" s="358">
        <v>0</v>
      </c>
      <c r="L70" s="358">
        <v>0</v>
      </c>
      <c r="M70" s="358">
        <v>0</v>
      </c>
      <c r="N70" s="358">
        <v>0</v>
      </c>
      <c r="O70" s="358">
        <v>0</v>
      </c>
      <c r="P70" s="358">
        <v>0</v>
      </c>
    </row>
    <row r="71" spans="1:16" x14ac:dyDescent="0.25">
      <c r="A71" s="358">
        <v>0</v>
      </c>
      <c r="B71" s="358">
        <v>0</v>
      </c>
      <c r="C71" s="358">
        <v>0</v>
      </c>
      <c r="D71" s="358">
        <v>0</v>
      </c>
      <c r="E71" s="358">
        <v>0</v>
      </c>
      <c r="F71" s="358">
        <v>0</v>
      </c>
      <c r="G71" s="358">
        <v>0</v>
      </c>
      <c r="H71" s="358">
        <v>0</v>
      </c>
      <c r="I71" s="358">
        <v>0</v>
      </c>
      <c r="J71" s="358">
        <v>0</v>
      </c>
      <c r="K71" s="358">
        <v>0</v>
      </c>
      <c r="L71" s="358">
        <v>0</v>
      </c>
      <c r="M71" s="358">
        <v>0</v>
      </c>
      <c r="N71" s="358">
        <v>0</v>
      </c>
      <c r="O71" s="358">
        <v>0</v>
      </c>
      <c r="P71" s="358">
        <v>0</v>
      </c>
    </row>
    <row r="72" spans="1:16" x14ac:dyDescent="0.25">
      <c r="A72" s="358">
        <v>0</v>
      </c>
      <c r="B72" s="358">
        <v>0</v>
      </c>
      <c r="C72" s="358">
        <v>0</v>
      </c>
      <c r="D72" s="358">
        <v>0</v>
      </c>
      <c r="E72" s="358">
        <v>0</v>
      </c>
      <c r="F72" s="358">
        <v>0</v>
      </c>
      <c r="G72" s="358">
        <v>0</v>
      </c>
      <c r="H72" s="358">
        <v>0</v>
      </c>
      <c r="I72" s="358">
        <v>0</v>
      </c>
      <c r="J72" s="358">
        <v>0</v>
      </c>
      <c r="K72" s="358">
        <v>0</v>
      </c>
      <c r="L72" s="358">
        <v>0</v>
      </c>
      <c r="M72" s="358">
        <v>0</v>
      </c>
      <c r="N72" s="358">
        <v>0</v>
      </c>
      <c r="O72" s="358">
        <v>0</v>
      </c>
      <c r="P72" s="358">
        <v>0</v>
      </c>
    </row>
    <row r="73" spans="1:16" x14ac:dyDescent="0.25">
      <c r="A73" s="358">
        <v>0</v>
      </c>
      <c r="B73" s="358">
        <v>0</v>
      </c>
      <c r="C73" s="358">
        <v>0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58">
        <v>0</v>
      </c>
      <c r="J73" s="358">
        <v>0</v>
      </c>
      <c r="K73" s="358">
        <v>0</v>
      </c>
      <c r="L73" s="358">
        <v>0</v>
      </c>
      <c r="M73" s="358">
        <v>0</v>
      </c>
      <c r="N73" s="358">
        <v>0</v>
      </c>
      <c r="O73" s="358">
        <v>0</v>
      </c>
      <c r="P73" s="358">
        <v>0</v>
      </c>
    </row>
    <row r="74" spans="1:16" x14ac:dyDescent="0.25">
      <c r="A74" s="358">
        <v>0</v>
      </c>
      <c r="B74" s="358">
        <v>0</v>
      </c>
      <c r="C74" s="358">
        <v>0</v>
      </c>
      <c r="D74" s="358">
        <v>0</v>
      </c>
      <c r="E74" s="358">
        <v>0</v>
      </c>
      <c r="F74" s="358">
        <v>0</v>
      </c>
      <c r="G74" s="358">
        <v>0</v>
      </c>
      <c r="H74" s="358">
        <v>0</v>
      </c>
      <c r="I74" s="358">
        <v>0</v>
      </c>
      <c r="J74" s="358">
        <v>0</v>
      </c>
      <c r="K74" s="358">
        <v>0</v>
      </c>
      <c r="L74" s="358">
        <v>0</v>
      </c>
      <c r="M74" s="358">
        <v>0</v>
      </c>
      <c r="N74" s="358">
        <v>0</v>
      </c>
      <c r="O74" s="358">
        <v>0</v>
      </c>
      <c r="P74" s="358">
        <v>0</v>
      </c>
    </row>
    <row r="75" spans="1:16" x14ac:dyDescent="0.25">
      <c r="A75" s="358">
        <v>0</v>
      </c>
      <c r="B75" s="358">
        <v>0</v>
      </c>
      <c r="C75" s="358">
        <v>0</v>
      </c>
      <c r="D75" s="358">
        <v>0</v>
      </c>
      <c r="E75" s="358">
        <v>0</v>
      </c>
      <c r="F75" s="358">
        <v>0</v>
      </c>
      <c r="G75" s="358">
        <v>0</v>
      </c>
      <c r="H75" s="358">
        <v>0</v>
      </c>
      <c r="I75" s="358">
        <v>0</v>
      </c>
      <c r="J75" s="358">
        <v>0</v>
      </c>
      <c r="K75" s="358">
        <v>0</v>
      </c>
      <c r="L75" s="358">
        <v>0</v>
      </c>
      <c r="M75" s="358">
        <v>0</v>
      </c>
      <c r="N75" s="358">
        <v>0</v>
      </c>
      <c r="O75" s="358">
        <v>0</v>
      </c>
      <c r="P75" s="358">
        <v>0</v>
      </c>
    </row>
    <row r="76" spans="1:16" x14ac:dyDescent="0.25">
      <c r="A76" s="358">
        <v>0</v>
      </c>
      <c r="B76" s="358">
        <v>0</v>
      </c>
      <c r="C76" s="358">
        <v>0</v>
      </c>
      <c r="D76" s="358">
        <v>0</v>
      </c>
      <c r="E76" s="358">
        <v>0</v>
      </c>
      <c r="F76" s="358">
        <v>0</v>
      </c>
      <c r="G76" s="358">
        <v>0</v>
      </c>
      <c r="H76" s="358">
        <v>0</v>
      </c>
      <c r="I76" s="358">
        <v>0</v>
      </c>
      <c r="J76" s="358">
        <v>0</v>
      </c>
      <c r="K76" s="358">
        <v>0</v>
      </c>
      <c r="L76" s="358">
        <v>0</v>
      </c>
      <c r="M76" s="358">
        <v>0</v>
      </c>
      <c r="N76" s="358">
        <v>0</v>
      </c>
      <c r="O76" s="358">
        <v>0</v>
      </c>
      <c r="P76" s="358">
        <v>0</v>
      </c>
    </row>
    <row r="77" spans="1:16" x14ac:dyDescent="0.25">
      <c r="A77" s="358">
        <v>0</v>
      </c>
      <c r="B77" s="358">
        <v>0</v>
      </c>
      <c r="C77" s="358">
        <v>0</v>
      </c>
      <c r="D77" s="358">
        <v>0</v>
      </c>
      <c r="E77" s="358">
        <v>0</v>
      </c>
      <c r="F77" s="358">
        <v>0</v>
      </c>
      <c r="G77" s="358">
        <v>0</v>
      </c>
      <c r="H77" s="358">
        <v>0</v>
      </c>
      <c r="I77" s="358">
        <v>0</v>
      </c>
      <c r="J77" s="358">
        <v>0</v>
      </c>
      <c r="K77" s="358">
        <v>0</v>
      </c>
      <c r="L77" s="358">
        <v>0</v>
      </c>
      <c r="M77" s="358">
        <v>0</v>
      </c>
      <c r="N77" s="358">
        <v>0</v>
      </c>
      <c r="O77" s="358">
        <v>0</v>
      </c>
      <c r="P77" s="358">
        <v>0</v>
      </c>
    </row>
    <row r="78" spans="1:16" x14ac:dyDescent="0.25">
      <c r="A78" s="358">
        <v>0</v>
      </c>
      <c r="B78" s="358">
        <v>0</v>
      </c>
      <c r="C78" s="358">
        <v>0</v>
      </c>
      <c r="D78" s="358">
        <v>0</v>
      </c>
      <c r="E78" s="358">
        <v>0</v>
      </c>
      <c r="F78" s="358">
        <v>0</v>
      </c>
      <c r="G78" s="358">
        <v>0</v>
      </c>
      <c r="H78" s="358">
        <v>0</v>
      </c>
      <c r="I78" s="358">
        <v>0</v>
      </c>
      <c r="J78" s="358">
        <v>0</v>
      </c>
      <c r="K78" s="358">
        <v>0</v>
      </c>
      <c r="L78" s="358">
        <v>0</v>
      </c>
      <c r="M78" s="358">
        <v>0</v>
      </c>
      <c r="N78" s="358">
        <v>0</v>
      </c>
      <c r="O78" s="358">
        <v>0</v>
      </c>
      <c r="P78" s="358">
        <v>0</v>
      </c>
    </row>
    <row r="79" spans="1:16" x14ac:dyDescent="0.25">
      <c r="A79" s="358">
        <v>0</v>
      </c>
      <c r="B79" s="358">
        <v>0</v>
      </c>
      <c r="C79" s="358">
        <v>0</v>
      </c>
      <c r="D79" s="358">
        <v>0</v>
      </c>
      <c r="E79" s="358">
        <v>0</v>
      </c>
      <c r="F79" s="358">
        <v>0</v>
      </c>
      <c r="G79" s="358">
        <v>0</v>
      </c>
      <c r="H79" s="358">
        <v>0</v>
      </c>
      <c r="I79" s="358">
        <v>0</v>
      </c>
      <c r="J79" s="358">
        <v>0</v>
      </c>
      <c r="K79" s="358">
        <v>0</v>
      </c>
      <c r="L79" s="358">
        <v>0</v>
      </c>
      <c r="M79" s="358">
        <v>0</v>
      </c>
      <c r="N79" s="358">
        <v>0</v>
      </c>
      <c r="O79" s="358">
        <v>0</v>
      </c>
      <c r="P79" s="358">
        <v>0</v>
      </c>
    </row>
    <row r="80" spans="1:16" x14ac:dyDescent="0.25">
      <c r="A80" s="358">
        <v>0</v>
      </c>
      <c r="B80" s="358">
        <v>0</v>
      </c>
      <c r="C80" s="358">
        <v>0</v>
      </c>
      <c r="D80" s="358">
        <v>0</v>
      </c>
      <c r="E80" s="358">
        <v>0</v>
      </c>
      <c r="F80" s="358">
        <v>0</v>
      </c>
      <c r="G80" s="358">
        <v>0</v>
      </c>
      <c r="H80" s="358">
        <v>0</v>
      </c>
      <c r="I80" s="358">
        <v>0</v>
      </c>
      <c r="J80" s="358">
        <v>0</v>
      </c>
      <c r="K80" s="358">
        <v>0</v>
      </c>
      <c r="L80" s="358">
        <v>0</v>
      </c>
      <c r="M80" s="358">
        <v>0</v>
      </c>
      <c r="N80" s="358">
        <v>0</v>
      </c>
      <c r="O80" s="358">
        <v>0</v>
      </c>
      <c r="P80" s="358">
        <v>0</v>
      </c>
    </row>
    <row r="81" spans="1:16" x14ac:dyDescent="0.25">
      <c r="A81" s="358">
        <v>0</v>
      </c>
      <c r="B81" s="358">
        <v>0</v>
      </c>
      <c r="C81" s="358">
        <v>0</v>
      </c>
      <c r="D81" s="358">
        <v>0</v>
      </c>
      <c r="E81" s="358">
        <v>0</v>
      </c>
      <c r="F81" s="358">
        <v>0</v>
      </c>
      <c r="G81" s="358">
        <v>0</v>
      </c>
      <c r="H81" s="358">
        <v>0</v>
      </c>
      <c r="I81" s="358">
        <v>0</v>
      </c>
      <c r="J81" s="358">
        <v>0</v>
      </c>
      <c r="K81" s="358">
        <v>0</v>
      </c>
      <c r="L81" s="358">
        <v>0</v>
      </c>
      <c r="M81" s="358">
        <v>0</v>
      </c>
      <c r="N81" s="358">
        <v>0</v>
      </c>
      <c r="O81" s="358">
        <v>0</v>
      </c>
      <c r="P81" s="358">
        <v>0</v>
      </c>
    </row>
    <row r="82" spans="1:16" x14ac:dyDescent="0.25">
      <c r="A82" s="358">
        <v>0</v>
      </c>
      <c r="B82" s="358">
        <v>0</v>
      </c>
      <c r="C82" s="358">
        <v>0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58">
        <v>0</v>
      </c>
      <c r="J82" s="358">
        <v>0</v>
      </c>
      <c r="K82" s="358">
        <v>0</v>
      </c>
      <c r="L82" s="358">
        <v>0</v>
      </c>
      <c r="M82" s="358">
        <v>0</v>
      </c>
      <c r="N82" s="358">
        <v>0</v>
      </c>
      <c r="O82" s="358">
        <v>0</v>
      </c>
      <c r="P82" s="358">
        <v>0</v>
      </c>
    </row>
    <row r="83" spans="1:16" x14ac:dyDescent="0.25">
      <c r="A83" s="358">
        <v>0</v>
      </c>
      <c r="B83" s="358">
        <v>0</v>
      </c>
      <c r="C83" s="358">
        <v>0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58">
        <v>0</v>
      </c>
      <c r="J83" s="358">
        <v>0</v>
      </c>
      <c r="K83" s="358">
        <v>0</v>
      </c>
      <c r="L83" s="358">
        <v>0</v>
      </c>
      <c r="M83" s="358">
        <v>0</v>
      </c>
      <c r="N83" s="358">
        <v>0</v>
      </c>
      <c r="O83" s="358">
        <v>0</v>
      </c>
      <c r="P83" s="358">
        <v>0</v>
      </c>
    </row>
    <row r="84" spans="1:16" x14ac:dyDescent="0.25">
      <c r="A84" s="358">
        <v>0</v>
      </c>
      <c r="B84" s="358">
        <v>0</v>
      </c>
      <c r="C84" s="358">
        <v>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58">
        <v>0</v>
      </c>
      <c r="J84" s="358">
        <v>0</v>
      </c>
      <c r="K84" s="358">
        <v>0</v>
      </c>
      <c r="L84" s="358">
        <v>0</v>
      </c>
      <c r="M84" s="358">
        <v>0</v>
      </c>
      <c r="N84" s="358">
        <v>0</v>
      </c>
      <c r="O84" s="358">
        <v>0</v>
      </c>
      <c r="P84" s="358">
        <v>0</v>
      </c>
    </row>
    <row r="85" spans="1:16" x14ac:dyDescent="0.25">
      <c r="A85" s="358">
        <v>0</v>
      </c>
      <c r="B85" s="358">
        <v>0</v>
      </c>
      <c r="C85" s="358">
        <v>0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58">
        <v>0</v>
      </c>
      <c r="J85" s="358">
        <v>0</v>
      </c>
      <c r="K85" s="358">
        <v>0</v>
      </c>
      <c r="L85" s="358">
        <v>0</v>
      </c>
      <c r="M85" s="358">
        <v>0</v>
      </c>
      <c r="N85" s="358">
        <v>0</v>
      </c>
      <c r="O85" s="358">
        <v>0</v>
      </c>
      <c r="P85" s="358">
        <v>0</v>
      </c>
    </row>
    <row r="86" spans="1:16" x14ac:dyDescent="0.25">
      <c r="A86" s="358">
        <v>0</v>
      </c>
      <c r="B86" s="358">
        <v>0</v>
      </c>
      <c r="C86" s="358">
        <v>0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58">
        <v>0</v>
      </c>
      <c r="J86" s="358">
        <v>0</v>
      </c>
      <c r="K86" s="358">
        <v>0</v>
      </c>
      <c r="L86" s="358">
        <v>0</v>
      </c>
      <c r="M86" s="358">
        <v>0</v>
      </c>
      <c r="N86" s="358">
        <v>0</v>
      </c>
      <c r="O86" s="358">
        <v>0</v>
      </c>
      <c r="P86" s="358">
        <v>0</v>
      </c>
    </row>
    <row r="87" spans="1:16" x14ac:dyDescent="0.25">
      <c r="A87" s="358">
        <v>0</v>
      </c>
      <c r="B87" s="358">
        <v>0</v>
      </c>
      <c r="C87" s="358">
        <v>0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58">
        <v>0</v>
      </c>
      <c r="J87" s="358">
        <v>0</v>
      </c>
      <c r="K87" s="358">
        <v>0</v>
      </c>
      <c r="L87" s="358">
        <v>0</v>
      </c>
      <c r="M87" s="358">
        <v>0</v>
      </c>
      <c r="N87" s="358">
        <v>0</v>
      </c>
      <c r="O87" s="358">
        <v>0</v>
      </c>
      <c r="P87" s="358">
        <v>0</v>
      </c>
    </row>
    <row r="88" spans="1:16" x14ac:dyDescent="0.25">
      <c r="A88" s="358">
        <v>0</v>
      </c>
      <c r="B88" s="358">
        <v>0</v>
      </c>
      <c r="C88" s="358">
        <v>0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  <c r="L88" s="358">
        <v>0</v>
      </c>
      <c r="M88" s="358">
        <v>0</v>
      </c>
      <c r="N88" s="358">
        <v>0</v>
      </c>
      <c r="O88" s="358">
        <v>0</v>
      </c>
      <c r="P88" s="358">
        <v>0</v>
      </c>
    </row>
    <row r="89" spans="1:16" x14ac:dyDescent="0.25">
      <c r="A89" s="358">
        <v>0</v>
      </c>
      <c r="B89" s="358">
        <v>0</v>
      </c>
      <c r="C89" s="358">
        <v>0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  <c r="L89" s="358">
        <v>0</v>
      </c>
      <c r="M89" s="358">
        <v>0</v>
      </c>
      <c r="N89" s="358">
        <v>0</v>
      </c>
      <c r="O89" s="358">
        <v>0</v>
      </c>
      <c r="P89" s="358">
        <v>0</v>
      </c>
    </row>
    <row r="90" spans="1:16" x14ac:dyDescent="0.25">
      <c r="A90" s="358">
        <v>0</v>
      </c>
      <c r="B90" s="358">
        <v>0</v>
      </c>
      <c r="C90" s="358">
        <v>0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  <c r="L90" s="358">
        <v>0</v>
      </c>
      <c r="M90" s="358">
        <v>0</v>
      </c>
      <c r="N90" s="358">
        <v>0</v>
      </c>
      <c r="O90" s="358">
        <v>0</v>
      </c>
      <c r="P90" s="358">
        <v>0</v>
      </c>
    </row>
    <row r="91" spans="1:16" x14ac:dyDescent="0.25">
      <c r="A91" s="358">
        <v>0</v>
      </c>
      <c r="B91" s="358">
        <v>0</v>
      </c>
      <c r="C91" s="358">
        <v>0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  <c r="L91" s="358">
        <v>0</v>
      </c>
      <c r="M91" s="358">
        <v>0</v>
      </c>
      <c r="N91" s="358">
        <v>0</v>
      </c>
      <c r="O91" s="358">
        <v>0</v>
      </c>
      <c r="P91" s="358">
        <v>0</v>
      </c>
    </row>
    <row r="92" spans="1:16" x14ac:dyDescent="0.25">
      <c r="A92" s="358">
        <v>0</v>
      </c>
      <c r="B92" s="358">
        <v>0</v>
      </c>
      <c r="C92" s="358">
        <v>0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  <c r="L92" s="358">
        <v>0</v>
      </c>
      <c r="M92" s="358">
        <v>0</v>
      </c>
      <c r="N92" s="358">
        <v>0</v>
      </c>
      <c r="O92" s="358">
        <v>0</v>
      </c>
      <c r="P92" s="358">
        <v>0</v>
      </c>
    </row>
    <row r="93" spans="1:16" x14ac:dyDescent="0.25">
      <c r="A93" s="358">
        <v>0</v>
      </c>
      <c r="B93" s="358">
        <v>0</v>
      </c>
      <c r="C93" s="358">
        <v>0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  <c r="L93" s="358">
        <v>0</v>
      </c>
      <c r="M93" s="358">
        <v>0</v>
      </c>
      <c r="N93" s="358">
        <v>0</v>
      </c>
      <c r="O93" s="358">
        <v>0</v>
      </c>
      <c r="P93" s="358">
        <v>0</v>
      </c>
    </row>
    <row r="94" spans="1:16" x14ac:dyDescent="0.25">
      <c r="A94" s="358">
        <v>0</v>
      </c>
      <c r="B94" s="358">
        <v>0</v>
      </c>
      <c r="C94" s="358">
        <v>0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  <c r="L94" s="358">
        <v>0</v>
      </c>
      <c r="M94" s="358">
        <v>0</v>
      </c>
      <c r="N94" s="358">
        <v>0</v>
      </c>
      <c r="O94" s="358">
        <v>0</v>
      </c>
      <c r="P94" s="358">
        <v>0</v>
      </c>
    </row>
    <row r="95" spans="1:16" x14ac:dyDescent="0.25">
      <c r="A95" s="358">
        <v>0</v>
      </c>
      <c r="B95" s="358">
        <v>0</v>
      </c>
      <c r="C95" s="358">
        <v>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  <c r="L95" s="358">
        <v>0</v>
      </c>
      <c r="M95" s="358">
        <v>0</v>
      </c>
      <c r="N95" s="358">
        <v>0</v>
      </c>
      <c r="O95" s="358">
        <v>0</v>
      </c>
      <c r="P95" s="358">
        <v>0</v>
      </c>
    </row>
    <row r="96" spans="1:16" x14ac:dyDescent="0.25">
      <c r="A96" s="358">
        <v>0</v>
      </c>
      <c r="B96" s="358">
        <v>0</v>
      </c>
      <c r="C96" s="358">
        <v>0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  <c r="L96" s="358">
        <v>0</v>
      </c>
      <c r="M96" s="358">
        <v>0</v>
      </c>
      <c r="N96" s="358">
        <v>0</v>
      </c>
      <c r="O96" s="358">
        <v>0</v>
      </c>
      <c r="P96" s="358">
        <v>0</v>
      </c>
    </row>
    <row r="97" spans="1:16" x14ac:dyDescent="0.25">
      <c r="A97" s="358">
        <v>0</v>
      </c>
      <c r="B97" s="358">
        <v>0</v>
      </c>
      <c r="C97" s="358">
        <v>0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  <c r="L97" s="358">
        <v>0</v>
      </c>
      <c r="M97" s="358">
        <v>0</v>
      </c>
      <c r="N97" s="358">
        <v>0</v>
      </c>
      <c r="O97" s="358">
        <v>0</v>
      </c>
      <c r="P97" s="358">
        <v>0</v>
      </c>
    </row>
    <row r="98" spans="1:16" x14ac:dyDescent="0.25">
      <c r="A98" s="358">
        <v>0</v>
      </c>
      <c r="B98" s="358">
        <v>0</v>
      </c>
      <c r="C98" s="358">
        <v>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  <c r="L98" s="358">
        <v>0</v>
      </c>
      <c r="M98" s="358">
        <v>0</v>
      </c>
      <c r="N98" s="358">
        <v>0</v>
      </c>
      <c r="O98" s="358">
        <v>0</v>
      </c>
      <c r="P98" s="358">
        <v>0</v>
      </c>
    </row>
    <row r="99" spans="1:16" x14ac:dyDescent="0.25">
      <c r="A99" s="358">
        <v>0</v>
      </c>
      <c r="B99" s="358">
        <v>0</v>
      </c>
      <c r="C99" s="358">
        <v>0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  <c r="L99" s="358">
        <v>0</v>
      </c>
      <c r="M99" s="358">
        <v>0</v>
      </c>
      <c r="N99" s="358">
        <v>0</v>
      </c>
      <c r="O99" s="358">
        <v>0</v>
      </c>
      <c r="P99" s="358">
        <v>0</v>
      </c>
    </row>
    <row r="100" spans="1:16" x14ac:dyDescent="0.25">
      <c r="A100" s="358">
        <v>0</v>
      </c>
      <c r="B100" s="358">
        <v>0</v>
      </c>
      <c r="C100" s="358">
        <v>0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  <c r="L100" s="358">
        <v>0</v>
      </c>
      <c r="M100" s="358">
        <v>0</v>
      </c>
      <c r="N100" s="358">
        <v>0</v>
      </c>
      <c r="O100" s="358">
        <v>0</v>
      </c>
      <c r="P100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100"/>
  <sheetViews>
    <sheetView workbookViewId="0"/>
  </sheetViews>
  <sheetFormatPr defaultRowHeight="13.5" x14ac:dyDescent="0.25"/>
  <sheetData>
    <row r="1" spans="1:16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  <c r="K1" s="358">
        <v>0</v>
      </c>
      <c r="L1" s="358">
        <v>0</v>
      </c>
      <c r="M1" s="358">
        <v>0</v>
      </c>
      <c r="N1" s="358">
        <v>0</v>
      </c>
      <c r="O1" s="358">
        <v>0</v>
      </c>
      <c r="P1" s="358">
        <v>0</v>
      </c>
    </row>
    <row r="2" spans="1:16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  <c r="K2" s="358">
        <v>0</v>
      </c>
      <c r="L2" s="358">
        <v>0</v>
      </c>
      <c r="M2" s="358">
        <v>0</v>
      </c>
      <c r="N2" s="358">
        <v>0</v>
      </c>
      <c r="O2" s="358">
        <v>0</v>
      </c>
      <c r="P2" s="358">
        <v>0</v>
      </c>
    </row>
    <row r="3" spans="1:16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  <c r="K3" s="358">
        <v>0</v>
      </c>
      <c r="L3" s="358">
        <v>0</v>
      </c>
      <c r="M3" s="358">
        <v>0</v>
      </c>
      <c r="N3" s="358">
        <v>0</v>
      </c>
      <c r="O3" s="358">
        <v>0</v>
      </c>
      <c r="P3" s="358">
        <v>0</v>
      </c>
    </row>
    <row r="4" spans="1:16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  <c r="K4" s="358">
        <v>0</v>
      </c>
      <c r="L4" s="358">
        <v>0</v>
      </c>
      <c r="M4" s="358">
        <v>0</v>
      </c>
      <c r="N4" s="358">
        <v>0</v>
      </c>
      <c r="O4" s="358">
        <v>0</v>
      </c>
      <c r="P4" s="358">
        <v>0</v>
      </c>
    </row>
    <row r="5" spans="1:16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  <c r="K5" s="358">
        <v>0</v>
      </c>
      <c r="L5" s="358">
        <v>0</v>
      </c>
      <c r="M5" s="358">
        <v>0</v>
      </c>
      <c r="N5" s="358">
        <v>0</v>
      </c>
      <c r="O5" s="358">
        <v>0</v>
      </c>
      <c r="P5" s="358">
        <v>0</v>
      </c>
    </row>
    <row r="6" spans="1:16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  <c r="K6" s="358">
        <v>0</v>
      </c>
      <c r="L6" s="358">
        <v>0</v>
      </c>
      <c r="M6" s="358">
        <v>0</v>
      </c>
      <c r="N6" s="358">
        <v>0</v>
      </c>
      <c r="O6" s="358">
        <v>0</v>
      </c>
      <c r="P6" s="358">
        <v>0</v>
      </c>
    </row>
    <row r="7" spans="1:16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  <c r="K7" s="358">
        <v>0</v>
      </c>
      <c r="L7" s="358">
        <v>0</v>
      </c>
      <c r="M7" s="358">
        <v>0</v>
      </c>
      <c r="N7" s="358">
        <v>0</v>
      </c>
      <c r="O7" s="358">
        <v>0</v>
      </c>
      <c r="P7" s="358">
        <v>0</v>
      </c>
    </row>
    <row r="8" spans="1:16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  <c r="K8" s="358">
        <v>0</v>
      </c>
      <c r="L8" s="358">
        <v>0</v>
      </c>
      <c r="M8" s="358">
        <v>0</v>
      </c>
      <c r="N8" s="358">
        <v>0</v>
      </c>
      <c r="O8" s="358">
        <v>0</v>
      </c>
      <c r="P8" s="358">
        <v>0</v>
      </c>
    </row>
    <row r="9" spans="1:16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</row>
    <row r="10" spans="1:16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</row>
    <row r="11" spans="1:16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</row>
    <row r="12" spans="1:16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</row>
    <row r="13" spans="1:16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</row>
    <row r="14" spans="1:16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</row>
    <row r="15" spans="1:16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</row>
    <row r="16" spans="1:16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</row>
    <row r="17" spans="1:16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</row>
    <row r="18" spans="1:16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</row>
    <row r="19" spans="1:16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</row>
    <row r="20" spans="1:16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</row>
    <row r="21" spans="1:16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</row>
    <row r="22" spans="1:16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</row>
    <row r="23" spans="1:16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</row>
    <row r="24" spans="1:16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</row>
    <row r="25" spans="1:16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</row>
    <row r="26" spans="1:16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</row>
    <row r="27" spans="1:16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</row>
    <row r="28" spans="1:16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</row>
    <row r="29" spans="1:16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</row>
    <row r="30" spans="1:16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</row>
    <row r="31" spans="1:16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</row>
    <row r="32" spans="1:16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</row>
    <row r="33" spans="1:16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  <c r="O33" s="358">
        <v>0</v>
      </c>
      <c r="P33" s="358">
        <v>0</v>
      </c>
    </row>
    <row r="34" spans="1:16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  <c r="O34" s="358">
        <v>0</v>
      </c>
      <c r="P34" s="358">
        <v>0</v>
      </c>
    </row>
    <row r="35" spans="1:16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  <c r="O35" s="358">
        <v>0</v>
      </c>
      <c r="P35" s="358">
        <v>0</v>
      </c>
    </row>
    <row r="36" spans="1:16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  <c r="K36" s="358">
        <v>0</v>
      </c>
      <c r="L36" s="358">
        <v>0</v>
      </c>
      <c r="M36" s="358">
        <v>0</v>
      </c>
      <c r="N36" s="358">
        <v>0</v>
      </c>
      <c r="O36" s="358">
        <v>0</v>
      </c>
      <c r="P36" s="358">
        <v>0</v>
      </c>
    </row>
    <row r="37" spans="1:16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  <c r="K37" s="358">
        <v>0</v>
      </c>
      <c r="L37" s="358">
        <v>0</v>
      </c>
      <c r="M37" s="358">
        <v>0</v>
      </c>
      <c r="N37" s="358">
        <v>0</v>
      </c>
      <c r="O37" s="358">
        <v>0</v>
      </c>
      <c r="P37" s="358">
        <v>0</v>
      </c>
    </row>
    <row r="38" spans="1:16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  <c r="K38" s="358">
        <v>0</v>
      </c>
      <c r="L38" s="358">
        <v>0</v>
      </c>
      <c r="M38" s="358">
        <v>0</v>
      </c>
      <c r="N38" s="358">
        <v>0</v>
      </c>
      <c r="O38" s="358">
        <v>0</v>
      </c>
      <c r="P38" s="358">
        <v>0</v>
      </c>
    </row>
    <row r="39" spans="1:16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8">
        <v>0</v>
      </c>
      <c r="L39" s="358">
        <v>0</v>
      </c>
      <c r="M39" s="358">
        <v>0</v>
      </c>
      <c r="N39" s="358">
        <v>0</v>
      </c>
      <c r="O39" s="358">
        <v>0</v>
      </c>
      <c r="P39" s="358">
        <v>0</v>
      </c>
    </row>
    <row r="40" spans="1:16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58">
        <v>0</v>
      </c>
      <c r="L40" s="358">
        <v>0</v>
      </c>
      <c r="M40" s="358">
        <v>0</v>
      </c>
      <c r="N40" s="358">
        <v>0</v>
      </c>
      <c r="O40" s="358">
        <v>0</v>
      </c>
      <c r="P40" s="358">
        <v>0</v>
      </c>
    </row>
    <row r="41" spans="1:16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  <c r="K41" s="358">
        <v>0</v>
      </c>
      <c r="L41" s="358">
        <v>0</v>
      </c>
      <c r="M41" s="358">
        <v>0</v>
      </c>
      <c r="N41" s="358">
        <v>0</v>
      </c>
      <c r="O41" s="358">
        <v>0</v>
      </c>
      <c r="P41" s="358">
        <v>0</v>
      </c>
    </row>
    <row r="42" spans="1:16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8">
        <v>0</v>
      </c>
      <c r="L42" s="358">
        <v>0</v>
      </c>
      <c r="M42" s="358">
        <v>0</v>
      </c>
      <c r="N42" s="358">
        <v>0</v>
      </c>
      <c r="O42" s="358">
        <v>0</v>
      </c>
      <c r="P42" s="358">
        <v>0</v>
      </c>
    </row>
    <row r="43" spans="1:16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  <c r="K43" s="358">
        <v>0</v>
      </c>
      <c r="L43" s="358">
        <v>0</v>
      </c>
      <c r="M43" s="358">
        <v>0</v>
      </c>
      <c r="N43" s="358">
        <v>0</v>
      </c>
      <c r="O43" s="358">
        <v>0</v>
      </c>
      <c r="P43" s="358">
        <v>0</v>
      </c>
    </row>
    <row r="44" spans="1:16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  <c r="K44" s="358">
        <v>0</v>
      </c>
      <c r="L44" s="358">
        <v>0</v>
      </c>
      <c r="M44" s="358">
        <v>0</v>
      </c>
      <c r="N44" s="358">
        <v>0</v>
      </c>
      <c r="O44" s="358">
        <v>0</v>
      </c>
      <c r="P44" s="358">
        <v>0</v>
      </c>
    </row>
    <row r="45" spans="1:16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8">
        <v>0</v>
      </c>
      <c r="L45" s="358">
        <v>0</v>
      </c>
      <c r="M45" s="358">
        <v>0</v>
      </c>
      <c r="N45" s="358">
        <v>0</v>
      </c>
      <c r="O45" s="358">
        <v>0</v>
      </c>
      <c r="P45" s="358">
        <v>0</v>
      </c>
    </row>
    <row r="46" spans="1:16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  <c r="K46" s="358">
        <v>0</v>
      </c>
      <c r="L46" s="358">
        <v>0</v>
      </c>
      <c r="M46" s="358">
        <v>0</v>
      </c>
      <c r="N46" s="358">
        <v>0</v>
      </c>
      <c r="O46" s="358">
        <v>0</v>
      </c>
      <c r="P46" s="358">
        <v>0</v>
      </c>
    </row>
    <row r="47" spans="1:16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8">
        <v>0</v>
      </c>
      <c r="L47" s="358">
        <v>0</v>
      </c>
      <c r="M47" s="358">
        <v>0</v>
      </c>
      <c r="N47" s="358">
        <v>0</v>
      </c>
      <c r="O47" s="358">
        <v>0</v>
      </c>
      <c r="P47" s="358">
        <v>0</v>
      </c>
    </row>
    <row r="48" spans="1:16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  <c r="K48" s="358">
        <v>0</v>
      </c>
      <c r="L48" s="358">
        <v>0</v>
      </c>
      <c r="M48" s="358">
        <v>0</v>
      </c>
      <c r="N48" s="358">
        <v>0</v>
      </c>
      <c r="O48" s="358">
        <v>0</v>
      </c>
      <c r="P48" s="358">
        <v>0</v>
      </c>
    </row>
    <row r="49" spans="1:16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  <c r="K49" s="358">
        <v>0</v>
      </c>
      <c r="L49" s="358">
        <v>0</v>
      </c>
      <c r="M49" s="358">
        <v>0</v>
      </c>
      <c r="N49" s="358">
        <v>0</v>
      </c>
      <c r="O49" s="358">
        <v>0</v>
      </c>
      <c r="P49" s="358">
        <v>0</v>
      </c>
    </row>
    <row r="50" spans="1:16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  <c r="K50" s="358">
        <v>0</v>
      </c>
      <c r="L50" s="358">
        <v>0</v>
      </c>
      <c r="M50" s="358">
        <v>0</v>
      </c>
      <c r="N50" s="358">
        <v>0</v>
      </c>
      <c r="O50" s="358">
        <v>0</v>
      </c>
      <c r="P50" s="358">
        <v>0</v>
      </c>
    </row>
    <row r="51" spans="1:16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v>0</v>
      </c>
      <c r="P51" s="358">
        <v>0</v>
      </c>
    </row>
    <row r="52" spans="1:16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  <c r="K52" s="358">
        <v>0</v>
      </c>
      <c r="L52" s="358">
        <v>0</v>
      </c>
      <c r="M52" s="358">
        <v>0</v>
      </c>
      <c r="N52" s="358">
        <v>0</v>
      </c>
      <c r="O52" s="358">
        <v>0</v>
      </c>
      <c r="P52" s="358">
        <v>0</v>
      </c>
    </row>
    <row r="53" spans="1:16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  <c r="K53" s="358">
        <v>0</v>
      </c>
      <c r="L53" s="358">
        <v>0</v>
      </c>
      <c r="M53" s="358">
        <v>0</v>
      </c>
      <c r="N53" s="358">
        <v>0</v>
      </c>
      <c r="O53" s="358">
        <v>0</v>
      </c>
      <c r="P53" s="358">
        <v>0</v>
      </c>
    </row>
    <row r="54" spans="1:16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  <c r="K54" s="358">
        <v>0</v>
      </c>
      <c r="L54" s="358">
        <v>0</v>
      </c>
      <c r="M54" s="358">
        <v>0</v>
      </c>
      <c r="N54" s="358">
        <v>0</v>
      </c>
      <c r="O54" s="358">
        <v>0</v>
      </c>
      <c r="P54" s="358">
        <v>0</v>
      </c>
    </row>
    <row r="55" spans="1:16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  <c r="K55" s="358">
        <v>0</v>
      </c>
      <c r="L55" s="358">
        <v>0</v>
      </c>
      <c r="M55" s="358">
        <v>0</v>
      </c>
      <c r="N55" s="358">
        <v>0</v>
      </c>
      <c r="O55" s="358">
        <v>0</v>
      </c>
      <c r="P55" s="358">
        <v>0</v>
      </c>
    </row>
    <row r="56" spans="1:16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  <c r="K56" s="358">
        <v>0</v>
      </c>
      <c r="L56" s="358">
        <v>0</v>
      </c>
      <c r="M56" s="358">
        <v>0</v>
      </c>
      <c r="N56" s="358">
        <v>0</v>
      </c>
      <c r="O56" s="358">
        <v>0</v>
      </c>
      <c r="P56" s="358">
        <v>0</v>
      </c>
    </row>
    <row r="57" spans="1:16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>
        <v>0</v>
      </c>
      <c r="L57" s="358">
        <v>0</v>
      </c>
      <c r="M57" s="358">
        <v>0</v>
      </c>
      <c r="N57" s="358">
        <v>0</v>
      </c>
      <c r="O57" s="358">
        <v>0</v>
      </c>
      <c r="P57" s="358">
        <v>0</v>
      </c>
    </row>
    <row r="58" spans="1:16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  <c r="K58" s="358">
        <v>0</v>
      </c>
      <c r="L58" s="358">
        <v>0</v>
      </c>
      <c r="M58" s="358">
        <v>0</v>
      </c>
      <c r="N58" s="358">
        <v>0</v>
      </c>
      <c r="O58" s="358">
        <v>0</v>
      </c>
      <c r="P58" s="358">
        <v>0</v>
      </c>
    </row>
    <row r="59" spans="1:16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  <c r="K59" s="358">
        <v>0</v>
      </c>
      <c r="L59" s="358">
        <v>0</v>
      </c>
      <c r="M59" s="358">
        <v>0</v>
      </c>
      <c r="N59" s="358">
        <v>0</v>
      </c>
      <c r="O59" s="358">
        <v>0</v>
      </c>
      <c r="P59" s="358">
        <v>0</v>
      </c>
    </row>
    <row r="60" spans="1:16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  <c r="K60" s="358">
        <v>0</v>
      </c>
      <c r="L60" s="358">
        <v>0</v>
      </c>
      <c r="M60" s="358">
        <v>0</v>
      </c>
      <c r="N60" s="358">
        <v>0</v>
      </c>
      <c r="O60" s="358">
        <v>0</v>
      </c>
      <c r="P60" s="358">
        <v>0</v>
      </c>
    </row>
    <row r="61" spans="1:16" x14ac:dyDescent="0.25">
      <c r="A61" s="358">
        <v>0</v>
      </c>
      <c r="B61" s="358">
        <v>0</v>
      </c>
      <c r="C61" s="358">
        <v>0</v>
      </c>
      <c r="D61" s="358">
        <v>0</v>
      </c>
      <c r="E61" s="358">
        <v>0</v>
      </c>
      <c r="F61" s="358">
        <v>0</v>
      </c>
      <c r="G61" s="358">
        <v>0</v>
      </c>
      <c r="H61" s="358">
        <v>0</v>
      </c>
      <c r="I61" s="358">
        <v>0</v>
      </c>
      <c r="J61" s="358">
        <v>0</v>
      </c>
      <c r="K61" s="358">
        <v>0</v>
      </c>
      <c r="L61" s="358">
        <v>0</v>
      </c>
      <c r="M61" s="358">
        <v>0</v>
      </c>
      <c r="N61" s="358">
        <v>0</v>
      </c>
      <c r="O61" s="358">
        <v>0</v>
      </c>
      <c r="P61" s="358">
        <v>0</v>
      </c>
    </row>
    <row r="62" spans="1:16" x14ac:dyDescent="0.25">
      <c r="A62" s="358">
        <v>0</v>
      </c>
      <c r="B62" s="358">
        <v>0</v>
      </c>
      <c r="C62" s="358">
        <v>0</v>
      </c>
      <c r="D62" s="358">
        <v>0</v>
      </c>
      <c r="E62" s="358">
        <v>0</v>
      </c>
      <c r="F62" s="358">
        <v>0</v>
      </c>
      <c r="G62" s="358">
        <v>0</v>
      </c>
      <c r="H62" s="358">
        <v>0</v>
      </c>
      <c r="I62" s="358">
        <v>0</v>
      </c>
      <c r="J62" s="358">
        <v>0</v>
      </c>
      <c r="K62" s="358">
        <v>0</v>
      </c>
      <c r="L62" s="358">
        <v>0</v>
      </c>
      <c r="M62" s="358">
        <v>0</v>
      </c>
      <c r="N62" s="358">
        <v>0</v>
      </c>
      <c r="O62" s="358">
        <v>0</v>
      </c>
      <c r="P62" s="358">
        <v>0</v>
      </c>
    </row>
    <row r="63" spans="1:16" x14ac:dyDescent="0.25">
      <c r="A63" s="358">
        <v>0</v>
      </c>
      <c r="B63" s="358">
        <v>0</v>
      </c>
      <c r="C63" s="358">
        <v>0</v>
      </c>
      <c r="D63" s="358">
        <v>0</v>
      </c>
      <c r="E63" s="358">
        <v>0</v>
      </c>
      <c r="F63" s="358">
        <v>0</v>
      </c>
      <c r="G63" s="358">
        <v>0</v>
      </c>
      <c r="H63" s="358">
        <v>0</v>
      </c>
      <c r="I63" s="358">
        <v>0</v>
      </c>
      <c r="J63" s="358">
        <v>0</v>
      </c>
      <c r="K63" s="358">
        <v>0</v>
      </c>
      <c r="L63" s="358">
        <v>0</v>
      </c>
      <c r="M63" s="358">
        <v>0</v>
      </c>
      <c r="N63" s="358">
        <v>0</v>
      </c>
      <c r="O63" s="358">
        <v>0</v>
      </c>
      <c r="P63" s="358">
        <v>0</v>
      </c>
    </row>
    <row r="64" spans="1:16" x14ac:dyDescent="0.25">
      <c r="A64" s="358">
        <v>0</v>
      </c>
      <c r="B64" s="358">
        <v>0</v>
      </c>
      <c r="C64" s="358">
        <v>0</v>
      </c>
      <c r="D64" s="358">
        <v>0</v>
      </c>
      <c r="E64" s="358">
        <v>0</v>
      </c>
      <c r="F64" s="358">
        <v>0</v>
      </c>
      <c r="G64" s="358">
        <v>0</v>
      </c>
      <c r="H64" s="358">
        <v>0</v>
      </c>
      <c r="I64" s="358">
        <v>0</v>
      </c>
      <c r="J64" s="358">
        <v>0</v>
      </c>
      <c r="K64" s="358">
        <v>0</v>
      </c>
      <c r="L64" s="358">
        <v>0</v>
      </c>
      <c r="M64" s="358">
        <v>0</v>
      </c>
      <c r="N64" s="358">
        <v>0</v>
      </c>
      <c r="O64" s="358">
        <v>0</v>
      </c>
      <c r="P64" s="358">
        <v>0</v>
      </c>
    </row>
    <row r="65" spans="1:16" x14ac:dyDescent="0.25">
      <c r="A65" s="358">
        <v>0</v>
      </c>
      <c r="B65" s="358">
        <v>0</v>
      </c>
      <c r="C65" s="358">
        <v>0</v>
      </c>
      <c r="D65" s="358">
        <v>0</v>
      </c>
      <c r="E65" s="358">
        <v>0</v>
      </c>
      <c r="F65" s="358">
        <v>0</v>
      </c>
      <c r="G65" s="358">
        <v>0</v>
      </c>
      <c r="H65" s="358">
        <v>0</v>
      </c>
      <c r="I65" s="358">
        <v>0</v>
      </c>
      <c r="J65" s="358">
        <v>0</v>
      </c>
      <c r="K65" s="358">
        <v>0</v>
      </c>
      <c r="L65" s="358">
        <v>0</v>
      </c>
      <c r="M65" s="358">
        <v>0</v>
      </c>
      <c r="N65" s="358">
        <v>0</v>
      </c>
      <c r="O65" s="358">
        <v>0</v>
      </c>
      <c r="P65" s="358">
        <v>0</v>
      </c>
    </row>
    <row r="66" spans="1:16" x14ac:dyDescent="0.25">
      <c r="A66" s="358">
        <v>0</v>
      </c>
      <c r="B66" s="358">
        <v>0</v>
      </c>
      <c r="C66" s="358">
        <v>0</v>
      </c>
      <c r="D66" s="358">
        <v>0</v>
      </c>
      <c r="E66" s="358">
        <v>0</v>
      </c>
      <c r="F66" s="358">
        <v>0</v>
      </c>
      <c r="G66" s="358">
        <v>0</v>
      </c>
      <c r="H66" s="358">
        <v>0</v>
      </c>
      <c r="I66" s="358">
        <v>0</v>
      </c>
      <c r="J66" s="358">
        <v>0</v>
      </c>
      <c r="K66" s="358">
        <v>0</v>
      </c>
      <c r="L66" s="358">
        <v>0</v>
      </c>
      <c r="M66" s="358">
        <v>0</v>
      </c>
      <c r="N66" s="358">
        <v>0</v>
      </c>
      <c r="O66" s="358">
        <v>0</v>
      </c>
      <c r="P66" s="358">
        <v>0</v>
      </c>
    </row>
    <row r="67" spans="1:16" x14ac:dyDescent="0.25">
      <c r="A67" s="358">
        <v>0</v>
      </c>
      <c r="B67" s="358">
        <v>0</v>
      </c>
      <c r="C67" s="358">
        <v>0</v>
      </c>
      <c r="D67" s="358">
        <v>0</v>
      </c>
      <c r="E67" s="358">
        <v>0</v>
      </c>
      <c r="F67" s="358">
        <v>0</v>
      </c>
      <c r="G67" s="358">
        <v>0</v>
      </c>
      <c r="H67" s="358">
        <v>0</v>
      </c>
      <c r="I67" s="358">
        <v>0</v>
      </c>
      <c r="J67" s="358">
        <v>0</v>
      </c>
      <c r="K67" s="358">
        <v>0</v>
      </c>
      <c r="L67" s="358">
        <v>0</v>
      </c>
      <c r="M67" s="358">
        <v>0</v>
      </c>
      <c r="N67" s="358">
        <v>0</v>
      </c>
      <c r="O67" s="358">
        <v>0</v>
      </c>
      <c r="P67" s="358">
        <v>0</v>
      </c>
    </row>
    <row r="68" spans="1:16" x14ac:dyDescent="0.25">
      <c r="A68" s="358">
        <v>0</v>
      </c>
      <c r="B68" s="358">
        <v>0</v>
      </c>
      <c r="C68" s="358">
        <v>0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58">
        <v>0</v>
      </c>
      <c r="J68" s="358">
        <v>0</v>
      </c>
      <c r="K68" s="358">
        <v>0</v>
      </c>
      <c r="L68" s="358">
        <v>0</v>
      </c>
      <c r="M68" s="358">
        <v>0</v>
      </c>
      <c r="N68" s="358">
        <v>0</v>
      </c>
      <c r="O68" s="358">
        <v>0</v>
      </c>
      <c r="P68" s="358">
        <v>0</v>
      </c>
    </row>
    <row r="69" spans="1:16" x14ac:dyDescent="0.25">
      <c r="A69" s="358">
        <v>0</v>
      </c>
      <c r="B69" s="358">
        <v>0</v>
      </c>
      <c r="C69" s="358">
        <v>0</v>
      </c>
      <c r="D69" s="358">
        <v>0</v>
      </c>
      <c r="E69" s="358">
        <v>0</v>
      </c>
      <c r="F69" s="358">
        <v>0</v>
      </c>
      <c r="G69" s="358">
        <v>0</v>
      </c>
      <c r="H69" s="358">
        <v>0</v>
      </c>
      <c r="I69" s="358">
        <v>0</v>
      </c>
      <c r="J69" s="358">
        <v>0</v>
      </c>
      <c r="K69" s="358">
        <v>0</v>
      </c>
      <c r="L69" s="358">
        <v>0</v>
      </c>
      <c r="M69" s="358">
        <v>0</v>
      </c>
      <c r="N69" s="358">
        <v>0</v>
      </c>
      <c r="O69" s="358">
        <v>0</v>
      </c>
      <c r="P69" s="358">
        <v>0</v>
      </c>
    </row>
    <row r="70" spans="1:16" x14ac:dyDescent="0.25">
      <c r="A70" s="358">
        <v>0</v>
      </c>
      <c r="B70" s="358">
        <v>0</v>
      </c>
      <c r="C70" s="358">
        <v>0</v>
      </c>
      <c r="D70" s="358">
        <v>0</v>
      </c>
      <c r="E70" s="358">
        <v>0</v>
      </c>
      <c r="F70" s="358">
        <v>0</v>
      </c>
      <c r="G70" s="358">
        <v>0</v>
      </c>
      <c r="H70" s="358">
        <v>0</v>
      </c>
      <c r="I70" s="358">
        <v>0</v>
      </c>
      <c r="J70" s="358">
        <v>0</v>
      </c>
      <c r="K70" s="358">
        <v>0</v>
      </c>
      <c r="L70" s="358">
        <v>0</v>
      </c>
      <c r="M70" s="358">
        <v>0</v>
      </c>
      <c r="N70" s="358">
        <v>0</v>
      </c>
      <c r="O70" s="358">
        <v>0</v>
      </c>
      <c r="P70" s="358">
        <v>0</v>
      </c>
    </row>
    <row r="71" spans="1:16" x14ac:dyDescent="0.25">
      <c r="A71" s="358">
        <v>0</v>
      </c>
      <c r="B71" s="358">
        <v>0</v>
      </c>
      <c r="C71" s="358">
        <v>0</v>
      </c>
      <c r="D71" s="358">
        <v>0</v>
      </c>
      <c r="E71" s="358">
        <v>0</v>
      </c>
      <c r="F71" s="358">
        <v>0</v>
      </c>
      <c r="G71" s="358">
        <v>0</v>
      </c>
      <c r="H71" s="358">
        <v>0</v>
      </c>
      <c r="I71" s="358">
        <v>0</v>
      </c>
      <c r="J71" s="358">
        <v>0</v>
      </c>
      <c r="K71" s="358">
        <v>0</v>
      </c>
      <c r="L71" s="358">
        <v>0</v>
      </c>
      <c r="M71" s="358">
        <v>0</v>
      </c>
      <c r="N71" s="358">
        <v>0</v>
      </c>
      <c r="O71" s="358">
        <v>0</v>
      </c>
      <c r="P71" s="358">
        <v>0</v>
      </c>
    </row>
    <row r="72" spans="1:16" x14ac:dyDescent="0.25">
      <c r="A72" s="358">
        <v>0</v>
      </c>
      <c r="B72" s="358">
        <v>0</v>
      </c>
      <c r="C72" s="358">
        <v>0</v>
      </c>
      <c r="D72" s="358">
        <v>0</v>
      </c>
      <c r="E72" s="358">
        <v>0</v>
      </c>
      <c r="F72" s="358">
        <v>0</v>
      </c>
      <c r="G72" s="358">
        <v>0</v>
      </c>
      <c r="H72" s="358">
        <v>0</v>
      </c>
      <c r="I72" s="358">
        <v>0</v>
      </c>
      <c r="J72" s="358">
        <v>0</v>
      </c>
      <c r="K72" s="358">
        <v>0</v>
      </c>
      <c r="L72" s="358">
        <v>0</v>
      </c>
      <c r="M72" s="358">
        <v>0</v>
      </c>
      <c r="N72" s="358">
        <v>0</v>
      </c>
      <c r="O72" s="358">
        <v>0</v>
      </c>
      <c r="P72" s="358">
        <v>0</v>
      </c>
    </row>
    <row r="73" spans="1:16" x14ac:dyDescent="0.25">
      <c r="A73" s="358">
        <v>0</v>
      </c>
      <c r="B73" s="358">
        <v>0</v>
      </c>
      <c r="C73" s="358">
        <v>0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58">
        <v>0</v>
      </c>
      <c r="J73" s="358">
        <v>0</v>
      </c>
      <c r="K73" s="358">
        <v>0</v>
      </c>
      <c r="L73" s="358">
        <v>0</v>
      </c>
      <c r="M73" s="358">
        <v>0</v>
      </c>
      <c r="N73" s="358">
        <v>0</v>
      </c>
      <c r="O73" s="358">
        <v>0</v>
      </c>
      <c r="P73" s="358">
        <v>0</v>
      </c>
    </row>
    <row r="74" spans="1:16" x14ac:dyDescent="0.25">
      <c r="A74" s="358">
        <v>0</v>
      </c>
      <c r="B74" s="358">
        <v>0</v>
      </c>
      <c r="C74" s="358">
        <v>0</v>
      </c>
      <c r="D74" s="358">
        <v>0</v>
      </c>
      <c r="E74" s="358">
        <v>0</v>
      </c>
      <c r="F74" s="358">
        <v>0</v>
      </c>
      <c r="G74" s="358">
        <v>0</v>
      </c>
      <c r="H74" s="358">
        <v>0</v>
      </c>
      <c r="I74" s="358">
        <v>0</v>
      </c>
      <c r="J74" s="358">
        <v>0</v>
      </c>
      <c r="K74" s="358">
        <v>0</v>
      </c>
      <c r="L74" s="358">
        <v>0</v>
      </c>
      <c r="M74" s="358">
        <v>0</v>
      </c>
      <c r="N74" s="358">
        <v>0</v>
      </c>
      <c r="O74" s="358">
        <v>0</v>
      </c>
      <c r="P74" s="358">
        <v>0</v>
      </c>
    </row>
    <row r="75" spans="1:16" x14ac:dyDescent="0.25">
      <c r="A75" s="358">
        <v>0</v>
      </c>
      <c r="B75" s="358">
        <v>0</v>
      </c>
      <c r="C75" s="358">
        <v>0</v>
      </c>
      <c r="D75" s="358">
        <v>0</v>
      </c>
      <c r="E75" s="358">
        <v>0</v>
      </c>
      <c r="F75" s="358">
        <v>0</v>
      </c>
      <c r="G75" s="358">
        <v>0</v>
      </c>
      <c r="H75" s="358">
        <v>0</v>
      </c>
      <c r="I75" s="358">
        <v>0</v>
      </c>
      <c r="J75" s="358">
        <v>0</v>
      </c>
      <c r="K75" s="358">
        <v>0</v>
      </c>
      <c r="L75" s="358">
        <v>0</v>
      </c>
      <c r="M75" s="358">
        <v>0</v>
      </c>
      <c r="N75" s="358">
        <v>0</v>
      </c>
      <c r="O75" s="358">
        <v>0</v>
      </c>
      <c r="P75" s="358">
        <v>0</v>
      </c>
    </row>
    <row r="76" spans="1:16" x14ac:dyDescent="0.25">
      <c r="A76" s="358">
        <v>0</v>
      </c>
      <c r="B76" s="358">
        <v>0</v>
      </c>
      <c r="C76" s="358">
        <v>0</v>
      </c>
      <c r="D76" s="358">
        <v>0</v>
      </c>
      <c r="E76" s="358">
        <v>0</v>
      </c>
      <c r="F76" s="358">
        <v>0</v>
      </c>
      <c r="G76" s="358">
        <v>0</v>
      </c>
      <c r="H76" s="358">
        <v>0</v>
      </c>
      <c r="I76" s="358">
        <v>0</v>
      </c>
      <c r="J76" s="358">
        <v>0</v>
      </c>
      <c r="K76" s="358">
        <v>0</v>
      </c>
      <c r="L76" s="358">
        <v>0</v>
      </c>
      <c r="M76" s="358">
        <v>0</v>
      </c>
      <c r="N76" s="358">
        <v>0</v>
      </c>
      <c r="O76" s="358">
        <v>0</v>
      </c>
      <c r="P76" s="358">
        <v>0</v>
      </c>
    </row>
    <row r="77" spans="1:16" x14ac:dyDescent="0.25">
      <c r="A77" s="358">
        <v>0</v>
      </c>
      <c r="B77" s="358">
        <v>0</v>
      </c>
      <c r="C77" s="358">
        <v>0</v>
      </c>
      <c r="D77" s="358">
        <v>0</v>
      </c>
      <c r="E77" s="358">
        <v>0</v>
      </c>
      <c r="F77" s="358">
        <v>0</v>
      </c>
      <c r="G77" s="358">
        <v>0</v>
      </c>
      <c r="H77" s="358">
        <v>0</v>
      </c>
      <c r="I77" s="358">
        <v>0</v>
      </c>
      <c r="J77" s="358">
        <v>0</v>
      </c>
      <c r="K77" s="358">
        <v>0</v>
      </c>
      <c r="L77" s="358">
        <v>0</v>
      </c>
      <c r="M77" s="358">
        <v>0</v>
      </c>
      <c r="N77" s="358">
        <v>0</v>
      </c>
      <c r="O77" s="358">
        <v>0</v>
      </c>
      <c r="P77" s="358">
        <v>0</v>
      </c>
    </row>
    <row r="78" spans="1:16" x14ac:dyDescent="0.25">
      <c r="A78" s="358">
        <v>0</v>
      </c>
      <c r="B78" s="358">
        <v>0</v>
      </c>
      <c r="C78" s="358">
        <v>0</v>
      </c>
      <c r="D78" s="358">
        <v>0</v>
      </c>
      <c r="E78" s="358">
        <v>0</v>
      </c>
      <c r="F78" s="358">
        <v>0</v>
      </c>
      <c r="G78" s="358">
        <v>0</v>
      </c>
      <c r="H78" s="358">
        <v>0</v>
      </c>
      <c r="I78" s="358">
        <v>0</v>
      </c>
      <c r="J78" s="358">
        <v>0</v>
      </c>
      <c r="K78" s="358">
        <v>0</v>
      </c>
      <c r="L78" s="358">
        <v>0</v>
      </c>
      <c r="M78" s="358">
        <v>0</v>
      </c>
      <c r="N78" s="358">
        <v>0</v>
      </c>
      <c r="O78" s="358">
        <v>0</v>
      </c>
      <c r="P78" s="358">
        <v>0</v>
      </c>
    </row>
    <row r="79" spans="1:16" x14ac:dyDescent="0.25">
      <c r="A79" s="358">
        <v>0</v>
      </c>
      <c r="B79" s="358">
        <v>0</v>
      </c>
      <c r="C79" s="358">
        <v>0</v>
      </c>
      <c r="D79" s="358">
        <v>0</v>
      </c>
      <c r="E79" s="358">
        <v>0</v>
      </c>
      <c r="F79" s="358">
        <v>0</v>
      </c>
      <c r="G79" s="358">
        <v>0</v>
      </c>
      <c r="H79" s="358">
        <v>0</v>
      </c>
      <c r="I79" s="358">
        <v>0</v>
      </c>
      <c r="J79" s="358">
        <v>0</v>
      </c>
      <c r="K79" s="358">
        <v>0</v>
      </c>
      <c r="L79" s="358">
        <v>0</v>
      </c>
      <c r="M79" s="358">
        <v>0</v>
      </c>
      <c r="N79" s="358">
        <v>0</v>
      </c>
      <c r="O79" s="358">
        <v>0</v>
      </c>
      <c r="P79" s="358">
        <v>0</v>
      </c>
    </row>
    <row r="80" spans="1:16" x14ac:dyDescent="0.25">
      <c r="A80" s="358">
        <v>0</v>
      </c>
      <c r="B80" s="358">
        <v>0</v>
      </c>
      <c r="C80" s="358">
        <v>0</v>
      </c>
      <c r="D80" s="358">
        <v>0</v>
      </c>
      <c r="E80" s="358">
        <v>0</v>
      </c>
      <c r="F80" s="358">
        <v>0</v>
      </c>
      <c r="G80" s="358">
        <v>0</v>
      </c>
      <c r="H80" s="358">
        <v>0</v>
      </c>
      <c r="I80" s="358">
        <v>0</v>
      </c>
      <c r="J80" s="358">
        <v>0</v>
      </c>
      <c r="K80" s="358">
        <v>0</v>
      </c>
      <c r="L80" s="358">
        <v>0</v>
      </c>
      <c r="M80" s="358">
        <v>0</v>
      </c>
      <c r="N80" s="358">
        <v>0</v>
      </c>
      <c r="O80" s="358">
        <v>0</v>
      </c>
      <c r="P80" s="358">
        <v>0</v>
      </c>
    </row>
    <row r="81" spans="1:16" x14ac:dyDescent="0.25">
      <c r="A81" s="358">
        <v>0</v>
      </c>
      <c r="B81" s="358">
        <v>0</v>
      </c>
      <c r="C81" s="358">
        <v>0</v>
      </c>
      <c r="D81" s="358">
        <v>0</v>
      </c>
      <c r="E81" s="358">
        <v>0</v>
      </c>
      <c r="F81" s="358">
        <v>0</v>
      </c>
      <c r="G81" s="358">
        <v>0</v>
      </c>
      <c r="H81" s="358">
        <v>0</v>
      </c>
      <c r="I81" s="358">
        <v>0</v>
      </c>
      <c r="J81" s="358">
        <v>0</v>
      </c>
      <c r="K81" s="358">
        <v>0</v>
      </c>
      <c r="L81" s="358">
        <v>0</v>
      </c>
      <c r="M81" s="358">
        <v>0</v>
      </c>
      <c r="N81" s="358">
        <v>0</v>
      </c>
      <c r="O81" s="358">
        <v>0</v>
      </c>
      <c r="P81" s="358">
        <v>0</v>
      </c>
    </row>
    <row r="82" spans="1:16" x14ac:dyDescent="0.25">
      <c r="A82" s="358">
        <v>0</v>
      </c>
      <c r="B82" s="358">
        <v>0</v>
      </c>
      <c r="C82" s="358">
        <v>0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58">
        <v>0</v>
      </c>
      <c r="J82" s="358">
        <v>0</v>
      </c>
      <c r="K82" s="358">
        <v>0</v>
      </c>
      <c r="L82" s="358">
        <v>0</v>
      </c>
      <c r="M82" s="358">
        <v>0</v>
      </c>
      <c r="N82" s="358">
        <v>0</v>
      </c>
      <c r="O82" s="358">
        <v>0</v>
      </c>
      <c r="P82" s="358">
        <v>0</v>
      </c>
    </row>
    <row r="83" spans="1:16" x14ac:dyDescent="0.25">
      <c r="A83" s="358">
        <v>0</v>
      </c>
      <c r="B83" s="358">
        <v>0</v>
      </c>
      <c r="C83" s="358">
        <v>0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58">
        <v>0</v>
      </c>
      <c r="J83" s="358">
        <v>0</v>
      </c>
      <c r="K83" s="358">
        <v>0</v>
      </c>
      <c r="L83" s="358">
        <v>0</v>
      </c>
      <c r="M83" s="358">
        <v>0</v>
      </c>
      <c r="N83" s="358">
        <v>0</v>
      </c>
      <c r="O83" s="358">
        <v>0</v>
      </c>
      <c r="P83" s="358">
        <v>0</v>
      </c>
    </row>
    <row r="84" spans="1:16" x14ac:dyDescent="0.25">
      <c r="A84" s="358">
        <v>0</v>
      </c>
      <c r="B84" s="358">
        <v>0</v>
      </c>
      <c r="C84" s="358">
        <v>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58">
        <v>0</v>
      </c>
      <c r="J84" s="358">
        <v>0</v>
      </c>
      <c r="K84" s="358">
        <v>0</v>
      </c>
      <c r="L84" s="358">
        <v>0</v>
      </c>
      <c r="M84" s="358">
        <v>0</v>
      </c>
      <c r="N84" s="358">
        <v>0</v>
      </c>
      <c r="O84" s="358">
        <v>0</v>
      </c>
      <c r="P84" s="358">
        <v>0</v>
      </c>
    </row>
    <row r="85" spans="1:16" x14ac:dyDescent="0.25">
      <c r="A85" s="358">
        <v>0</v>
      </c>
      <c r="B85" s="358">
        <v>0</v>
      </c>
      <c r="C85" s="358">
        <v>0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58">
        <v>0</v>
      </c>
      <c r="J85" s="358">
        <v>0</v>
      </c>
      <c r="K85" s="358">
        <v>0</v>
      </c>
      <c r="L85" s="358">
        <v>0</v>
      </c>
      <c r="M85" s="358">
        <v>0</v>
      </c>
      <c r="N85" s="358">
        <v>0</v>
      </c>
      <c r="O85" s="358">
        <v>0</v>
      </c>
      <c r="P85" s="358">
        <v>0</v>
      </c>
    </row>
    <row r="86" spans="1:16" x14ac:dyDescent="0.25">
      <c r="A86" s="358">
        <v>0</v>
      </c>
      <c r="B86" s="358">
        <v>0</v>
      </c>
      <c r="C86" s="358">
        <v>0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58">
        <v>0</v>
      </c>
      <c r="J86" s="358">
        <v>0</v>
      </c>
      <c r="K86" s="358">
        <v>0</v>
      </c>
      <c r="L86" s="358">
        <v>0</v>
      </c>
      <c r="M86" s="358">
        <v>0</v>
      </c>
      <c r="N86" s="358">
        <v>0</v>
      </c>
      <c r="O86" s="358">
        <v>0</v>
      </c>
      <c r="P86" s="358">
        <v>0</v>
      </c>
    </row>
    <row r="87" spans="1:16" x14ac:dyDescent="0.25">
      <c r="A87" s="358">
        <v>0</v>
      </c>
      <c r="B87" s="358">
        <v>0</v>
      </c>
      <c r="C87" s="358">
        <v>0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58">
        <v>0</v>
      </c>
      <c r="J87" s="358">
        <v>0</v>
      </c>
      <c r="K87" s="358">
        <v>0</v>
      </c>
      <c r="L87" s="358">
        <v>0</v>
      </c>
      <c r="M87" s="358">
        <v>0</v>
      </c>
      <c r="N87" s="358">
        <v>0</v>
      </c>
      <c r="O87" s="358">
        <v>0</v>
      </c>
      <c r="P87" s="358">
        <v>0</v>
      </c>
    </row>
    <row r="88" spans="1:16" x14ac:dyDescent="0.25">
      <c r="A88" s="358">
        <v>0</v>
      </c>
      <c r="B88" s="358">
        <v>0</v>
      </c>
      <c r="C88" s="358">
        <v>0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  <c r="L88" s="358">
        <v>0</v>
      </c>
      <c r="M88" s="358">
        <v>0</v>
      </c>
      <c r="N88" s="358">
        <v>0</v>
      </c>
      <c r="O88" s="358">
        <v>0</v>
      </c>
      <c r="P88" s="358">
        <v>0</v>
      </c>
    </row>
    <row r="89" spans="1:16" x14ac:dyDescent="0.25">
      <c r="A89" s="358">
        <v>0</v>
      </c>
      <c r="B89" s="358">
        <v>0</v>
      </c>
      <c r="C89" s="358">
        <v>0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  <c r="L89" s="358">
        <v>0</v>
      </c>
      <c r="M89" s="358">
        <v>0</v>
      </c>
      <c r="N89" s="358">
        <v>0</v>
      </c>
      <c r="O89" s="358">
        <v>0</v>
      </c>
      <c r="P89" s="358">
        <v>0</v>
      </c>
    </row>
    <row r="90" spans="1:16" x14ac:dyDescent="0.25">
      <c r="A90" s="358">
        <v>0</v>
      </c>
      <c r="B90" s="358">
        <v>0</v>
      </c>
      <c r="C90" s="358">
        <v>0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  <c r="L90" s="358">
        <v>0</v>
      </c>
      <c r="M90" s="358">
        <v>0</v>
      </c>
      <c r="N90" s="358">
        <v>0</v>
      </c>
      <c r="O90" s="358">
        <v>0</v>
      </c>
      <c r="P90" s="358">
        <v>0</v>
      </c>
    </row>
    <row r="91" spans="1:16" x14ac:dyDescent="0.25">
      <c r="A91" s="358">
        <v>0</v>
      </c>
      <c r="B91" s="358">
        <v>0</v>
      </c>
      <c r="C91" s="358">
        <v>0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  <c r="L91" s="358">
        <v>0</v>
      </c>
      <c r="M91" s="358">
        <v>0</v>
      </c>
      <c r="N91" s="358">
        <v>0</v>
      </c>
      <c r="O91" s="358">
        <v>0</v>
      </c>
      <c r="P91" s="358">
        <v>0</v>
      </c>
    </row>
    <row r="92" spans="1:16" x14ac:dyDescent="0.25">
      <c r="A92" s="358">
        <v>0</v>
      </c>
      <c r="B92" s="358">
        <v>0</v>
      </c>
      <c r="C92" s="358">
        <v>0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  <c r="L92" s="358">
        <v>0</v>
      </c>
      <c r="M92" s="358">
        <v>0</v>
      </c>
      <c r="N92" s="358">
        <v>0</v>
      </c>
      <c r="O92" s="358">
        <v>0</v>
      </c>
      <c r="P92" s="358">
        <v>0</v>
      </c>
    </row>
    <row r="93" spans="1:16" x14ac:dyDescent="0.25">
      <c r="A93" s="358">
        <v>0</v>
      </c>
      <c r="B93" s="358">
        <v>0</v>
      </c>
      <c r="C93" s="358">
        <v>0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  <c r="L93" s="358">
        <v>0</v>
      </c>
      <c r="M93" s="358">
        <v>0</v>
      </c>
      <c r="N93" s="358">
        <v>0</v>
      </c>
      <c r="O93" s="358">
        <v>0</v>
      </c>
      <c r="P93" s="358">
        <v>0</v>
      </c>
    </row>
    <row r="94" spans="1:16" x14ac:dyDescent="0.25">
      <c r="A94" s="358">
        <v>0</v>
      </c>
      <c r="B94" s="358">
        <v>0</v>
      </c>
      <c r="C94" s="358">
        <v>0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  <c r="L94" s="358">
        <v>0</v>
      </c>
      <c r="M94" s="358">
        <v>0</v>
      </c>
      <c r="N94" s="358">
        <v>0</v>
      </c>
      <c r="O94" s="358">
        <v>0</v>
      </c>
      <c r="P94" s="358">
        <v>0</v>
      </c>
    </row>
    <row r="95" spans="1:16" x14ac:dyDescent="0.25">
      <c r="A95" s="358">
        <v>0</v>
      </c>
      <c r="B95" s="358">
        <v>0</v>
      </c>
      <c r="C95" s="358">
        <v>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  <c r="L95" s="358">
        <v>0</v>
      </c>
      <c r="M95" s="358">
        <v>0</v>
      </c>
      <c r="N95" s="358">
        <v>0</v>
      </c>
      <c r="O95" s="358">
        <v>0</v>
      </c>
      <c r="P95" s="358">
        <v>0</v>
      </c>
    </row>
    <row r="96" spans="1:16" x14ac:dyDescent="0.25">
      <c r="A96" s="358">
        <v>0</v>
      </c>
      <c r="B96" s="358">
        <v>0</v>
      </c>
      <c r="C96" s="358">
        <v>0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  <c r="L96" s="358">
        <v>0</v>
      </c>
      <c r="M96" s="358">
        <v>0</v>
      </c>
      <c r="N96" s="358">
        <v>0</v>
      </c>
      <c r="O96" s="358">
        <v>0</v>
      </c>
      <c r="P96" s="358">
        <v>0</v>
      </c>
    </row>
    <row r="97" spans="1:16" x14ac:dyDescent="0.25">
      <c r="A97" s="358">
        <v>0</v>
      </c>
      <c r="B97" s="358">
        <v>0</v>
      </c>
      <c r="C97" s="358">
        <v>0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  <c r="L97" s="358">
        <v>0</v>
      </c>
      <c r="M97" s="358">
        <v>0</v>
      </c>
      <c r="N97" s="358">
        <v>0</v>
      </c>
      <c r="O97" s="358">
        <v>0</v>
      </c>
      <c r="P97" s="358">
        <v>0</v>
      </c>
    </row>
    <row r="98" spans="1:16" x14ac:dyDescent="0.25">
      <c r="A98" s="358">
        <v>0</v>
      </c>
      <c r="B98" s="358">
        <v>0</v>
      </c>
      <c r="C98" s="358">
        <v>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  <c r="L98" s="358">
        <v>0</v>
      </c>
      <c r="M98" s="358">
        <v>0</v>
      </c>
      <c r="N98" s="358">
        <v>0</v>
      </c>
      <c r="O98" s="358">
        <v>0</v>
      </c>
      <c r="P98" s="358">
        <v>0</v>
      </c>
    </row>
    <row r="99" spans="1:16" x14ac:dyDescent="0.25">
      <c r="A99" s="358">
        <v>0</v>
      </c>
      <c r="B99" s="358">
        <v>0</v>
      </c>
      <c r="C99" s="358">
        <v>0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  <c r="L99" s="358">
        <v>0</v>
      </c>
      <c r="M99" s="358">
        <v>0</v>
      </c>
      <c r="N99" s="358">
        <v>0</v>
      </c>
      <c r="O99" s="358">
        <v>0</v>
      </c>
      <c r="P99" s="358">
        <v>0</v>
      </c>
    </row>
    <row r="100" spans="1:16" x14ac:dyDescent="0.25">
      <c r="A100" s="358">
        <v>0</v>
      </c>
      <c r="B100" s="358">
        <v>0</v>
      </c>
      <c r="C100" s="358">
        <v>0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  <c r="L100" s="358">
        <v>0</v>
      </c>
      <c r="M100" s="358">
        <v>0</v>
      </c>
      <c r="N100" s="358">
        <v>0</v>
      </c>
      <c r="O100" s="358">
        <v>0</v>
      </c>
      <c r="P100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100"/>
  <sheetViews>
    <sheetView workbookViewId="0"/>
  </sheetViews>
  <sheetFormatPr defaultRowHeight="13.5" x14ac:dyDescent="0.25"/>
  <sheetData>
    <row r="1" spans="1:16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  <c r="K1" s="358">
        <v>0</v>
      </c>
      <c r="L1" s="358">
        <v>0</v>
      </c>
      <c r="M1" s="358">
        <v>0</v>
      </c>
      <c r="N1" s="358">
        <v>0</v>
      </c>
      <c r="O1" s="358">
        <v>0</v>
      </c>
      <c r="P1" s="358">
        <v>0</v>
      </c>
    </row>
    <row r="2" spans="1:16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  <c r="K2" s="358">
        <v>0</v>
      </c>
      <c r="L2" s="358">
        <v>0</v>
      </c>
      <c r="M2" s="358">
        <v>0</v>
      </c>
      <c r="N2" s="358">
        <v>0</v>
      </c>
      <c r="O2" s="358">
        <v>0</v>
      </c>
      <c r="P2" s="358">
        <v>0</v>
      </c>
    </row>
    <row r="3" spans="1:16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  <c r="K3" s="358">
        <v>0</v>
      </c>
      <c r="L3" s="358">
        <v>0</v>
      </c>
      <c r="M3" s="358">
        <v>0</v>
      </c>
      <c r="N3" s="358">
        <v>0</v>
      </c>
      <c r="O3" s="358">
        <v>0</v>
      </c>
      <c r="P3" s="358">
        <v>0</v>
      </c>
    </row>
    <row r="4" spans="1:16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  <c r="K4" s="358">
        <v>0</v>
      </c>
      <c r="L4" s="358">
        <v>0</v>
      </c>
      <c r="M4" s="358">
        <v>0</v>
      </c>
      <c r="N4" s="358">
        <v>0</v>
      </c>
      <c r="O4" s="358">
        <v>0</v>
      </c>
      <c r="P4" s="358">
        <v>0</v>
      </c>
    </row>
    <row r="5" spans="1:16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  <c r="K5" s="358">
        <v>0</v>
      </c>
      <c r="L5" s="358">
        <v>0</v>
      </c>
      <c r="M5" s="358">
        <v>0</v>
      </c>
      <c r="N5" s="358">
        <v>0</v>
      </c>
      <c r="O5" s="358">
        <v>0</v>
      </c>
      <c r="P5" s="358">
        <v>0</v>
      </c>
    </row>
    <row r="6" spans="1:16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  <c r="K6" s="358">
        <v>0</v>
      </c>
      <c r="L6" s="358">
        <v>0</v>
      </c>
      <c r="M6" s="358">
        <v>0</v>
      </c>
      <c r="N6" s="358">
        <v>0</v>
      </c>
      <c r="O6" s="358">
        <v>0</v>
      </c>
      <c r="P6" s="358">
        <v>0</v>
      </c>
    </row>
    <row r="7" spans="1:16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  <c r="K7" s="358">
        <v>0</v>
      </c>
      <c r="L7" s="358">
        <v>0</v>
      </c>
      <c r="M7" s="358">
        <v>0</v>
      </c>
      <c r="N7" s="358">
        <v>0</v>
      </c>
      <c r="O7" s="358">
        <v>0</v>
      </c>
      <c r="P7" s="358">
        <v>0</v>
      </c>
    </row>
    <row r="8" spans="1:16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  <c r="K8" s="358">
        <v>0</v>
      </c>
      <c r="L8" s="358">
        <v>0</v>
      </c>
      <c r="M8" s="358">
        <v>0</v>
      </c>
      <c r="N8" s="358">
        <v>0</v>
      </c>
      <c r="O8" s="358">
        <v>0</v>
      </c>
      <c r="P8" s="358">
        <v>0</v>
      </c>
    </row>
    <row r="9" spans="1:16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</row>
    <row r="10" spans="1:16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</row>
    <row r="11" spans="1:16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</row>
    <row r="12" spans="1:16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</row>
    <row r="13" spans="1:16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</row>
    <row r="14" spans="1:16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</row>
    <row r="15" spans="1:16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</row>
    <row r="16" spans="1:16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</row>
    <row r="17" spans="1:16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</row>
    <row r="18" spans="1:16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</row>
    <row r="19" spans="1:16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</row>
    <row r="20" spans="1:16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</row>
    <row r="21" spans="1:16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</row>
    <row r="22" spans="1:16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</row>
    <row r="23" spans="1:16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</row>
    <row r="24" spans="1:16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</row>
    <row r="25" spans="1:16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</row>
    <row r="26" spans="1:16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</row>
    <row r="27" spans="1:16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</row>
    <row r="28" spans="1:16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</row>
    <row r="29" spans="1:16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</row>
    <row r="30" spans="1:16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</row>
    <row r="31" spans="1:16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</row>
    <row r="32" spans="1:16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</row>
    <row r="33" spans="1:16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  <c r="O33" s="358">
        <v>0</v>
      </c>
      <c r="P33" s="358">
        <v>0</v>
      </c>
    </row>
    <row r="34" spans="1:16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  <c r="O34" s="358">
        <v>0</v>
      </c>
      <c r="P34" s="358">
        <v>0</v>
      </c>
    </row>
    <row r="35" spans="1:16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  <c r="O35" s="358">
        <v>0</v>
      </c>
      <c r="P35" s="358">
        <v>0</v>
      </c>
    </row>
    <row r="36" spans="1:16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  <c r="K36" s="358">
        <v>0</v>
      </c>
      <c r="L36" s="358">
        <v>0</v>
      </c>
      <c r="M36" s="358">
        <v>0</v>
      </c>
      <c r="N36" s="358">
        <v>0</v>
      </c>
      <c r="O36" s="358">
        <v>0</v>
      </c>
      <c r="P36" s="358">
        <v>0</v>
      </c>
    </row>
    <row r="37" spans="1:16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  <c r="K37" s="358">
        <v>0</v>
      </c>
      <c r="L37" s="358">
        <v>0</v>
      </c>
      <c r="M37" s="358">
        <v>0</v>
      </c>
      <c r="N37" s="358">
        <v>0</v>
      </c>
      <c r="O37" s="358">
        <v>0</v>
      </c>
      <c r="P37" s="358">
        <v>0</v>
      </c>
    </row>
    <row r="38" spans="1:16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  <c r="K38" s="358">
        <v>0</v>
      </c>
      <c r="L38" s="358">
        <v>0</v>
      </c>
      <c r="M38" s="358">
        <v>0</v>
      </c>
      <c r="N38" s="358">
        <v>0</v>
      </c>
      <c r="O38" s="358">
        <v>0</v>
      </c>
      <c r="P38" s="358">
        <v>0</v>
      </c>
    </row>
    <row r="39" spans="1:16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8">
        <v>0</v>
      </c>
      <c r="L39" s="358">
        <v>0</v>
      </c>
      <c r="M39" s="358">
        <v>0</v>
      </c>
      <c r="N39" s="358">
        <v>0</v>
      </c>
      <c r="O39" s="358">
        <v>0</v>
      </c>
      <c r="P39" s="358">
        <v>0</v>
      </c>
    </row>
    <row r="40" spans="1:16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58">
        <v>0</v>
      </c>
      <c r="L40" s="358">
        <v>0</v>
      </c>
      <c r="M40" s="358">
        <v>0</v>
      </c>
      <c r="N40" s="358">
        <v>0</v>
      </c>
      <c r="O40" s="358">
        <v>0</v>
      </c>
      <c r="P40" s="358">
        <v>0</v>
      </c>
    </row>
    <row r="41" spans="1:16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  <c r="K41" s="358">
        <v>0</v>
      </c>
      <c r="L41" s="358">
        <v>0</v>
      </c>
      <c r="M41" s="358">
        <v>0</v>
      </c>
      <c r="N41" s="358">
        <v>0</v>
      </c>
      <c r="O41" s="358">
        <v>0</v>
      </c>
      <c r="P41" s="358">
        <v>0</v>
      </c>
    </row>
    <row r="42" spans="1:16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8">
        <v>0</v>
      </c>
      <c r="L42" s="358">
        <v>0</v>
      </c>
      <c r="M42" s="358">
        <v>0</v>
      </c>
      <c r="N42" s="358">
        <v>0</v>
      </c>
      <c r="O42" s="358">
        <v>0</v>
      </c>
      <c r="P42" s="358">
        <v>0</v>
      </c>
    </row>
    <row r="43" spans="1:16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  <c r="K43" s="358">
        <v>0</v>
      </c>
      <c r="L43" s="358">
        <v>0</v>
      </c>
      <c r="M43" s="358">
        <v>0</v>
      </c>
      <c r="N43" s="358">
        <v>0</v>
      </c>
      <c r="O43" s="358">
        <v>0</v>
      </c>
      <c r="P43" s="358">
        <v>0</v>
      </c>
    </row>
    <row r="44" spans="1:16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  <c r="K44" s="358">
        <v>0</v>
      </c>
      <c r="L44" s="358">
        <v>0</v>
      </c>
      <c r="M44" s="358">
        <v>0</v>
      </c>
      <c r="N44" s="358">
        <v>0</v>
      </c>
      <c r="O44" s="358">
        <v>0</v>
      </c>
      <c r="P44" s="358">
        <v>0</v>
      </c>
    </row>
    <row r="45" spans="1:16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8">
        <v>0</v>
      </c>
      <c r="L45" s="358">
        <v>0</v>
      </c>
      <c r="M45" s="358">
        <v>0</v>
      </c>
      <c r="N45" s="358">
        <v>0</v>
      </c>
      <c r="O45" s="358">
        <v>0</v>
      </c>
      <c r="P45" s="358">
        <v>0</v>
      </c>
    </row>
    <row r="46" spans="1:16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  <c r="K46" s="358">
        <v>0</v>
      </c>
      <c r="L46" s="358">
        <v>0</v>
      </c>
      <c r="M46" s="358">
        <v>0</v>
      </c>
      <c r="N46" s="358">
        <v>0</v>
      </c>
      <c r="O46" s="358">
        <v>0</v>
      </c>
      <c r="P46" s="358">
        <v>0</v>
      </c>
    </row>
    <row r="47" spans="1:16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8">
        <v>0</v>
      </c>
      <c r="L47" s="358">
        <v>0</v>
      </c>
      <c r="M47" s="358">
        <v>0</v>
      </c>
      <c r="N47" s="358">
        <v>0</v>
      </c>
      <c r="O47" s="358">
        <v>0</v>
      </c>
      <c r="P47" s="358">
        <v>0</v>
      </c>
    </row>
    <row r="48" spans="1:16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  <c r="K48" s="358">
        <v>0</v>
      </c>
      <c r="L48" s="358">
        <v>0</v>
      </c>
      <c r="M48" s="358">
        <v>0</v>
      </c>
      <c r="N48" s="358">
        <v>0</v>
      </c>
      <c r="O48" s="358">
        <v>0</v>
      </c>
      <c r="P48" s="358">
        <v>0</v>
      </c>
    </row>
    <row r="49" spans="1:16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  <c r="K49" s="358">
        <v>0</v>
      </c>
      <c r="L49" s="358">
        <v>0</v>
      </c>
      <c r="M49" s="358">
        <v>0</v>
      </c>
      <c r="N49" s="358">
        <v>0</v>
      </c>
      <c r="O49" s="358">
        <v>0</v>
      </c>
      <c r="P49" s="358">
        <v>0</v>
      </c>
    </row>
    <row r="50" spans="1:16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  <c r="K50" s="358">
        <v>0</v>
      </c>
      <c r="L50" s="358">
        <v>0</v>
      </c>
      <c r="M50" s="358">
        <v>0</v>
      </c>
      <c r="N50" s="358">
        <v>0</v>
      </c>
      <c r="O50" s="358">
        <v>0</v>
      </c>
      <c r="P50" s="358">
        <v>0</v>
      </c>
    </row>
    <row r="51" spans="1:16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v>0</v>
      </c>
      <c r="P51" s="358">
        <v>0</v>
      </c>
    </row>
    <row r="52" spans="1:16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  <c r="K52" s="358">
        <v>0</v>
      </c>
      <c r="L52" s="358">
        <v>0</v>
      </c>
      <c r="M52" s="358">
        <v>0</v>
      </c>
      <c r="N52" s="358">
        <v>0</v>
      </c>
      <c r="O52" s="358">
        <v>0</v>
      </c>
      <c r="P52" s="358">
        <v>0</v>
      </c>
    </row>
    <row r="53" spans="1:16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  <c r="K53" s="358">
        <v>0</v>
      </c>
      <c r="L53" s="358">
        <v>0</v>
      </c>
      <c r="M53" s="358">
        <v>0</v>
      </c>
      <c r="N53" s="358">
        <v>0</v>
      </c>
      <c r="O53" s="358">
        <v>0</v>
      </c>
      <c r="P53" s="358">
        <v>0</v>
      </c>
    </row>
    <row r="54" spans="1:16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  <c r="K54" s="358">
        <v>0</v>
      </c>
      <c r="L54" s="358">
        <v>0</v>
      </c>
      <c r="M54" s="358">
        <v>0</v>
      </c>
      <c r="N54" s="358">
        <v>0</v>
      </c>
      <c r="O54" s="358">
        <v>0</v>
      </c>
      <c r="P54" s="358">
        <v>0</v>
      </c>
    </row>
    <row r="55" spans="1:16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  <c r="K55" s="358">
        <v>0</v>
      </c>
      <c r="L55" s="358">
        <v>0</v>
      </c>
      <c r="M55" s="358">
        <v>0</v>
      </c>
      <c r="N55" s="358">
        <v>0</v>
      </c>
      <c r="O55" s="358">
        <v>0</v>
      </c>
      <c r="P55" s="358">
        <v>0</v>
      </c>
    </row>
    <row r="56" spans="1:16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  <c r="K56" s="358">
        <v>0</v>
      </c>
      <c r="L56" s="358">
        <v>0</v>
      </c>
      <c r="M56" s="358">
        <v>0</v>
      </c>
      <c r="N56" s="358">
        <v>0</v>
      </c>
      <c r="O56" s="358">
        <v>0</v>
      </c>
      <c r="P56" s="358">
        <v>0</v>
      </c>
    </row>
    <row r="57" spans="1:16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>
        <v>0</v>
      </c>
      <c r="L57" s="358">
        <v>0</v>
      </c>
      <c r="M57" s="358">
        <v>0</v>
      </c>
      <c r="N57" s="358">
        <v>0</v>
      </c>
      <c r="O57" s="358">
        <v>0</v>
      </c>
      <c r="P57" s="358">
        <v>0</v>
      </c>
    </row>
    <row r="58" spans="1:16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  <c r="K58" s="358">
        <v>0</v>
      </c>
      <c r="L58" s="358">
        <v>0</v>
      </c>
      <c r="M58" s="358">
        <v>0</v>
      </c>
      <c r="N58" s="358">
        <v>0</v>
      </c>
      <c r="O58" s="358">
        <v>0</v>
      </c>
      <c r="P58" s="358">
        <v>0</v>
      </c>
    </row>
    <row r="59" spans="1:16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  <c r="K59" s="358">
        <v>0</v>
      </c>
      <c r="L59" s="358">
        <v>0</v>
      </c>
      <c r="M59" s="358">
        <v>0</v>
      </c>
      <c r="N59" s="358">
        <v>0</v>
      </c>
      <c r="O59" s="358">
        <v>0</v>
      </c>
      <c r="P59" s="358">
        <v>0</v>
      </c>
    </row>
    <row r="60" spans="1:16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  <c r="K60" s="358">
        <v>0</v>
      </c>
      <c r="L60" s="358">
        <v>0</v>
      </c>
      <c r="M60" s="358">
        <v>0</v>
      </c>
      <c r="N60" s="358">
        <v>0</v>
      </c>
      <c r="O60" s="358">
        <v>0</v>
      </c>
      <c r="P60" s="358">
        <v>0</v>
      </c>
    </row>
    <row r="61" spans="1:16" x14ac:dyDescent="0.25">
      <c r="A61" s="358">
        <v>0</v>
      </c>
      <c r="B61" s="358">
        <v>0</v>
      </c>
      <c r="C61" s="358">
        <v>0</v>
      </c>
      <c r="D61" s="358">
        <v>0</v>
      </c>
      <c r="E61" s="358">
        <v>0</v>
      </c>
      <c r="F61" s="358">
        <v>0</v>
      </c>
      <c r="G61" s="358">
        <v>0</v>
      </c>
      <c r="H61" s="358">
        <v>0</v>
      </c>
      <c r="I61" s="358">
        <v>0</v>
      </c>
      <c r="J61" s="358">
        <v>0</v>
      </c>
      <c r="K61" s="358">
        <v>0</v>
      </c>
      <c r="L61" s="358">
        <v>0</v>
      </c>
      <c r="M61" s="358">
        <v>0</v>
      </c>
      <c r="N61" s="358">
        <v>0</v>
      </c>
      <c r="O61" s="358">
        <v>0</v>
      </c>
      <c r="P61" s="358">
        <v>0</v>
      </c>
    </row>
    <row r="62" spans="1:16" x14ac:dyDescent="0.25">
      <c r="A62" s="358">
        <v>0</v>
      </c>
      <c r="B62" s="358">
        <v>0</v>
      </c>
      <c r="C62" s="358">
        <v>0</v>
      </c>
      <c r="D62" s="358">
        <v>0</v>
      </c>
      <c r="E62" s="358">
        <v>0</v>
      </c>
      <c r="F62" s="358">
        <v>0</v>
      </c>
      <c r="G62" s="358">
        <v>0</v>
      </c>
      <c r="H62" s="358">
        <v>0</v>
      </c>
      <c r="I62" s="358">
        <v>0</v>
      </c>
      <c r="J62" s="358">
        <v>0</v>
      </c>
      <c r="K62" s="358">
        <v>0</v>
      </c>
      <c r="L62" s="358">
        <v>0</v>
      </c>
      <c r="M62" s="358">
        <v>0</v>
      </c>
      <c r="N62" s="358">
        <v>0</v>
      </c>
      <c r="O62" s="358">
        <v>0</v>
      </c>
      <c r="P62" s="358">
        <v>0</v>
      </c>
    </row>
    <row r="63" spans="1:16" x14ac:dyDescent="0.25">
      <c r="A63" s="358">
        <v>0</v>
      </c>
      <c r="B63" s="358">
        <v>0</v>
      </c>
      <c r="C63" s="358">
        <v>0</v>
      </c>
      <c r="D63" s="358">
        <v>0</v>
      </c>
      <c r="E63" s="358">
        <v>0</v>
      </c>
      <c r="F63" s="358">
        <v>0</v>
      </c>
      <c r="G63" s="358">
        <v>0</v>
      </c>
      <c r="H63" s="358">
        <v>0</v>
      </c>
      <c r="I63" s="358">
        <v>0</v>
      </c>
      <c r="J63" s="358">
        <v>0</v>
      </c>
      <c r="K63" s="358">
        <v>0</v>
      </c>
      <c r="L63" s="358">
        <v>0</v>
      </c>
      <c r="M63" s="358">
        <v>0</v>
      </c>
      <c r="N63" s="358">
        <v>0</v>
      </c>
      <c r="O63" s="358">
        <v>0</v>
      </c>
      <c r="P63" s="358">
        <v>0</v>
      </c>
    </row>
    <row r="64" spans="1:16" x14ac:dyDescent="0.25">
      <c r="A64" s="358">
        <v>0</v>
      </c>
      <c r="B64" s="358">
        <v>0</v>
      </c>
      <c r="C64" s="358">
        <v>0</v>
      </c>
      <c r="D64" s="358">
        <v>0</v>
      </c>
      <c r="E64" s="358">
        <v>0</v>
      </c>
      <c r="F64" s="358">
        <v>0</v>
      </c>
      <c r="G64" s="358">
        <v>0</v>
      </c>
      <c r="H64" s="358">
        <v>0</v>
      </c>
      <c r="I64" s="358">
        <v>0</v>
      </c>
      <c r="J64" s="358">
        <v>0</v>
      </c>
      <c r="K64" s="358">
        <v>0</v>
      </c>
      <c r="L64" s="358">
        <v>0</v>
      </c>
      <c r="M64" s="358">
        <v>0</v>
      </c>
      <c r="N64" s="358">
        <v>0</v>
      </c>
      <c r="O64" s="358">
        <v>0</v>
      </c>
      <c r="P64" s="358">
        <v>0</v>
      </c>
    </row>
    <row r="65" spans="1:16" x14ac:dyDescent="0.25">
      <c r="A65" s="358">
        <v>0</v>
      </c>
      <c r="B65" s="358">
        <v>0</v>
      </c>
      <c r="C65" s="358">
        <v>0</v>
      </c>
      <c r="D65" s="358">
        <v>0</v>
      </c>
      <c r="E65" s="358">
        <v>0</v>
      </c>
      <c r="F65" s="358">
        <v>0</v>
      </c>
      <c r="G65" s="358">
        <v>0</v>
      </c>
      <c r="H65" s="358">
        <v>0</v>
      </c>
      <c r="I65" s="358">
        <v>0</v>
      </c>
      <c r="J65" s="358">
        <v>0</v>
      </c>
      <c r="K65" s="358">
        <v>0</v>
      </c>
      <c r="L65" s="358">
        <v>0</v>
      </c>
      <c r="M65" s="358">
        <v>0</v>
      </c>
      <c r="N65" s="358">
        <v>0</v>
      </c>
      <c r="O65" s="358">
        <v>0</v>
      </c>
      <c r="P65" s="358">
        <v>0</v>
      </c>
    </row>
    <row r="66" spans="1:16" x14ac:dyDescent="0.25">
      <c r="A66" s="358">
        <v>0</v>
      </c>
      <c r="B66" s="358">
        <v>0</v>
      </c>
      <c r="C66" s="358">
        <v>0</v>
      </c>
      <c r="D66" s="358">
        <v>0</v>
      </c>
      <c r="E66" s="358">
        <v>0</v>
      </c>
      <c r="F66" s="358">
        <v>0</v>
      </c>
      <c r="G66" s="358">
        <v>0</v>
      </c>
      <c r="H66" s="358">
        <v>0</v>
      </c>
      <c r="I66" s="358">
        <v>0</v>
      </c>
      <c r="J66" s="358">
        <v>0</v>
      </c>
      <c r="K66" s="358">
        <v>0</v>
      </c>
      <c r="L66" s="358">
        <v>0</v>
      </c>
      <c r="M66" s="358">
        <v>0</v>
      </c>
      <c r="N66" s="358">
        <v>0</v>
      </c>
      <c r="O66" s="358">
        <v>0</v>
      </c>
      <c r="P66" s="358">
        <v>0</v>
      </c>
    </row>
    <row r="67" spans="1:16" x14ac:dyDescent="0.25">
      <c r="A67" s="358">
        <v>0</v>
      </c>
      <c r="B67" s="358">
        <v>0</v>
      </c>
      <c r="C67" s="358">
        <v>0</v>
      </c>
      <c r="D67" s="358">
        <v>0</v>
      </c>
      <c r="E67" s="358">
        <v>0</v>
      </c>
      <c r="F67" s="358">
        <v>0</v>
      </c>
      <c r="G67" s="358">
        <v>0</v>
      </c>
      <c r="H67" s="358">
        <v>0</v>
      </c>
      <c r="I67" s="358">
        <v>0</v>
      </c>
      <c r="J67" s="358">
        <v>0</v>
      </c>
      <c r="K67" s="358">
        <v>0</v>
      </c>
      <c r="L67" s="358">
        <v>0</v>
      </c>
      <c r="M67" s="358">
        <v>0</v>
      </c>
      <c r="N67" s="358">
        <v>0</v>
      </c>
      <c r="O67" s="358">
        <v>0</v>
      </c>
      <c r="P67" s="358">
        <v>0</v>
      </c>
    </row>
    <row r="68" spans="1:16" x14ac:dyDescent="0.25">
      <c r="A68" s="358">
        <v>0</v>
      </c>
      <c r="B68" s="358">
        <v>0</v>
      </c>
      <c r="C68" s="358">
        <v>0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58">
        <v>0</v>
      </c>
      <c r="J68" s="358">
        <v>0</v>
      </c>
      <c r="K68" s="358">
        <v>0</v>
      </c>
      <c r="L68" s="358">
        <v>0</v>
      </c>
      <c r="M68" s="358">
        <v>0</v>
      </c>
      <c r="N68" s="358">
        <v>0</v>
      </c>
      <c r="O68" s="358">
        <v>0</v>
      </c>
      <c r="P68" s="358">
        <v>0</v>
      </c>
    </row>
    <row r="69" spans="1:16" x14ac:dyDescent="0.25">
      <c r="A69" s="358">
        <v>0</v>
      </c>
      <c r="B69" s="358">
        <v>0</v>
      </c>
      <c r="C69" s="358">
        <v>0</v>
      </c>
      <c r="D69" s="358">
        <v>0</v>
      </c>
      <c r="E69" s="358">
        <v>0</v>
      </c>
      <c r="F69" s="358">
        <v>0</v>
      </c>
      <c r="G69" s="358">
        <v>0</v>
      </c>
      <c r="H69" s="358">
        <v>0</v>
      </c>
      <c r="I69" s="358">
        <v>0</v>
      </c>
      <c r="J69" s="358">
        <v>0</v>
      </c>
      <c r="K69" s="358">
        <v>0</v>
      </c>
      <c r="L69" s="358">
        <v>0</v>
      </c>
      <c r="M69" s="358">
        <v>0</v>
      </c>
      <c r="N69" s="358">
        <v>0</v>
      </c>
      <c r="O69" s="358">
        <v>0</v>
      </c>
      <c r="P69" s="358">
        <v>0</v>
      </c>
    </row>
    <row r="70" spans="1:16" x14ac:dyDescent="0.25">
      <c r="A70" s="358">
        <v>0</v>
      </c>
      <c r="B70" s="358">
        <v>0</v>
      </c>
      <c r="C70" s="358">
        <v>0</v>
      </c>
      <c r="D70" s="358">
        <v>0</v>
      </c>
      <c r="E70" s="358">
        <v>0</v>
      </c>
      <c r="F70" s="358">
        <v>0</v>
      </c>
      <c r="G70" s="358">
        <v>0</v>
      </c>
      <c r="H70" s="358">
        <v>0</v>
      </c>
      <c r="I70" s="358">
        <v>0</v>
      </c>
      <c r="J70" s="358">
        <v>0</v>
      </c>
      <c r="K70" s="358">
        <v>0</v>
      </c>
      <c r="L70" s="358">
        <v>0</v>
      </c>
      <c r="M70" s="358">
        <v>0</v>
      </c>
      <c r="N70" s="358">
        <v>0</v>
      </c>
      <c r="O70" s="358">
        <v>0</v>
      </c>
      <c r="P70" s="358">
        <v>0</v>
      </c>
    </row>
    <row r="71" spans="1:16" x14ac:dyDescent="0.25">
      <c r="A71" s="358">
        <v>0</v>
      </c>
      <c r="B71" s="358">
        <v>0</v>
      </c>
      <c r="C71" s="358">
        <v>0</v>
      </c>
      <c r="D71" s="358">
        <v>0</v>
      </c>
      <c r="E71" s="358">
        <v>0</v>
      </c>
      <c r="F71" s="358">
        <v>0</v>
      </c>
      <c r="G71" s="358">
        <v>0</v>
      </c>
      <c r="H71" s="358">
        <v>0</v>
      </c>
      <c r="I71" s="358">
        <v>0</v>
      </c>
      <c r="J71" s="358">
        <v>0</v>
      </c>
      <c r="K71" s="358">
        <v>0</v>
      </c>
      <c r="L71" s="358">
        <v>0</v>
      </c>
      <c r="M71" s="358">
        <v>0</v>
      </c>
      <c r="N71" s="358">
        <v>0</v>
      </c>
      <c r="O71" s="358">
        <v>0</v>
      </c>
      <c r="P71" s="358">
        <v>0</v>
      </c>
    </row>
    <row r="72" spans="1:16" x14ac:dyDescent="0.25">
      <c r="A72" s="358">
        <v>0</v>
      </c>
      <c r="B72" s="358">
        <v>0</v>
      </c>
      <c r="C72" s="358">
        <v>0</v>
      </c>
      <c r="D72" s="358">
        <v>0</v>
      </c>
      <c r="E72" s="358">
        <v>0</v>
      </c>
      <c r="F72" s="358">
        <v>0</v>
      </c>
      <c r="G72" s="358">
        <v>0</v>
      </c>
      <c r="H72" s="358">
        <v>0</v>
      </c>
      <c r="I72" s="358">
        <v>0</v>
      </c>
      <c r="J72" s="358">
        <v>0</v>
      </c>
      <c r="K72" s="358">
        <v>0</v>
      </c>
      <c r="L72" s="358">
        <v>0</v>
      </c>
      <c r="M72" s="358">
        <v>0</v>
      </c>
      <c r="N72" s="358">
        <v>0</v>
      </c>
      <c r="O72" s="358">
        <v>0</v>
      </c>
      <c r="P72" s="358">
        <v>0</v>
      </c>
    </row>
    <row r="73" spans="1:16" x14ac:dyDescent="0.25">
      <c r="A73" s="358">
        <v>0</v>
      </c>
      <c r="B73" s="358">
        <v>0</v>
      </c>
      <c r="C73" s="358">
        <v>0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58">
        <v>0</v>
      </c>
      <c r="J73" s="358">
        <v>0</v>
      </c>
      <c r="K73" s="358">
        <v>0</v>
      </c>
      <c r="L73" s="358">
        <v>0</v>
      </c>
      <c r="M73" s="358">
        <v>0</v>
      </c>
      <c r="N73" s="358">
        <v>0</v>
      </c>
      <c r="O73" s="358">
        <v>0</v>
      </c>
      <c r="P73" s="358">
        <v>0</v>
      </c>
    </row>
    <row r="74" spans="1:16" x14ac:dyDescent="0.25">
      <c r="A74" s="358">
        <v>0</v>
      </c>
      <c r="B74" s="358">
        <v>0</v>
      </c>
      <c r="C74" s="358">
        <v>0</v>
      </c>
      <c r="D74" s="358">
        <v>0</v>
      </c>
      <c r="E74" s="358">
        <v>0</v>
      </c>
      <c r="F74" s="358">
        <v>0</v>
      </c>
      <c r="G74" s="358">
        <v>0</v>
      </c>
      <c r="H74" s="358">
        <v>0</v>
      </c>
      <c r="I74" s="358">
        <v>0</v>
      </c>
      <c r="J74" s="358">
        <v>0</v>
      </c>
      <c r="K74" s="358">
        <v>0</v>
      </c>
      <c r="L74" s="358">
        <v>0</v>
      </c>
      <c r="M74" s="358">
        <v>0</v>
      </c>
      <c r="N74" s="358">
        <v>0</v>
      </c>
      <c r="O74" s="358">
        <v>0</v>
      </c>
      <c r="P74" s="358">
        <v>0</v>
      </c>
    </row>
    <row r="75" spans="1:16" x14ac:dyDescent="0.25">
      <c r="A75" s="358">
        <v>0</v>
      </c>
      <c r="B75" s="358">
        <v>0</v>
      </c>
      <c r="C75" s="358">
        <v>0</v>
      </c>
      <c r="D75" s="358">
        <v>0</v>
      </c>
      <c r="E75" s="358">
        <v>0</v>
      </c>
      <c r="F75" s="358">
        <v>0</v>
      </c>
      <c r="G75" s="358">
        <v>0</v>
      </c>
      <c r="H75" s="358">
        <v>0</v>
      </c>
      <c r="I75" s="358">
        <v>0</v>
      </c>
      <c r="J75" s="358">
        <v>0</v>
      </c>
      <c r="K75" s="358">
        <v>0</v>
      </c>
      <c r="L75" s="358">
        <v>0</v>
      </c>
      <c r="M75" s="358">
        <v>0</v>
      </c>
      <c r="N75" s="358">
        <v>0</v>
      </c>
      <c r="O75" s="358">
        <v>0</v>
      </c>
      <c r="P75" s="358">
        <v>0</v>
      </c>
    </row>
    <row r="76" spans="1:16" x14ac:dyDescent="0.25">
      <c r="A76" s="358">
        <v>0</v>
      </c>
      <c r="B76" s="358">
        <v>0</v>
      </c>
      <c r="C76" s="358">
        <v>0</v>
      </c>
      <c r="D76" s="358">
        <v>0</v>
      </c>
      <c r="E76" s="358">
        <v>0</v>
      </c>
      <c r="F76" s="358">
        <v>0</v>
      </c>
      <c r="G76" s="358">
        <v>0</v>
      </c>
      <c r="H76" s="358">
        <v>0</v>
      </c>
      <c r="I76" s="358">
        <v>0</v>
      </c>
      <c r="J76" s="358">
        <v>0</v>
      </c>
      <c r="K76" s="358">
        <v>0</v>
      </c>
      <c r="L76" s="358">
        <v>0</v>
      </c>
      <c r="M76" s="358">
        <v>0</v>
      </c>
      <c r="N76" s="358">
        <v>0</v>
      </c>
      <c r="O76" s="358">
        <v>0</v>
      </c>
      <c r="P76" s="358">
        <v>0</v>
      </c>
    </row>
    <row r="77" spans="1:16" x14ac:dyDescent="0.25">
      <c r="A77" s="358">
        <v>0</v>
      </c>
      <c r="B77" s="358">
        <v>0</v>
      </c>
      <c r="C77" s="358">
        <v>0</v>
      </c>
      <c r="D77" s="358">
        <v>0</v>
      </c>
      <c r="E77" s="358">
        <v>0</v>
      </c>
      <c r="F77" s="358">
        <v>0</v>
      </c>
      <c r="G77" s="358">
        <v>0</v>
      </c>
      <c r="H77" s="358">
        <v>0</v>
      </c>
      <c r="I77" s="358">
        <v>0</v>
      </c>
      <c r="J77" s="358">
        <v>0</v>
      </c>
      <c r="K77" s="358">
        <v>0</v>
      </c>
      <c r="L77" s="358">
        <v>0</v>
      </c>
      <c r="M77" s="358">
        <v>0</v>
      </c>
      <c r="N77" s="358">
        <v>0</v>
      </c>
      <c r="O77" s="358">
        <v>0</v>
      </c>
      <c r="P77" s="358">
        <v>0</v>
      </c>
    </row>
    <row r="78" spans="1:16" x14ac:dyDescent="0.25">
      <c r="A78" s="358">
        <v>0</v>
      </c>
      <c r="B78" s="358">
        <v>0</v>
      </c>
      <c r="C78" s="358">
        <v>0</v>
      </c>
      <c r="D78" s="358">
        <v>0</v>
      </c>
      <c r="E78" s="358">
        <v>0</v>
      </c>
      <c r="F78" s="358">
        <v>0</v>
      </c>
      <c r="G78" s="358">
        <v>0</v>
      </c>
      <c r="H78" s="358">
        <v>0</v>
      </c>
      <c r="I78" s="358">
        <v>0</v>
      </c>
      <c r="J78" s="358">
        <v>0</v>
      </c>
      <c r="K78" s="358">
        <v>0</v>
      </c>
      <c r="L78" s="358">
        <v>0</v>
      </c>
      <c r="M78" s="358">
        <v>0</v>
      </c>
      <c r="N78" s="358">
        <v>0</v>
      </c>
      <c r="O78" s="358">
        <v>0</v>
      </c>
      <c r="P78" s="358">
        <v>0</v>
      </c>
    </row>
    <row r="79" spans="1:16" x14ac:dyDescent="0.25">
      <c r="A79" s="358">
        <v>0</v>
      </c>
      <c r="B79" s="358">
        <v>0</v>
      </c>
      <c r="C79" s="358">
        <v>0</v>
      </c>
      <c r="D79" s="358">
        <v>0</v>
      </c>
      <c r="E79" s="358">
        <v>0</v>
      </c>
      <c r="F79" s="358">
        <v>0</v>
      </c>
      <c r="G79" s="358">
        <v>0</v>
      </c>
      <c r="H79" s="358">
        <v>0</v>
      </c>
      <c r="I79" s="358">
        <v>0</v>
      </c>
      <c r="J79" s="358">
        <v>0</v>
      </c>
      <c r="K79" s="358">
        <v>0</v>
      </c>
      <c r="L79" s="358">
        <v>0</v>
      </c>
      <c r="M79" s="358">
        <v>0</v>
      </c>
      <c r="N79" s="358">
        <v>0</v>
      </c>
      <c r="O79" s="358">
        <v>0</v>
      </c>
      <c r="P79" s="358">
        <v>0</v>
      </c>
    </row>
    <row r="80" spans="1:16" x14ac:dyDescent="0.25">
      <c r="A80" s="358">
        <v>0</v>
      </c>
      <c r="B80" s="358">
        <v>0</v>
      </c>
      <c r="C80" s="358">
        <v>0</v>
      </c>
      <c r="D80" s="358">
        <v>0</v>
      </c>
      <c r="E80" s="358">
        <v>0</v>
      </c>
      <c r="F80" s="358">
        <v>0</v>
      </c>
      <c r="G80" s="358">
        <v>0</v>
      </c>
      <c r="H80" s="358">
        <v>0</v>
      </c>
      <c r="I80" s="358">
        <v>0</v>
      </c>
      <c r="J80" s="358">
        <v>0</v>
      </c>
      <c r="K80" s="358">
        <v>0</v>
      </c>
      <c r="L80" s="358">
        <v>0</v>
      </c>
      <c r="M80" s="358">
        <v>0</v>
      </c>
      <c r="N80" s="358">
        <v>0</v>
      </c>
      <c r="O80" s="358">
        <v>0</v>
      </c>
      <c r="P80" s="358">
        <v>0</v>
      </c>
    </row>
    <row r="81" spans="1:16" x14ac:dyDescent="0.25">
      <c r="A81" s="358">
        <v>0</v>
      </c>
      <c r="B81" s="358">
        <v>0</v>
      </c>
      <c r="C81" s="358">
        <v>0</v>
      </c>
      <c r="D81" s="358">
        <v>0</v>
      </c>
      <c r="E81" s="358">
        <v>0</v>
      </c>
      <c r="F81" s="358">
        <v>0</v>
      </c>
      <c r="G81" s="358">
        <v>0</v>
      </c>
      <c r="H81" s="358">
        <v>0</v>
      </c>
      <c r="I81" s="358">
        <v>0</v>
      </c>
      <c r="J81" s="358">
        <v>0</v>
      </c>
      <c r="K81" s="358">
        <v>0</v>
      </c>
      <c r="L81" s="358">
        <v>0</v>
      </c>
      <c r="M81" s="358">
        <v>0</v>
      </c>
      <c r="N81" s="358">
        <v>0</v>
      </c>
      <c r="O81" s="358">
        <v>0</v>
      </c>
      <c r="P81" s="358">
        <v>0</v>
      </c>
    </row>
    <row r="82" spans="1:16" x14ac:dyDescent="0.25">
      <c r="A82" s="358">
        <v>0</v>
      </c>
      <c r="B82" s="358">
        <v>0</v>
      </c>
      <c r="C82" s="358">
        <v>0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58">
        <v>0</v>
      </c>
      <c r="J82" s="358">
        <v>0</v>
      </c>
      <c r="K82" s="358">
        <v>0</v>
      </c>
      <c r="L82" s="358">
        <v>0</v>
      </c>
      <c r="M82" s="358">
        <v>0</v>
      </c>
      <c r="N82" s="358">
        <v>0</v>
      </c>
      <c r="O82" s="358">
        <v>0</v>
      </c>
      <c r="P82" s="358">
        <v>0</v>
      </c>
    </row>
    <row r="83" spans="1:16" x14ac:dyDescent="0.25">
      <c r="A83" s="358">
        <v>0</v>
      </c>
      <c r="B83" s="358">
        <v>0</v>
      </c>
      <c r="C83" s="358">
        <v>0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58">
        <v>0</v>
      </c>
      <c r="J83" s="358">
        <v>0</v>
      </c>
      <c r="K83" s="358">
        <v>0</v>
      </c>
      <c r="L83" s="358">
        <v>0</v>
      </c>
      <c r="M83" s="358">
        <v>0</v>
      </c>
      <c r="N83" s="358">
        <v>0</v>
      </c>
      <c r="O83" s="358">
        <v>0</v>
      </c>
      <c r="P83" s="358">
        <v>0</v>
      </c>
    </row>
    <row r="84" spans="1:16" x14ac:dyDescent="0.25">
      <c r="A84" s="358">
        <v>0</v>
      </c>
      <c r="B84" s="358">
        <v>0</v>
      </c>
      <c r="C84" s="358">
        <v>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58">
        <v>0</v>
      </c>
      <c r="J84" s="358">
        <v>0</v>
      </c>
      <c r="K84" s="358">
        <v>0</v>
      </c>
      <c r="L84" s="358">
        <v>0</v>
      </c>
      <c r="M84" s="358">
        <v>0</v>
      </c>
      <c r="N84" s="358">
        <v>0</v>
      </c>
      <c r="O84" s="358">
        <v>0</v>
      </c>
      <c r="P84" s="358">
        <v>0</v>
      </c>
    </row>
    <row r="85" spans="1:16" x14ac:dyDescent="0.25">
      <c r="A85" s="358">
        <v>0</v>
      </c>
      <c r="B85" s="358">
        <v>0</v>
      </c>
      <c r="C85" s="358">
        <v>0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58">
        <v>0</v>
      </c>
      <c r="J85" s="358">
        <v>0</v>
      </c>
      <c r="K85" s="358">
        <v>0</v>
      </c>
      <c r="L85" s="358">
        <v>0</v>
      </c>
      <c r="M85" s="358">
        <v>0</v>
      </c>
      <c r="N85" s="358">
        <v>0</v>
      </c>
      <c r="O85" s="358">
        <v>0</v>
      </c>
      <c r="P85" s="358">
        <v>0</v>
      </c>
    </row>
    <row r="86" spans="1:16" x14ac:dyDescent="0.25">
      <c r="A86" s="358">
        <v>0</v>
      </c>
      <c r="B86" s="358">
        <v>0</v>
      </c>
      <c r="C86" s="358">
        <v>0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58">
        <v>0</v>
      </c>
      <c r="J86" s="358">
        <v>0</v>
      </c>
      <c r="K86" s="358">
        <v>0</v>
      </c>
      <c r="L86" s="358">
        <v>0</v>
      </c>
      <c r="M86" s="358">
        <v>0</v>
      </c>
      <c r="N86" s="358">
        <v>0</v>
      </c>
      <c r="O86" s="358">
        <v>0</v>
      </c>
      <c r="P86" s="358">
        <v>0</v>
      </c>
    </row>
    <row r="87" spans="1:16" x14ac:dyDescent="0.25">
      <c r="A87" s="358">
        <v>0</v>
      </c>
      <c r="B87" s="358">
        <v>0</v>
      </c>
      <c r="C87" s="358">
        <v>0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58">
        <v>0</v>
      </c>
      <c r="J87" s="358">
        <v>0</v>
      </c>
      <c r="K87" s="358">
        <v>0</v>
      </c>
      <c r="L87" s="358">
        <v>0</v>
      </c>
      <c r="M87" s="358">
        <v>0</v>
      </c>
      <c r="N87" s="358">
        <v>0</v>
      </c>
      <c r="O87" s="358">
        <v>0</v>
      </c>
      <c r="P87" s="358">
        <v>0</v>
      </c>
    </row>
    <row r="88" spans="1:16" x14ac:dyDescent="0.25">
      <c r="A88" s="358">
        <v>0</v>
      </c>
      <c r="B88" s="358">
        <v>0</v>
      </c>
      <c r="C88" s="358">
        <v>0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  <c r="L88" s="358">
        <v>0</v>
      </c>
      <c r="M88" s="358">
        <v>0</v>
      </c>
      <c r="N88" s="358">
        <v>0</v>
      </c>
      <c r="O88" s="358">
        <v>0</v>
      </c>
      <c r="P88" s="358">
        <v>0</v>
      </c>
    </row>
    <row r="89" spans="1:16" x14ac:dyDescent="0.25">
      <c r="A89" s="358">
        <v>0</v>
      </c>
      <c r="B89" s="358">
        <v>0</v>
      </c>
      <c r="C89" s="358">
        <v>0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  <c r="L89" s="358">
        <v>0</v>
      </c>
      <c r="M89" s="358">
        <v>0</v>
      </c>
      <c r="N89" s="358">
        <v>0</v>
      </c>
      <c r="O89" s="358">
        <v>0</v>
      </c>
      <c r="P89" s="358">
        <v>0</v>
      </c>
    </row>
    <row r="90" spans="1:16" x14ac:dyDescent="0.25">
      <c r="A90" s="358">
        <v>0</v>
      </c>
      <c r="B90" s="358">
        <v>0</v>
      </c>
      <c r="C90" s="358">
        <v>0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  <c r="L90" s="358">
        <v>0</v>
      </c>
      <c r="M90" s="358">
        <v>0</v>
      </c>
      <c r="N90" s="358">
        <v>0</v>
      </c>
      <c r="O90" s="358">
        <v>0</v>
      </c>
      <c r="P90" s="358">
        <v>0</v>
      </c>
    </row>
    <row r="91" spans="1:16" x14ac:dyDescent="0.25">
      <c r="A91" s="358">
        <v>0</v>
      </c>
      <c r="B91" s="358">
        <v>0</v>
      </c>
      <c r="C91" s="358">
        <v>0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  <c r="L91" s="358">
        <v>0</v>
      </c>
      <c r="M91" s="358">
        <v>0</v>
      </c>
      <c r="N91" s="358">
        <v>0</v>
      </c>
      <c r="O91" s="358">
        <v>0</v>
      </c>
      <c r="P91" s="358">
        <v>0</v>
      </c>
    </row>
    <row r="92" spans="1:16" x14ac:dyDescent="0.25">
      <c r="A92" s="358">
        <v>0</v>
      </c>
      <c r="B92" s="358">
        <v>0</v>
      </c>
      <c r="C92" s="358">
        <v>0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  <c r="L92" s="358">
        <v>0</v>
      </c>
      <c r="M92" s="358">
        <v>0</v>
      </c>
      <c r="N92" s="358">
        <v>0</v>
      </c>
      <c r="O92" s="358">
        <v>0</v>
      </c>
      <c r="P92" s="358">
        <v>0</v>
      </c>
    </row>
    <row r="93" spans="1:16" x14ac:dyDescent="0.25">
      <c r="A93" s="358">
        <v>0</v>
      </c>
      <c r="B93" s="358">
        <v>0</v>
      </c>
      <c r="C93" s="358">
        <v>0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  <c r="L93" s="358">
        <v>0</v>
      </c>
      <c r="M93" s="358">
        <v>0</v>
      </c>
      <c r="N93" s="358">
        <v>0</v>
      </c>
      <c r="O93" s="358">
        <v>0</v>
      </c>
      <c r="P93" s="358">
        <v>0</v>
      </c>
    </row>
    <row r="94" spans="1:16" x14ac:dyDescent="0.25">
      <c r="A94" s="358">
        <v>0</v>
      </c>
      <c r="B94" s="358">
        <v>0</v>
      </c>
      <c r="C94" s="358">
        <v>0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  <c r="L94" s="358">
        <v>0</v>
      </c>
      <c r="M94" s="358">
        <v>0</v>
      </c>
      <c r="N94" s="358">
        <v>0</v>
      </c>
      <c r="O94" s="358">
        <v>0</v>
      </c>
      <c r="P94" s="358">
        <v>0</v>
      </c>
    </row>
    <row r="95" spans="1:16" x14ac:dyDescent="0.25">
      <c r="A95" s="358">
        <v>0</v>
      </c>
      <c r="B95" s="358">
        <v>0</v>
      </c>
      <c r="C95" s="358">
        <v>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  <c r="L95" s="358">
        <v>0</v>
      </c>
      <c r="M95" s="358">
        <v>0</v>
      </c>
      <c r="N95" s="358">
        <v>0</v>
      </c>
      <c r="O95" s="358">
        <v>0</v>
      </c>
      <c r="P95" s="358">
        <v>0</v>
      </c>
    </row>
    <row r="96" spans="1:16" x14ac:dyDescent="0.25">
      <c r="A96" s="358">
        <v>0</v>
      </c>
      <c r="B96" s="358">
        <v>0</v>
      </c>
      <c r="C96" s="358">
        <v>0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  <c r="L96" s="358">
        <v>0</v>
      </c>
      <c r="M96" s="358">
        <v>0</v>
      </c>
      <c r="N96" s="358">
        <v>0</v>
      </c>
      <c r="O96" s="358">
        <v>0</v>
      </c>
      <c r="P96" s="358">
        <v>0</v>
      </c>
    </row>
    <row r="97" spans="1:16" x14ac:dyDescent="0.25">
      <c r="A97" s="358">
        <v>0</v>
      </c>
      <c r="B97" s="358">
        <v>0</v>
      </c>
      <c r="C97" s="358">
        <v>0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  <c r="L97" s="358">
        <v>0</v>
      </c>
      <c r="M97" s="358">
        <v>0</v>
      </c>
      <c r="N97" s="358">
        <v>0</v>
      </c>
      <c r="O97" s="358">
        <v>0</v>
      </c>
      <c r="P97" s="358">
        <v>0</v>
      </c>
    </row>
    <row r="98" spans="1:16" x14ac:dyDescent="0.25">
      <c r="A98" s="358">
        <v>0</v>
      </c>
      <c r="B98" s="358">
        <v>0</v>
      </c>
      <c r="C98" s="358">
        <v>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  <c r="L98" s="358">
        <v>0</v>
      </c>
      <c r="M98" s="358">
        <v>0</v>
      </c>
      <c r="N98" s="358">
        <v>0</v>
      </c>
      <c r="O98" s="358">
        <v>0</v>
      </c>
      <c r="P98" s="358">
        <v>0</v>
      </c>
    </row>
    <row r="99" spans="1:16" x14ac:dyDescent="0.25">
      <c r="A99" s="358">
        <v>0</v>
      </c>
      <c r="B99" s="358">
        <v>0</v>
      </c>
      <c r="C99" s="358">
        <v>0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  <c r="L99" s="358">
        <v>0</v>
      </c>
      <c r="M99" s="358">
        <v>0</v>
      </c>
      <c r="N99" s="358">
        <v>0</v>
      </c>
      <c r="O99" s="358">
        <v>0</v>
      </c>
      <c r="P99" s="358">
        <v>0</v>
      </c>
    </row>
    <row r="100" spans="1:16" x14ac:dyDescent="0.25">
      <c r="A100" s="358">
        <v>0</v>
      </c>
      <c r="B100" s="358">
        <v>0</v>
      </c>
      <c r="C100" s="358">
        <v>0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  <c r="L100" s="358">
        <v>0</v>
      </c>
      <c r="M100" s="358">
        <v>0</v>
      </c>
      <c r="N100" s="358">
        <v>0</v>
      </c>
      <c r="O100" s="358">
        <v>0</v>
      </c>
      <c r="P100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100"/>
  <sheetViews>
    <sheetView workbookViewId="0">
      <selection activeCell="S25" sqref="S25"/>
    </sheetView>
  </sheetViews>
  <sheetFormatPr defaultRowHeight="13.5" x14ac:dyDescent="0.25"/>
  <sheetData>
    <row r="1" spans="1:16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  <c r="K1" s="358">
        <v>0</v>
      </c>
      <c r="L1" s="358">
        <v>0</v>
      </c>
      <c r="M1" s="358">
        <v>0</v>
      </c>
      <c r="N1" s="358">
        <v>0</v>
      </c>
      <c r="O1" s="358">
        <v>0</v>
      </c>
      <c r="P1" s="358">
        <v>0</v>
      </c>
    </row>
    <row r="2" spans="1:16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  <c r="K2" s="358">
        <v>0</v>
      </c>
      <c r="L2" s="358">
        <v>0</v>
      </c>
      <c r="M2" s="358">
        <v>0</v>
      </c>
      <c r="N2" s="358">
        <v>0</v>
      </c>
      <c r="O2" s="358">
        <v>0</v>
      </c>
      <c r="P2" s="358">
        <v>0</v>
      </c>
    </row>
    <row r="3" spans="1:16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  <c r="K3" s="358">
        <v>0</v>
      </c>
      <c r="L3" s="358">
        <v>0</v>
      </c>
      <c r="M3" s="358">
        <v>0</v>
      </c>
      <c r="N3" s="358">
        <v>0</v>
      </c>
      <c r="O3" s="358">
        <v>0</v>
      </c>
      <c r="P3" s="358">
        <v>0</v>
      </c>
    </row>
    <row r="4" spans="1:16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  <c r="K4" s="358">
        <v>0</v>
      </c>
      <c r="L4" s="358">
        <v>0</v>
      </c>
      <c r="M4" s="358">
        <v>0</v>
      </c>
      <c r="N4" s="358">
        <v>0</v>
      </c>
      <c r="O4" s="358">
        <v>0</v>
      </c>
      <c r="P4" s="358">
        <v>0</v>
      </c>
    </row>
    <row r="5" spans="1:16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  <c r="K5" s="358">
        <v>0</v>
      </c>
      <c r="L5" s="358">
        <v>0</v>
      </c>
      <c r="M5" s="358">
        <v>0</v>
      </c>
      <c r="N5" s="358">
        <v>0</v>
      </c>
      <c r="O5" s="358">
        <v>0</v>
      </c>
      <c r="P5" s="358">
        <v>0</v>
      </c>
    </row>
    <row r="6" spans="1:16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  <c r="K6" s="358">
        <v>0</v>
      </c>
      <c r="L6" s="358">
        <v>0</v>
      </c>
      <c r="M6" s="358">
        <v>0</v>
      </c>
      <c r="N6" s="358">
        <v>0</v>
      </c>
      <c r="O6" s="358">
        <v>0</v>
      </c>
      <c r="P6" s="358">
        <v>0</v>
      </c>
    </row>
    <row r="7" spans="1:16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  <c r="K7" s="358">
        <v>0</v>
      </c>
      <c r="L7" s="358">
        <v>0</v>
      </c>
      <c r="M7" s="358">
        <v>0</v>
      </c>
      <c r="N7" s="358">
        <v>0</v>
      </c>
      <c r="O7" s="358">
        <v>0</v>
      </c>
      <c r="P7" s="358">
        <v>0</v>
      </c>
    </row>
    <row r="8" spans="1:16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  <c r="K8" s="358">
        <v>0</v>
      </c>
      <c r="L8" s="358">
        <v>0</v>
      </c>
      <c r="M8" s="358">
        <v>0</v>
      </c>
      <c r="N8" s="358">
        <v>0</v>
      </c>
      <c r="O8" s="358">
        <v>0</v>
      </c>
      <c r="P8" s="358">
        <v>0</v>
      </c>
    </row>
    <row r="9" spans="1:16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</row>
    <row r="10" spans="1:16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</row>
    <row r="11" spans="1:16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</row>
    <row r="12" spans="1:16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</row>
    <row r="13" spans="1:16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</row>
    <row r="14" spans="1:16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</row>
    <row r="15" spans="1:16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</row>
    <row r="16" spans="1:16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</row>
    <row r="17" spans="1:16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</row>
    <row r="18" spans="1:16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</row>
    <row r="19" spans="1:16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</row>
    <row r="20" spans="1:16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</row>
    <row r="21" spans="1:16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</row>
    <row r="22" spans="1:16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</row>
    <row r="23" spans="1:16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</row>
    <row r="24" spans="1:16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</row>
    <row r="25" spans="1:16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</row>
    <row r="26" spans="1:16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</row>
    <row r="27" spans="1:16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</row>
    <row r="28" spans="1:16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</row>
    <row r="29" spans="1:16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</row>
    <row r="30" spans="1:16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</row>
    <row r="31" spans="1:16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</row>
    <row r="32" spans="1:16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</row>
    <row r="33" spans="1:16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  <c r="O33" s="358">
        <v>0</v>
      </c>
      <c r="P33" s="358">
        <v>0</v>
      </c>
    </row>
    <row r="34" spans="1:16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  <c r="O34" s="358">
        <v>0</v>
      </c>
      <c r="P34" s="358">
        <v>0</v>
      </c>
    </row>
    <row r="35" spans="1:16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  <c r="O35" s="358">
        <v>0</v>
      </c>
      <c r="P35" s="358">
        <v>0</v>
      </c>
    </row>
    <row r="36" spans="1:16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  <c r="K36" s="358">
        <v>0</v>
      </c>
      <c r="L36" s="358">
        <v>0</v>
      </c>
      <c r="M36" s="358">
        <v>0</v>
      </c>
      <c r="N36" s="358">
        <v>0</v>
      </c>
      <c r="O36" s="358">
        <v>0</v>
      </c>
      <c r="P36" s="358">
        <v>0</v>
      </c>
    </row>
    <row r="37" spans="1:16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  <c r="K37" s="358">
        <v>0</v>
      </c>
      <c r="L37" s="358">
        <v>0</v>
      </c>
      <c r="M37" s="358">
        <v>0</v>
      </c>
      <c r="N37" s="358">
        <v>0</v>
      </c>
      <c r="O37" s="358">
        <v>0</v>
      </c>
      <c r="P37" s="358">
        <v>0</v>
      </c>
    </row>
    <row r="38" spans="1:16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  <c r="K38" s="358">
        <v>0</v>
      </c>
      <c r="L38" s="358">
        <v>0</v>
      </c>
      <c r="M38" s="358">
        <v>0</v>
      </c>
      <c r="N38" s="358">
        <v>0</v>
      </c>
      <c r="O38" s="358">
        <v>0</v>
      </c>
      <c r="P38" s="358">
        <v>0</v>
      </c>
    </row>
    <row r="39" spans="1:16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8">
        <v>0</v>
      </c>
      <c r="L39" s="358">
        <v>0</v>
      </c>
      <c r="M39" s="358">
        <v>0</v>
      </c>
      <c r="N39" s="358">
        <v>0</v>
      </c>
      <c r="O39" s="358">
        <v>0</v>
      </c>
      <c r="P39" s="358">
        <v>0</v>
      </c>
    </row>
    <row r="40" spans="1:16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58">
        <v>0</v>
      </c>
      <c r="L40" s="358">
        <v>0</v>
      </c>
      <c r="M40" s="358">
        <v>0</v>
      </c>
      <c r="N40" s="358">
        <v>0</v>
      </c>
      <c r="O40" s="358">
        <v>0</v>
      </c>
      <c r="P40" s="358">
        <v>0</v>
      </c>
    </row>
    <row r="41" spans="1:16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  <c r="K41" s="358">
        <v>0</v>
      </c>
      <c r="L41" s="358">
        <v>0</v>
      </c>
      <c r="M41" s="358">
        <v>0</v>
      </c>
      <c r="N41" s="358">
        <v>0</v>
      </c>
      <c r="O41" s="358">
        <v>0</v>
      </c>
      <c r="P41" s="358">
        <v>0</v>
      </c>
    </row>
    <row r="42" spans="1:16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8">
        <v>0</v>
      </c>
      <c r="L42" s="358">
        <v>0</v>
      </c>
      <c r="M42" s="358">
        <v>0</v>
      </c>
      <c r="N42" s="358">
        <v>0</v>
      </c>
      <c r="O42" s="358">
        <v>0</v>
      </c>
      <c r="P42" s="358">
        <v>0</v>
      </c>
    </row>
    <row r="43" spans="1:16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  <c r="K43" s="358">
        <v>0</v>
      </c>
      <c r="L43" s="358">
        <v>0</v>
      </c>
      <c r="M43" s="358">
        <v>0</v>
      </c>
      <c r="N43" s="358">
        <v>0</v>
      </c>
      <c r="O43" s="358">
        <v>0</v>
      </c>
      <c r="P43" s="358">
        <v>0</v>
      </c>
    </row>
    <row r="44" spans="1:16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  <c r="K44" s="358">
        <v>0</v>
      </c>
      <c r="L44" s="358">
        <v>0</v>
      </c>
      <c r="M44" s="358">
        <v>0</v>
      </c>
      <c r="N44" s="358">
        <v>0</v>
      </c>
      <c r="O44" s="358">
        <v>0</v>
      </c>
      <c r="P44" s="358">
        <v>0</v>
      </c>
    </row>
    <row r="45" spans="1:16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8">
        <v>0</v>
      </c>
      <c r="L45" s="358">
        <v>0</v>
      </c>
      <c r="M45" s="358">
        <v>0</v>
      </c>
      <c r="N45" s="358">
        <v>0</v>
      </c>
      <c r="O45" s="358">
        <v>0</v>
      </c>
      <c r="P45" s="358">
        <v>0</v>
      </c>
    </row>
    <row r="46" spans="1:16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  <c r="K46" s="358">
        <v>0</v>
      </c>
      <c r="L46" s="358">
        <v>0</v>
      </c>
      <c r="M46" s="358">
        <v>0</v>
      </c>
      <c r="N46" s="358">
        <v>0</v>
      </c>
      <c r="O46" s="358">
        <v>0</v>
      </c>
      <c r="P46" s="358">
        <v>0</v>
      </c>
    </row>
    <row r="47" spans="1:16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8">
        <v>0</v>
      </c>
      <c r="L47" s="358">
        <v>0</v>
      </c>
      <c r="M47" s="358">
        <v>0</v>
      </c>
      <c r="N47" s="358">
        <v>0</v>
      </c>
      <c r="O47" s="358">
        <v>0</v>
      </c>
      <c r="P47" s="358">
        <v>0</v>
      </c>
    </row>
    <row r="48" spans="1:16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  <c r="K48" s="358">
        <v>0</v>
      </c>
      <c r="L48" s="358">
        <v>0</v>
      </c>
      <c r="M48" s="358">
        <v>0</v>
      </c>
      <c r="N48" s="358">
        <v>0</v>
      </c>
      <c r="O48" s="358">
        <v>0</v>
      </c>
      <c r="P48" s="358">
        <v>0</v>
      </c>
    </row>
    <row r="49" spans="1:16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  <c r="K49" s="358">
        <v>0</v>
      </c>
      <c r="L49" s="358">
        <v>0</v>
      </c>
      <c r="M49" s="358">
        <v>0</v>
      </c>
      <c r="N49" s="358">
        <v>0</v>
      </c>
      <c r="O49" s="358">
        <v>0</v>
      </c>
      <c r="P49" s="358">
        <v>0</v>
      </c>
    </row>
    <row r="50" spans="1:16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  <c r="K50" s="358">
        <v>0</v>
      </c>
      <c r="L50" s="358">
        <v>0</v>
      </c>
      <c r="M50" s="358">
        <v>0</v>
      </c>
      <c r="N50" s="358">
        <v>0</v>
      </c>
      <c r="O50" s="358">
        <v>0</v>
      </c>
      <c r="P50" s="358">
        <v>0</v>
      </c>
    </row>
    <row r="51" spans="1:16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v>0</v>
      </c>
      <c r="P51" s="358">
        <v>0</v>
      </c>
    </row>
    <row r="52" spans="1:16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  <c r="K52" s="358">
        <v>0</v>
      </c>
      <c r="L52" s="358">
        <v>0</v>
      </c>
      <c r="M52" s="358">
        <v>0</v>
      </c>
      <c r="N52" s="358">
        <v>0</v>
      </c>
      <c r="O52" s="358">
        <v>0</v>
      </c>
      <c r="P52" s="358">
        <v>0</v>
      </c>
    </row>
    <row r="53" spans="1:16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  <c r="K53" s="358">
        <v>0</v>
      </c>
      <c r="L53" s="358">
        <v>0</v>
      </c>
      <c r="M53" s="358">
        <v>0</v>
      </c>
      <c r="N53" s="358">
        <v>0</v>
      </c>
      <c r="O53" s="358">
        <v>0</v>
      </c>
      <c r="P53" s="358">
        <v>0</v>
      </c>
    </row>
    <row r="54" spans="1:16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  <c r="K54" s="358">
        <v>0</v>
      </c>
      <c r="L54" s="358">
        <v>0</v>
      </c>
      <c r="M54" s="358">
        <v>0</v>
      </c>
      <c r="N54" s="358">
        <v>0</v>
      </c>
      <c r="O54" s="358">
        <v>0</v>
      </c>
      <c r="P54" s="358">
        <v>0</v>
      </c>
    </row>
    <row r="55" spans="1:16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  <c r="K55" s="358">
        <v>0</v>
      </c>
      <c r="L55" s="358">
        <v>0</v>
      </c>
      <c r="M55" s="358">
        <v>0</v>
      </c>
      <c r="N55" s="358">
        <v>0</v>
      </c>
      <c r="O55" s="358">
        <v>0</v>
      </c>
      <c r="P55" s="358">
        <v>0</v>
      </c>
    </row>
    <row r="56" spans="1:16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  <c r="K56" s="358">
        <v>0</v>
      </c>
      <c r="L56" s="358">
        <v>0</v>
      </c>
      <c r="M56" s="358">
        <v>0</v>
      </c>
      <c r="N56" s="358">
        <v>0</v>
      </c>
      <c r="O56" s="358">
        <v>0</v>
      </c>
      <c r="P56" s="358">
        <v>0</v>
      </c>
    </row>
    <row r="57" spans="1:16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>
        <v>0</v>
      </c>
      <c r="L57" s="358">
        <v>0</v>
      </c>
      <c r="M57" s="358">
        <v>0</v>
      </c>
      <c r="N57" s="358">
        <v>0</v>
      </c>
      <c r="O57" s="358">
        <v>0</v>
      </c>
      <c r="P57" s="358">
        <v>0</v>
      </c>
    </row>
    <row r="58" spans="1:16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  <c r="K58" s="358">
        <v>0</v>
      </c>
      <c r="L58" s="358">
        <v>0</v>
      </c>
      <c r="M58" s="358">
        <v>0</v>
      </c>
      <c r="N58" s="358">
        <v>0</v>
      </c>
      <c r="O58" s="358">
        <v>0</v>
      </c>
      <c r="P58" s="358">
        <v>0</v>
      </c>
    </row>
    <row r="59" spans="1:16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  <c r="K59" s="358">
        <v>0</v>
      </c>
      <c r="L59" s="358">
        <v>0</v>
      </c>
      <c r="M59" s="358">
        <v>0</v>
      </c>
      <c r="N59" s="358">
        <v>0</v>
      </c>
      <c r="O59" s="358">
        <v>0</v>
      </c>
      <c r="P59" s="358">
        <v>0</v>
      </c>
    </row>
    <row r="60" spans="1:16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  <c r="K60" s="358">
        <v>0</v>
      </c>
      <c r="L60" s="358">
        <v>0</v>
      </c>
      <c r="M60" s="358">
        <v>0</v>
      </c>
      <c r="N60" s="358">
        <v>0</v>
      </c>
      <c r="O60" s="358">
        <v>0</v>
      </c>
      <c r="P60" s="358">
        <v>0</v>
      </c>
    </row>
    <row r="61" spans="1:16" x14ac:dyDescent="0.25">
      <c r="A61" s="358">
        <v>0</v>
      </c>
      <c r="B61" s="358">
        <v>0</v>
      </c>
      <c r="C61" s="358">
        <v>0</v>
      </c>
      <c r="D61" s="358">
        <v>0</v>
      </c>
      <c r="E61" s="358">
        <v>0</v>
      </c>
      <c r="F61" s="358">
        <v>0</v>
      </c>
      <c r="G61" s="358">
        <v>0</v>
      </c>
      <c r="H61" s="358">
        <v>0</v>
      </c>
      <c r="I61" s="358">
        <v>0</v>
      </c>
      <c r="J61" s="358">
        <v>0</v>
      </c>
      <c r="K61" s="358">
        <v>0</v>
      </c>
      <c r="L61" s="358">
        <v>0</v>
      </c>
      <c r="M61" s="358">
        <v>0</v>
      </c>
      <c r="N61" s="358">
        <v>0</v>
      </c>
      <c r="O61" s="358">
        <v>0</v>
      </c>
      <c r="P61" s="358">
        <v>0</v>
      </c>
    </row>
    <row r="62" spans="1:16" x14ac:dyDescent="0.25">
      <c r="A62" s="358">
        <v>0</v>
      </c>
      <c r="B62" s="358">
        <v>0</v>
      </c>
      <c r="C62" s="358">
        <v>0</v>
      </c>
      <c r="D62" s="358">
        <v>0</v>
      </c>
      <c r="E62" s="358">
        <v>0</v>
      </c>
      <c r="F62" s="358">
        <v>0</v>
      </c>
      <c r="G62" s="358">
        <v>0</v>
      </c>
      <c r="H62" s="358">
        <v>0</v>
      </c>
      <c r="I62" s="358">
        <v>0</v>
      </c>
      <c r="J62" s="358">
        <v>0</v>
      </c>
      <c r="K62" s="358">
        <v>0</v>
      </c>
      <c r="L62" s="358">
        <v>0</v>
      </c>
      <c r="M62" s="358">
        <v>0</v>
      </c>
      <c r="N62" s="358">
        <v>0</v>
      </c>
      <c r="O62" s="358">
        <v>0</v>
      </c>
      <c r="P62" s="358">
        <v>0</v>
      </c>
    </row>
    <row r="63" spans="1:16" x14ac:dyDescent="0.25">
      <c r="A63" s="358">
        <v>0</v>
      </c>
      <c r="B63" s="358">
        <v>0</v>
      </c>
      <c r="C63" s="358">
        <v>0</v>
      </c>
      <c r="D63" s="358">
        <v>0</v>
      </c>
      <c r="E63" s="358">
        <v>0</v>
      </c>
      <c r="F63" s="358">
        <v>0</v>
      </c>
      <c r="G63" s="358">
        <v>0</v>
      </c>
      <c r="H63" s="358">
        <v>0</v>
      </c>
      <c r="I63" s="358">
        <v>0</v>
      </c>
      <c r="J63" s="358">
        <v>0</v>
      </c>
      <c r="K63" s="358">
        <v>0</v>
      </c>
      <c r="L63" s="358">
        <v>0</v>
      </c>
      <c r="M63" s="358">
        <v>0</v>
      </c>
      <c r="N63" s="358">
        <v>0</v>
      </c>
      <c r="O63" s="358">
        <v>0</v>
      </c>
      <c r="P63" s="358">
        <v>0</v>
      </c>
    </row>
    <row r="64" spans="1:16" x14ac:dyDescent="0.25">
      <c r="A64" s="358">
        <v>0</v>
      </c>
      <c r="B64" s="358">
        <v>0</v>
      </c>
      <c r="C64" s="358">
        <v>0</v>
      </c>
      <c r="D64" s="358">
        <v>0</v>
      </c>
      <c r="E64" s="358">
        <v>0</v>
      </c>
      <c r="F64" s="358">
        <v>0</v>
      </c>
      <c r="G64" s="358">
        <v>0</v>
      </c>
      <c r="H64" s="358">
        <v>0</v>
      </c>
      <c r="I64" s="358">
        <v>0</v>
      </c>
      <c r="J64" s="358">
        <v>0</v>
      </c>
      <c r="K64" s="358">
        <v>0</v>
      </c>
      <c r="L64" s="358">
        <v>0</v>
      </c>
      <c r="M64" s="358">
        <v>0</v>
      </c>
      <c r="N64" s="358">
        <v>0</v>
      </c>
      <c r="O64" s="358">
        <v>0</v>
      </c>
      <c r="P64" s="358">
        <v>0</v>
      </c>
    </row>
    <row r="65" spans="1:16" x14ac:dyDescent="0.25">
      <c r="A65" s="358">
        <v>0</v>
      </c>
      <c r="B65" s="358">
        <v>0</v>
      </c>
      <c r="C65" s="358">
        <v>0</v>
      </c>
      <c r="D65" s="358">
        <v>0</v>
      </c>
      <c r="E65" s="358">
        <v>0</v>
      </c>
      <c r="F65" s="358">
        <v>0</v>
      </c>
      <c r="G65" s="358">
        <v>0</v>
      </c>
      <c r="H65" s="358">
        <v>0</v>
      </c>
      <c r="I65" s="358">
        <v>0</v>
      </c>
      <c r="J65" s="358">
        <v>0</v>
      </c>
      <c r="K65" s="358">
        <v>0</v>
      </c>
      <c r="L65" s="358">
        <v>0</v>
      </c>
      <c r="M65" s="358">
        <v>0</v>
      </c>
      <c r="N65" s="358">
        <v>0</v>
      </c>
      <c r="O65" s="358">
        <v>0</v>
      </c>
      <c r="P65" s="358">
        <v>0</v>
      </c>
    </row>
    <row r="66" spans="1:16" x14ac:dyDescent="0.25">
      <c r="A66" s="358">
        <v>0</v>
      </c>
      <c r="B66" s="358">
        <v>0</v>
      </c>
      <c r="C66" s="358">
        <v>0</v>
      </c>
      <c r="D66" s="358">
        <v>0</v>
      </c>
      <c r="E66" s="358">
        <v>0</v>
      </c>
      <c r="F66" s="358">
        <v>0</v>
      </c>
      <c r="G66" s="358">
        <v>0</v>
      </c>
      <c r="H66" s="358">
        <v>0</v>
      </c>
      <c r="I66" s="358">
        <v>0</v>
      </c>
      <c r="J66" s="358">
        <v>0</v>
      </c>
      <c r="K66" s="358">
        <v>0</v>
      </c>
      <c r="L66" s="358">
        <v>0</v>
      </c>
      <c r="M66" s="358">
        <v>0</v>
      </c>
      <c r="N66" s="358">
        <v>0</v>
      </c>
      <c r="O66" s="358">
        <v>0</v>
      </c>
      <c r="P66" s="358">
        <v>0</v>
      </c>
    </row>
    <row r="67" spans="1:16" x14ac:dyDescent="0.25">
      <c r="A67" s="358">
        <v>0</v>
      </c>
      <c r="B67" s="358">
        <v>0</v>
      </c>
      <c r="C67" s="358">
        <v>0</v>
      </c>
      <c r="D67" s="358">
        <v>0</v>
      </c>
      <c r="E67" s="358">
        <v>0</v>
      </c>
      <c r="F67" s="358">
        <v>0</v>
      </c>
      <c r="G67" s="358">
        <v>0</v>
      </c>
      <c r="H67" s="358">
        <v>0</v>
      </c>
      <c r="I67" s="358">
        <v>0</v>
      </c>
      <c r="J67" s="358">
        <v>0</v>
      </c>
      <c r="K67" s="358">
        <v>0</v>
      </c>
      <c r="L67" s="358">
        <v>0</v>
      </c>
      <c r="M67" s="358">
        <v>0</v>
      </c>
      <c r="N67" s="358">
        <v>0</v>
      </c>
      <c r="O67" s="358">
        <v>0</v>
      </c>
      <c r="P67" s="358">
        <v>0</v>
      </c>
    </row>
    <row r="68" spans="1:16" x14ac:dyDescent="0.25">
      <c r="A68" s="358">
        <v>0</v>
      </c>
      <c r="B68" s="358">
        <v>0</v>
      </c>
      <c r="C68" s="358">
        <v>0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58">
        <v>0</v>
      </c>
      <c r="J68" s="358">
        <v>0</v>
      </c>
      <c r="K68" s="358">
        <v>0</v>
      </c>
      <c r="L68" s="358">
        <v>0</v>
      </c>
      <c r="M68" s="358">
        <v>0</v>
      </c>
      <c r="N68" s="358">
        <v>0</v>
      </c>
      <c r="O68" s="358">
        <v>0</v>
      </c>
      <c r="P68" s="358">
        <v>0</v>
      </c>
    </row>
    <row r="69" spans="1:16" x14ac:dyDescent="0.25">
      <c r="A69" s="358">
        <v>0</v>
      </c>
      <c r="B69" s="358">
        <v>0</v>
      </c>
      <c r="C69" s="358">
        <v>0</v>
      </c>
      <c r="D69" s="358">
        <v>0</v>
      </c>
      <c r="E69" s="358">
        <v>0</v>
      </c>
      <c r="F69" s="358">
        <v>0</v>
      </c>
      <c r="G69" s="358">
        <v>0</v>
      </c>
      <c r="H69" s="358">
        <v>0</v>
      </c>
      <c r="I69" s="358">
        <v>0</v>
      </c>
      <c r="J69" s="358">
        <v>0</v>
      </c>
      <c r="K69" s="358">
        <v>0</v>
      </c>
      <c r="L69" s="358">
        <v>0</v>
      </c>
      <c r="M69" s="358">
        <v>0</v>
      </c>
      <c r="N69" s="358">
        <v>0</v>
      </c>
      <c r="O69" s="358">
        <v>0</v>
      </c>
      <c r="P69" s="358">
        <v>0</v>
      </c>
    </row>
    <row r="70" spans="1:16" x14ac:dyDescent="0.25">
      <c r="A70" s="358">
        <v>0</v>
      </c>
      <c r="B70" s="358">
        <v>0</v>
      </c>
      <c r="C70" s="358">
        <v>0</v>
      </c>
      <c r="D70" s="358">
        <v>0</v>
      </c>
      <c r="E70" s="358">
        <v>0</v>
      </c>
      <c r="F70" s="358">
        <v>0</v>
      </c>
      <c r="G70" s="358">
        <v>0</v>
      </c>
      <c r="H70" s="358">
        <v>0</v>
      </c>
      <c r="I70" s="358">
        <v>0</v>
      </c>
      <c r="J70" s="358">
        <v>0</v>
      </c>
      <c r="K70" s="358">
        <v>0</v>
      </c>
      <c r="L70" s="358">
        <v>0</v>
      </c>
      <c r="M70" s="358">
        <v>0</v>
      </c>
      <c r="N70" s="358">
        <v>0</v>
      </c>
      <c r="O70" s="358">
        <v>0</v>
      </c>
      <c r="P70" s="358">
        <v>0</v>
      </c>
    </row>
    <row r="71" spans="1:16" x14ac:dyDescent="0.25">
      <c r="A71" s="358">
        <v>0</v>
      </c>
      <c r="B71" s="358">
        <v>0</v>
      </c>
      <c r="C71" s="358">
        <v>0</v>
      </c>
      <c r="D71" s="358">
        <v>0</v>
      </c>
      <c r="E71" s="358">
        <v>0</v>
      </c>
      <c r="F71" s="358">
        <v>0</v>
      </c>
      <c r="G71" s="358">
        <v>0</v>
      </c>
      <c r="H71" s="358">
        <v>0</v>
      </c>
      <c r="I71" s="358">
        <v>0</v>
      </c>
      <c r="J71" s="358">
        <v>0</v>
      </c>
      <c r="K71" s="358">
        <v>0</v>
      </c>
      <c r="L71" s="358">
        <v>0</v>
      </c>
      <c r="M71" s="358">
        <v>0</v>
      </c>
      <c r="N71" s="358">
        <v>0</v>
      </c>
      <c r="O71" s="358">
        <v>0</v>
      </c>
      <c r="P71" s="358">
        <v>0</v>
      </c>
    </row>
    <row r="72" spans="1:16" x14ac:dyDescent="0.25">
      <c r="A72" s="358">
        <v>0</v>
      </c>
      <c r="B72" s="358">
        <v>0</v>
      </c>
      <c r="C72" s="358">
        <v>0</v>
      </c>
      <c r="D72" s="358">
        <v>0</v>
      </c>
      <c r="E72" s="358">
        <v>0</v>
      </c>
      <c r="F72" s="358">
        <v>0</v>
      </c>
      <c r="G72" s="358">
        <v>0</v>
      </c>
      <c r="H72" s="358">
        <v>0</v>
      </c>
      <c r="I72" s="358">
        <v>0</v>
      </c>
      <c r="J72" s="358">
        <v>0</v>
      </c>
      <c r="K72" s="358">
        <v>0</v>
      </c>
      <c r="L72" s="358">
        <v>0</v>
      </c>
      <c r="M72" s="358">
        <v>0</v>
      </c>
      <c r="N72" s="358">
        <v>0</v>
      </c>
      <c r="O72" s="358">
        <v>0</v>
      </c>
      <c r="P72" s="358">
        <v>0</v>
      </c>
    </row>
    <row r="73" spans="1:16" x14ac:dyDescent="0.25">
      <c r="A73" s="358">
        <v>0</v>
      </c>
      <c r="B73" s="358">
        <v>0</v>
      </c>
      <c r="C73" s="358">
        <v>0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58">
        <v>0</v>
      </c>
      <c r="J73" s="358">
        <v>0</v>
      </c>
      <c r="K73" s="358">
        <v>0</v>
      </c>
      <c r="L73" s="358">
        <v>0</v>
      </c>
      <c r="M73" s="358">
        <v>0</v>
      </c>
      <c r="N73" s="358">
        <v>0</v>
      </c>
      <c r="O73" s="358">
        <v>0</v>
      </c>
      <c r="P73" s="358">
        <v>0</v>
      </c>
    </row>
    <row r="74" spans="1:16" x14ac:dyDescent="0.25">
      <c r="A74" s="358">
        <v>0</v>
      </c>
      <c r="B74" s="358">
        <v>0</v>
      </c>
      <c r="C74" s="358">
        <v>0</v>
      </c>
      <c r="D74" s="358">
        <v>0</v>
      </c>
      <c r="E74" s="358">
        <v>0</v>
      </c>
      <c r="F74" s="358">
        <v>0</v>
      </c>
      <c r="G74" s="358">
        <v>0</v>
      </c>
      <c r="H74" s="358">
        <v>0</v>
      </c>
      <c r="I74" s="358">
        <v>0</v>
      </c>
      <c r="J74" s="358">
        <v>0</v>
      </c>
      <c r="K74" s="358">
        <v>0</v>
      </c>
      <c r="L74" s="358">
        <v>0</v>
      </c>
      <c r="M74" s="358">
        <v>0</v>
      </c>
      <c r="N74" s="358">
        <v>0</v>
      </c>
      <c r="O74" s="358">
        <v>0</v>
      </c>
      <c r="P74" s="358">
        <v>0</v>
      </c>
    </row>
    <row r="75" spans="1:16" x14ac:dyDescent="0.25">
      <c r="A75" s="358">
        <v>0</v>
      </c>
      <c r="B75" s="358">
        <v>0</v>
      </c>
      <c r="C75" s="358">
        <v>0</v>
      </c>
      <c r="D75" s="358">
        <v>0</v>
      </c>
      <c r="E75" s="358">
        <v>0</v>
      </c>
      <c r="F75" s="358">
        <v>0</v>
      </c>
      <c r="G75" s="358">
        <v>0</v>
      </c>
      <c r="H75" s="358">
        <v>0</v>
      </c>
      <c r="I75" s="358">
        <v>0</v>
      </c>
      <c r="J75" s="358">
        <v>0</v>
      </c>
      <c r="K75" s="358">
        <v>0</v>
      </c>
      <c r="L75" s="358">
        <v>0</v>
      </c>
      <c r="M75" s="358">
        <v>0</v>
      </c>
      <c r="N75" s="358">
        <v>0</v>
      </c>
      <c r="O75" s="358">
        <v>0</v>
      </c>
      <c r="P75" s="358">
        <v>0</v>
      </c>
    </row>
    <row r="76" spans="1:16" x14ac:dyDescent="0.25">
      <c r="A76" s="358">
        <v>0</v>
      </c>
      <c r="B76" s="358">
        <v>0</v>
      </c>
      <c r="C76" s="358">
        <v>0</v>
      </c>
      <c r="D76" s="358">
        <v>0</v>
      </c>
      <c r="E76" s="358">
        <v>0</v>
      </c>
      <c r="F76" s="358">
        <v>0</v>
      </c>
      <c r="G76" s="358">
        <v>0</v>
      </c>
      <c r="H76" s="358">
        <v>0</v>
      </c>
      <c r="I76" s="358">
        <v>0</v>
      </c>
      <c r="J76" s="358">
        <v>0</v>
      </c>
      <c r="K76" s="358">
        <v>0</v>
      </c>
      <c r="L76" s="358">
        <v>0</v>
      </c>
      <c r="M76" s="358">
        <v>0</v>
      </c>
      <c r="N76" s="358">
        <v>0</v>
      </c>
      <c r="O76" s="358">
        <v>0</v>
      </c>
      <c r="P76" s="358">
        <v>0</v>
      </c>
    </row>
    <row r="77" spans="1:16" x14ac:dyDescent="0.25">
      <c r="A77" s="358">
        <v>0</v>
      </c>
      <c r="B77" s="358">
        <v>0</v>
      </c>
      <c r="C77" s="358">
        <v>0</v>
      </c>
      <c r="D77" s="358">
        <v>0</v>
      </c>
      <c r="E77" s="358">
        <v>0</v>
      </c>
      <c r="F77" s="358">
        <v>0</v>
      </c>
      <c r="G77" s="358">
        <v>0</v>
      </c>
      <c r="H77" s="358">
        <v>0</v>
      </c>
      <c r="I77" s="358">
        <v>0</v>
      </c>
      <c r="J77" s="358">
        <v>0</v>
      </c>
      <c r="K77" s="358">
        <v>0</v>
      </c>
      <c r="L77" s="358">
        <v>0</v>
      </c>
      <c r="M77" s="358">
        <v>0</v>
      </c>
      <c r="N77" s="358">
        <v>0</v>
      </c>
      <c r="O77" s="358">
        <v>0</v>
      </c>
      <c r="P77" s="358">
        <v>0</v>
      </c>
    </row>
    <row r="78" spans="1:16" x14ac:dyDescent="0.25">
      <c r="A78" s="358">
        <v>0</v>
      </c>
      <c r="B78" s="358">
        <v>0</v>
      </c>
      <c r="C78" s="358">
        <v>0</v>
      </c>
      <c r="D78" s="358">
        <v>0</v>
      </c>
      <c r="E78" s="358">
        <v>0</v>
      </c>
      <c r="F78" s="358">
        <v>0</v>
      </c>
      <c r="G78" s="358">
        <v>0</v>
      </c>
      <c r="H78" s="358">
        <v>0</v>
      </c>
      <c r="I78" s="358">
        <v>0</v>
      </c>
      <c r="J78" s="358">
        <v>0</v>
      </c>
      <c r="K78" s="358">
        <v>0</v>
      </c>
      <c r="L78" s="358">
        <v>0</v>
      </c>
      <c r="M78" s="358">
        <v>0</v>
      </c>
      <c r="N78" s="358">
        <v>0</v>
      </c>
      <c r="O78" s="358">
        <v>0</v>
      </c>
      <c r="P78" s="358">
        <v>0</v>
      </c>
    </row>
    <row r="79" spans="1:16" x14ac:dyDescent="0.25">
      <c r="A79" s="358">
        <v>0</v>
      </c>
      <c r="B79" s="358">
        <v>0</v>
      </c>
      <c r="C79" s="358">
        <v>0</v>
      </c>
      <c r="D79" s="358">
        <v>0</v>
      </c>
      <c r="E79" s="358">
        <v>0</v>
      </c>
      <c r="F79" s="358">
        <v>0</v>
      </c>
      <c r="G79" s="358">
        <v>0</v>
      </c>
      <c r="H79" s="358">
        <v>0</v>
      </c>
      <c r="I79" s="358">
        <v>0</v>
      </c>
      <c r="J79" s="358">
        <v>0</v>
      </c>
      <c r="K79" s="358">
        <v>0</v>
      </c>
      <c r="L79" s="358">
        <v>0</v>
      </c>
      <c r="M79" s="358">
        <v>0</v>
      </c>
      <c r="N79" s="358">
        <v>0</v>
      </c>
      <c r="O79" s="358">
        <v>0</v>
      </c>
      <c r="P79" s="358">
        <v>0</v>
      </c>
    </row>
    <row r="80" spans="1:16" x14ac:dyDescent="0.25">
      <c r="A80" s="358">
        <v>0</v>
      </c>
      <c r="B80" s="358">
        <v>0</v>
      </c>
      <c r="C80" s="358">
        <v>0</v>
      </c>
      <c r="D80" s="358">
        <v>0</v>
      </c>
      <c r="E80" s="358">
        <v>0</v>
      </c>
      <c r="F80" s="358">
        <v>0</v>
      </c>
      <c r="G80" s="358">
        <v>0</v>
      </c>
      <c r="H80" s="358">
        <v>0</v>
      </c>
      <c r="I80" s="358">
        <v>0</v>
      </c>
      <c r="J80" s="358">
        <v>0</v>
      </c>
      <c r="K80" s="358">
        <v>0</v>
      </c>
      <c r="L80" s="358">
        <v>0</v>
      </c>
      <c r="M80" s="358">
        <v>0</v>
      </c>
      <c r="N80" s="358">
        <v>0</v>
      </c>
      <c r="O80" s="358">
        <v>0</v>
      </c>
      <c r="P80" s="358">
        <v>0</v>
      </c>
    </row>
    <row r="81" spans="1:16" x14ac:dyDescent="0.25">
      <c r="A81" s="358">
        <v>0</v>
      </c>
      <c r="B81" s="358">
        <v>0</v>
      </c>
      <c r="C81" s="358">
        <v>0</v>
      </c>
      <c r="D81" s="358">
        <v>0</v>
      </c>
      <c r="E81" s="358">
        <v>0</v>
      </c>
      <c r="F81" s="358">
        <v>0</v>
      </c>
      <c r="G81" s="358">
        <v>0</v>
      </c>
      <c r="H81" s="358">
        <v>0</v>
      </c>
      <c r="I81" s="358">
        <v>0</v>
      </c>
      <c r="J81" s="358">
        <v>0</v>
      </c>
      <c r="K81" s="358">
        <v>0</v>
      </c>
      <c r="L81" s="358">
        <v>0</v>
      </c>
      <c r="M81" s="358">
        <v>0</v>
      </c>
      <c r="N81" s="358">
        <v>0</v>
      </c>
      <c r="O81" s="358">
        <v>0</v>
      </c>
      <c r="P81" s="358">
        <v>0</v>
      </c>
    </row>
    <row r="82" spans="1:16" x14ac:dyDescent="0.25">
      <c r="A82" s="358">
        <v>0</v>
      </c>
      <c r="B82" s="358">
        <v>0</v>
      </c>
      <c r="C82" s="358">
        <v>0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58">
        <v>0</v>
      </c>
      <c r="J82" s="358">
        <v>0</v>
      </c>
      <c r="K82" s="358">
        <v>0</v>
      </c>
      <c r="L82" s="358">
        <v>0</v>
      </c>
      <c r="M82" s="358">
        <v>0</v>
      </c>
      <c r="N82" s="358">
        <v>0</v>
      </c>
      <c r="O82" s="358">
        <v>0</v>
      </c>
      <c r="P82" s="358">
        <v>0</v>
      </c>
    </row>
    <row r="83" spans="1:16" x14ac:dyDescent="0.25">
      <c r="A83" s="358">
        <v>0</v>
      </c>
      <c r="B83" s="358">
        <v>0</v>
      </c>
      <c r="C83" s="358">
        <v>0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58">
        <v>0</v>
      </c>
      <c r="J83" s="358">
        <v>0</v>
      </c>
      <c r="K83" s="358">
        <v>0</v>
      </c>
      <c r="L83" s="358">
        <v>0</v>
      </c>
      <c r="M83" s="358">
        <v>0</v>
      </c>
      <c r="N83" s="358">
        <v>0</v>
      </c>
      <c r="O83" s="358">
        <v>0</v>
      </c>
      <c r="P83" s="358">
        <v>0</v>
      </c>
    </row>
    <row r="84" spans="1:16" x14ac:dyDescent="0.25">
      <c r="A84" s="358">
        <v>0</v>
      </c>
      <c r="B84" s="358">
        <v>0</v>
      </c>
      <c r="C84" s="358">
        <v>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58">
        <v>0</v>
      </c>
      <c r="J84" s="358">
        <v>0</v>
      </c>
      <c r="K84" s="358">
        <v>0</v>
      </c>
      <c r="L84" s="358">
        <v>0</v>
      </c>
      <c r="M84" s="358">
        <v>0</v>
      </c>
      <c r="N84" s="358">
        <v>0</v>
      </c>
      <c r="O84" s="358">
        <v>0</v>
      </c>
      <c r="P84" s="358">
        <v>0</v>
      </c>
    </row>
    <row r="85" spans="1:16" x14ac:dyDescent="0.25">
      <c r="A85" s="358">
        <v>0</v>
      </c>
      <c r="B85" s="358">
        <v>0</v>
      </c>
      <c r="C85" s="358">
        <v>0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58">
        <v>0</v>
      </c>
      <c r="J85" s="358">
        <v>0</v>
      </c>
      <c r="K85" s="358">
        <v>0</v>
      </c>
      <c r="L85" s="358">
        <v>0</v>
      </c>
      <c r="M85" s="358">
        <v>0</v>
      </c>
      <c r="N85" s="358">
        <v>0</v>
      </c>
      <c r="O85" s="358">
        <v>0</v>
      </c>
      <c r="P85" s="358">
        <v>0</v>
      </c>
    </row>
    <row r="86" spans="1:16" x14ac:dyDescent="0.25">
      <c r="A86" s="358">
        <v>0</v>
      </c>
      <c r="B86" s="358">
        <v>0</v>
      </c>
      <c r="C86" s="358">
        <v>0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58">
        <v>0</v>
      </c>
      <c r="J86" s="358">
        <v>0</v>
      </c>
      <c r="K86" s="358">
        <v>0</v>
      </c>
      <c r="L86" s="358">
        <v>0</v>
      </c>
      <c r="M86" s="358">
        <v>0</v>
      </c>
      <c r="N86" s="358">
        <v>0</v>
      </c>
      <c r="O86" s="358">
        <v>0</v>
      </c>
      <c r="P86" s="358">
        <v>0</v>
      </c>
    </row>
    <row r="87" spans="1:16" x14ac:dyDescent="0.25">
      <c r="A87" s="358">
        <v>0</v>
      </c>
      <c r="B87" s="358">
        <v>0</v>
      </c>
      <c r="C87" s="358">
        <v>0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58">
        <v>0</v>
      </c>
      <c r="J87" s="358">
        <v>0</v>
      </c>
      <c r="K87" s="358">
        <v>0</v>
      </c>
      <c r="L87" s="358">
        <v>0</v>
      </c>
      <c r="M87" s="358">
        <v>0</v>
      </c>
      <c r="N87" s="358">
        <v>0</v>
      </c>
      <c r="O87" s="358">
        <v>0</v>
      </c>
      <c r="P87" s="358">
        <v>0</v>
      </c>
    </row>
    <row r="88" spans="1:16" x14ac:dyDescent="0.25">
      <c r="A88" s="358">
        <v>0</v>
      </c>
      <c r="B88" s="358">
        <v>0</v>
      </c>
      <c r="C88" s="358">
        <v>0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  <c r="L88" s="358">
        <v>0</v>
      </c>
      <c r="M88" s="358">
        <v>0</v>
      </c>
      <c r="N88" s="358">
        <v>0</v>
      </c>
      <c r="O88" s="358">
        <v>0</v>
      </c>
      <c r="P88" s="358">
        <v>0</v>
      </c>
    </row>
    <row r="89" spans="1:16" x14ac:dyDescent="0.25">
      <c r="A89" s="358">
        <v>0</v>
      </c>
      <c r="B89" s="358">
        <v>0</v>
      </c>
      <c r="C89" s="358">
        <v>0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  <c r="L89" s="358">
        <v>0</v>
      </c>
      <c r="M89" s="358">
        <v>0</v>
      </c>
      <c r="N89" s="358">
        <v>0</v>
      </c>
      <c r="O89" s="358">
        <v>0</v>
      </c>
      <c r="P89" s="358">
        <v>0</v>
      </c>
    </row>
    <row r="90" spans="1:16" x14ac:dyDescent="0.25">
      <c r="A90" s="358">
        <v>0</v>
      </c>
      <c r="B90" s="358">
        <v>0</v>
      </c>
      <c r="C90" s="358">
        <v>0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  <c r="L90" s="358">
        <v>0</v>
      </c>
      <c r="M90" s="358">
        <v>0</v>
      </c>
      <c r="N90" s="358">
        <v>0</v>
      </c>
      <c r="O90" s="358">
        <v>0</v>
      </c>
      <c r="P90" s="358">
        <v>0</v>
      </c>
    </row>
    <row r="91" spans="1:16" x14ac:dyDescent="0.25">
      <c r="A91" s="358">
        <v>0</v>
      </c>
      <c r="B91" s="358">
        <v>0</v>
      </c>
      <c r="C91" s="358">
        <v>0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  <c r="L91" s="358">
        <v>0</v>
      </c>
      <c r="M91" s="358">
        <v>0</v>
      </c>
      <c r="N91" s="358">
        <v>0</v>
      </c>
      <c r="O91" s="358">
        <v>0</v>
      </c>
      <c r="P91" s="358">
        <v>0</v>
      </c>
    </row>
    <row r="92" spans="1:16" x14ac:dyDescent="0.25">
      <c r="A92" s="358">
        <v>0</v>
      </c>
      <c r="B92" s="358">
        <v>0</v>
      </c>
      <c r="C92" s="358">
        <v>0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  <c r="L92" s="358">
        <v>0</v>
      </c>
      <c r="M92" s="358">
        <v>0</v>
      </c>
      <c r="N92" s="358">
        <v>0</v>
      </c>
      <c r="O92" s="358">
        <v>0</v>
      </c>
      <c r="P92" s="358">
        <v>0</v>
      </c>
    </row>
    <row r="93" spans="1:16" x14ac:dyDescent="0.25">
      <c r="A93" s="358">
        <v>0</v>
      </c>
      <c r="B93" s="358">
        <v>0</v>
      </c>
      <c r="C93" s="358">
        <v>0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  <c r="L93" s="358">
        <v>0</v>
      </c>
      <c r="M93" s="358">
        <v>0</v>
      </c>
      <c r="N93" s="358">
        <v>0</v>
      </c>
      <c r="O93" s="358">
        <v>0</v>
      </c>
      <c r="P93" s="358">
        <v>0</v>
      </c>
    </row>
    <row r="94" spans="1:16" x14ac:dyDescent="0.25">
      <c r="A94" s="358">
        <v>0</v>
      </c>
      <c r="B94" s="358">
        <v>0</v>
      </c>
      <c r="C94" s="358">
        <v>0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  <c r="L94" s="358">
        <v>0</v>
      </c>
      <c r="M94" s="358">
        <v>0</v>
      </c>
      <c r="N94" s="358">
        <v>0</v>
      </c>
      <c r="O94" s="358">
        <v>0</v>
      </c>
      <c r="P94" s="358">
        <v>0</v>
      </c>
    </row>
    <row r="95" spans="1:16" x14ac:dyDescent="0.25">
      <c r="A95" s="358">
        <v>0</v>
      </c>
      <c r="B95" s="358">
        <v>0</v>
      </c>
      <c r="C95" s="358">
        <v>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  <c r="L95" s="358">
        <v>0</v>
      </c>
      <c r="M95" s="358">
        <v>0</v>
      </c>
      <c r="N95" s="358">
        <v>0</v>
      </c>
      <c r="O95" s="358">
        <v>0</v>
      </c>
      <c r="P95" s="358">
        <v>0</v>
      </c>
    </row>
    <row r="96" spans="1:16" x14ac:dyDescent="0.25">
      <c r="A96" s="358">
        <v>0</v>
      </c>
      <c r="B96" s="358">
        <v>0</v>
      </c>
      <c r="C96" s="358">
        <v>0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  <c r="L96" s="358">
        <v>0</v>
      </c>
      <c r="M96" s="358">
        <v>0</v>
      </c>
      <c r="N96" s="358">
        <v>0</v>
      </c>
      <c r="O96" s="358">
        <v>0</v>
      </c>
      <c r="P96" s="358">
        <v>0</v>
      </c>
    </row>
    <row r="97" spans="1:16" x14ac:dyDescent="0.25">
      <c r="A97" s="358">
        <v>0</v>
      </c>
      <c r="B97" s="358">
        <v>0</v>
      </c>
      <c r="C97" s="358">
        <v>0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  <c r="L97" s="358">
        <v>0</v>
      </c>
      <c r="M97" s="358">
        <v>0</v>
      </c>
      <c r="N97" s="358">
        <v>0</v>
      </c>
      <c r="O97" s="358">
        <v>0</v>
      </c>
      <c r="P97" s="358">
        <v>0</v>
      </c>
    </row>
    <row r="98" spans="1:16" x14ac:dyDescent="0.25">
      <c r="A98" s="358">
        <v>0</v>
      </c>
      <c r="B98" s="358">
        <v>0</v>
      </c>
      <c r="C98" s="358">
        <v>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  <c r="L98" s="358">
        <v>0</v>
      </c>
      <c r="M98" s="358">
        <v>0</v>
      </c>
      <c r="N98" s="358">
        <v>0</v>
      </c>
      <c r="O98" s="358">
        <v>0</v>
      </c>
      <c r="P98" s="358">
        <v>0</v>
      </c>
    </row>
    <row r="99" spans="1:16" x14ac:dyDescent="0.25">
      <c r="A99" s="358">
        <v>0</v>
      </c>
      <c r="B99" s="358">
        <v>0</v>
      </c>
      <c r="C99" s="358">
        <v>0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  <c r="L99" s="358">
        <v>0</v>
      </c>
      <c r="M99" s="358">
        <v>0</v>
      </c>
      <c r="N99" s="358">
        <v>0</v>
      </c>
      <c r="O99" s="358">
        <v>0</v>
      </c>
      <c r="P99" s="358">
        <v>0</v>
      </c>
    </row>
    <row r="100" spans="1:16" x14ac:dyDescent="0.25">
      <c r="A100" s="358">
        <v>0</v>
      </c>
      <c r="B100" s="358">
        <v>0</v>
      </c>
      <c r="C100" s="358">
        <v>0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  <c r="L100" s="358">
        <v>0</v>
      </c>
      <c r="M100" s="358">
        <v>0</v>
      </c>
      <c r="N100" s="358">
        <v>0</v>
      </c>
      <c r="O100" s="358">
        <v>0</v>
      </c>
      <c r="P100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100"/>
  <sheetViews>
    <sheetView workbookViewId="0"/>
  </sheetViews>
  <sheetFormatPr defaultRowHeight="13.5" x14ac:dyDescent="0.25"/>
  <sheetData>
    <row r="1" spans="1:16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  <c r="K1" s="358">
        <v>0</v>
      </c>
      <c r="L1" s="358">
        <v>0</v>
      </c>
      <c r="M1" s="358">
        <v>0</v>
      </c>
      <c r="N1" s="358">
        <v>0</v>
      </c>
      <c r="O1" s="358">
        <v>0</v>
      </c>
      <c r="P1" s="358">
        <v>0</v>
      </c>
    </row>
    <row r="2" spans="1:16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  <c r="K2" s="358">
        <v>0</v>
      </c>
      <c r="L2" s="358">
        <v>0</v>
      </c>
      <c r="M2" s="358">
        <v>0</v>
      </c>
      <c r="N2" s="358">
        <v>0</v>
      </c>
      <c r="O2" s="358">
        <v>0</v>
      </c>
      <c r="P2" s="358">
        <v>0</v>
      </c>
    </row>
    <row r="3" spans="1:16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  <c r="K3" s="358">
        <v>0</v>
      </c>
      <c r="L3" s="358">
        <v>0</v>
      </c>
      <c r="M3" s="358">
        <v>0</v>
      </c>
      <c r="N3" s="358">
        <v>0</v>
      </c>
      <c r="O3" s="358">
        <v>0</v>
      </c>
      <c r="P3" s="358">
        <v>0</v>
      </c>
    </row>
    <row r="4" spans="1:16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  <c r="K4" s="358">
        <v>0</v>
      </c>
      <c r="L4" s="358">
        <v>0</v>
      </c>
      <c r="M4" s="358">
        <v>0</v>
      </c>
      <c r="N4" s="358">
        <v>0</v>
      </c>
      <c r="O4" s="358">
        <v>0</v>
      </c>
      <c r="P4" s="358">
        <v>0</v>
      </c>
    </row>
    <row r="5" spans="1:16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  <c r="K5" s="358">
        <v>0</v>
      </c>
      <c r="L5" s="358">
        <v>0</v>
      </c>
      <c r="M5" s="358">
        <v>0</v>
      </c>
      <c r="N5" s="358">
        <v>0</v>
      </c>
      <c r="O5" s="358">
        <v>0</v>
      </c>
      <c r="P5" s="358">
        <v>0</v>
      </c>
    </row>
    <row r="6" spans="1:16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  <c r="K6" s="358">
        <v>0</v>
      </c>
      <c r="L6" s="358">
        <v>0</v>
      </c>
      <c r="M6" s="358">
        <v>0</v>
      </c>
      <c r="N6" s="358">
        <v>0</v>
      </c>
      <c r="O6" s="358">
        <v>0</v>
      </c>
      <c r="P6" s="358">
        <v>0</v>
      </c>
    </row>
    <row r="7" spans="1:16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  <c r="K7" s="358">
        <v>0</v>
      </c>
      <c r="L7" s="358">
        <v>0</v>
      </c>
      <c r="M7" s="358">
        <v>0</v>
      </c>
      <c r="N7" s="358">
        <v>0</v>
      </c>
      <c r="O7" s="358">
        <v>0</v>
      </c>
      <c r="P7" s="358">
        <v>0</v>
      </c>
    </row>
    <row r="8" spans="1:16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  <c r="K8" s="358">
        <v>0</v>
      </c>
      <c r="L8" s="358">
        <v>0</v>
      </c>
      <c r="M8" s="358">
        <v>0</v>
      </c>
      <c r="N8" s="358">
        <v>0</v>
      </c>
      <c r="O8" s="358">
        <v>0</v>
      </c>
      <c r="P8" s="358">
        <v>0</v>
      </c>
    </row>
    <row r="9" spans="1:16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</row>
    <row r="10" spans="1:16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</row>
    <row r="11" spans="1:16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</row>
    <row r="12" spans="1:16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</row>
    <row r="13" spans="1:16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</row>
    <row r="14" spans="1:16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</row>
    <row r="15" spans="1:16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</row>
    <row r="16" spans="1:16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</row>
    <row r="17" spans="1:16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</row>
    <row r="18" spans="1:16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</row>
    <row r="19" spans="1:16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</row>
    <row r="20" spans="1:16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</row>
    <row r="21" spans="1:16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</row>
    <row r="22" spans="1:16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</row>
    <row r="23" spans="1:16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</row>
    <row r="24" spans="1:16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</row>
    <row r="25" spans="1:16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</row>
    <row r="26" spans="1:16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</row>
    <row r="27" spans="1:16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</row>
    <row r="28" spans="1:16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</row>
    <row r="29" spans="1:16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</row>
    <row r="30" spans="1:16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</row>
    <row r="31" spans="1:16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</row>
    <row r="32" spans="1:16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</row>
    <row r="33" spans="1:16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  <c r="O33" s="358">
        <v>0</v>
      </c>
      <c r="P33" s="358">
        <v>0</v>
      </c>
    </row>
    <row r="34" spans="1:16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  <c r="O34" s="358">
        <v>0</v>
      </c>
      <c r="P34" s="358">
        <v>0</v>
      </c>
    </row>
    <row r="35" spans="1:16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  <c r="O35" s="358">
        <v>0</v>
      </c>
      <c r="P35" s="358">
        <v>0</v>
      </c>
    </row>
    <row r="36" spans="1:16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  <c r="K36" s="358">
        <v>0</v>
      </c>
      <c r="L36" s="358">
        <v>0</v>
      </c>
      <c r="M36" s="358">
        <v>0</v>
      </c>
      <c r="N36" s="358">
        <v>0</v>
      </c>
      <c r="O36" s="358">
        <v>0</v>
      </c>
      <c r="P36" s="358">
        <v>0</v>
      </c>
    </row>
    <row r="37" spans="1:16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  <c r="K37" s="358">
        <v>0</v>
      </c>
      <c r="L37" s="358">
        <v>0</v>
      </c>
      <c r="M37" s="358">
        <v>0</v>
      </c>
      <c r="N37" s="358">
        <v>0</v>
      </c>
      <c r="O37" s="358">
        <v>0</v>
      </c>
      <c r="P37" s="358">
        <v>0</v>
      </c>
    </row>
    <row r="38" spans="1:16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  <c r="K38" s="358">
        <v>0</v>
      </c>
      <c r="L38" s="358">
        <v>0</v>
      </c>
      <c r="M38" s="358">
        <v>0</v>
      </c>
      <c r="N38" s="358">
        <v>0</v>
      </c>
      <c r="O38" s="358">
        <v>0</v>
      </c>
      <c r="P38" s="358">
        <v>0</v>
      </c>
    </row>
    <row r="39" spans="1:16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8">
        <v>0</v>
      </c>
      <c r="L39" s="358">
        <v>0</v>
      </c>
      <c r="M39" s="358">
        <v>0</v>
      </c>
      <c r="N39" s="358">
        <v>0</v>
      </c>
      <c r="O39" s="358">
        <v>0</v>
      </c>
      <c r="P39" s="358">
        <v>0</v>
      </c>
    </row>
    <row r="40" spans="1:16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58">
        <v>0</v>
      </c>
      <c r="L40" s="358">
        <v>0</v>
      </c>
      <c r="M40" s="358">
        <v>0</v>
      </c>
      <c r="N40" s="358">
        <v>0</v>
      </c>
      <c r="O40" s="358">
        <v>0</v>
      </c>
      <c r="P40" s="358">
        <v>0</v>
      </c>
    </row>
    <row r="41" spans="1:16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  <c r="K41" s="358">
        <v>0</v>
      </c>
      <c r="L41" s="358">
        <v>0</v>
      </c>
      <c r="M41" s="358">
        <v>0</v>
      </c>
      <c r="N41" s="358">
        <v>0</v>
      </c>
      <c r="O41" s="358">
        <v>0</v>
      </c>
      <c r="P41" s="358">
        <v>0</v>
      </c>
    </row>
    <row r="42" spans="1:16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8">
        <v>0</v>
      </c>
      <c r="L42" s="358">
        <v>0</v>
      </c>
      <c r="M42" s="358">
        <v>0</v>
      </c>
      <c r="N42" s="358">
        <v>0</v>
      </c>
      <c r="O42" s="358">
        <v>0</v>
      </c>
      <c r="P42" s="358">
        <v>0</v>
      </c>
    </row>
    <row r="43" spans="1:16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  <c r="K43" s="358">
        <v>0</v>
      </c>
      <c r="L43" s="358">
        <v>0</v>
      </c>
      <c r="M43" s="358">
        <v>0</v>
      </c>
      <c r="N43" s="358">
        <v>0</v>
      </c>
      <c r="O43" s="358">
        <v>0</v>
      </c>
      <c r="P43" s="358">
        <v>0</v>
      </c>
    </row>
    <row r="44" spans="1:16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  <c r="K44" s="358">
        <v>0</v>
      </c>
      <c r="L44" s="358">
        <v>0</v>
      </c>
      <c r="M44" s="358">
        <v>0</v>
      </c>
      <c r="N44" s="358">
        <v>0</v>
      </c>
      <c r="O44" s="358">
        <v>0</v>
      </c>
      <c r="P44" s="358">
        <v>0</v>
      </c>
    </row>
    <row r="45" spans="1:16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8">
        <v>0</v>
      </c>
      <c r="L45" s="358">
        <v>0</v>
      </c>
      <c r="M45" s="358">
        <v>0</v>
      </c>
      <c r="N45" s="358">
        <v>0</v>
      </c>
      <c r="O45" s="358">
        <v>0</v>
      </c>
      <c r="P45" s="358">
        <v>0</v>
      </c>
    </row>
    <row r="46" spans="1:16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  <c r="K46" s="358">
        <v>0</v>
      </c>
      <c r="L46" s="358">
        <v>0</v>
      </c>
      <c r="M46" s="358">
        <v>0</v>
      </c>
      <c r="N46" s="358">
        <v>0</v>
      </c>
      <c r="O46" s="358">
        <v>0</v>
      </c>
      <c r="P46" s="358">
        <v>0</v>
      </c>
    </row>
    <row r="47" spans="1:16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8">
        <v>0</v>
      </c>
      <c r="L47" s="358">
        <v>0</v>
      </c>
      <c r="M47" s="358">
        <v>0</v>
      </c>
      <c r="N47" s="358">
        <v>0</v>
      </c>
      <c r="O47" s="358">
        <v>0</v>
      </c>
      <c r="P47" s="358">
        <v>0</v>
      </c>
    </row>
    <row r="48" spans="1:16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  <c r="K48" s="358">
        <v>0</v>
      </c>
      <c r="L48" s="358">
        <v>0</v>
      </c>
      <c r="M48" s="358">
        <v>0</v>
      </c>
      <c r="N48" s="358">
        <v>0</v>
      </c>
      <c r="O48" s="358">
        <v>0</v>
      </c>
      <c r="P48" s="358">
        <v>0</v>
      </c>
    </row>
    <row r="49" spans="1:16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  <c r="K49" s="358">
        <v>0</v>
      </c>
      <c r="L49" s="358">
        <v>0</v>
      </c>
      <c r="M49" s="358">
        <v>0</v>
      </c>
      <c r="N49" s="358">
        <v>0</v>
      </c>
      <c r="O49" s="358">
        <v>0</v>
      </c>
      <c r="P49" s="358">
        <v>0</v>
      </c>
    </row>
    <row r="50" spans="1:16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  <c r="K50" s="358">
        <v>0</v>
      </c>
      <c r="L50" s="358">
        <v>0</v>
      </c>
      <c r="M50" s="358">
        <v>0</v>
      </c>
      <c r="N50" s="358">
        <v>0</v>
      </c>
      <c r="O50" s="358">
        <v>0</v>
      </c>
      <c r="P50" s="358">
        <v>0</v>
      </c>
    </row>
    <row r="51" spans="1:16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v>0</v>
      </c>
      <c r="P51" s="358">
        <v>0</v>
      </c>
    </row>
    <row r="52" spans="1:16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  <c r="K52" s="358">
        <v>0</v>
      </c>
      <c r="L52" s="358">
        <v>0</v>
      </c>
      <c r="M52" s="358">
        <v>0</v>
      </c>
      <c r="N52" s="358">
        <v>0</v>
      </c>
      <c r="O52" s="358">
        <v>0</v>
      </c>
      <c r="P52" s="358">
        <v>0</v>
      </c>
    </row>
    <row r="53" spans="1:16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  <c r="K53" s="358">
        <v>0</v>
      </c>
      <c r="L53" s="358">
        <v>0</v>
      </c>
      <c r="M53" s="358">
        <v>0</v>
      </c>
      <c r="N53" s="358">
        <v>0</v>
      </c>
      <c r="O53" s="358">
        <v>0</v>
      </c>
      <c r="P53" s="358">
        <v>0</v>
      </c>
    </row>
    <row r="54" spans="1:16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  <c r="K54" s="358">
        <v>0</v>
      </c>
      <c r="L54" s="358">
        <v>0</v>
      </c>
      <c r="M54" s="358">
        <v>0</v>
      </c>
      <c r="N54" s="358">
        <v>0</v>
      </c>
      <c r="O54" s="358">
        <v>0</v>
      </c>
      <c r="P54" s="358">
        <v>0</v>
      </c>
    </row>
    <row r="55" spans="1:16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  <c r="K55" s="358">
        <v>0</v>
      </c>
      <c r="L55" s="358">
        <v>0</v>
      </c>
      <c r="M55" s="358">
        <v>0</v>
      </c>
      <c r="N55" s="358">
        <v>0</v>
      </c>
      <c r="O55" s="358">
        <v>0</v>
      </c>
      <c r="P55" s="358">
        <v>0</v>
      </c>
    </row>
    <row r="56" spans="1:16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  <c r="K56" s="358">
        <v>0</v>
      </c>
      <c r="L56" s="358">
        <v>0</v>
      </c>
      <c r="M56" s="358">
        <v>0</v>
      </c>
      <c r="N56" s="358">
        <v>0</v>
      </c>
      <c r="O56" s="358">
        <v>0</v>
      </c>
      <c r="P56" s="358">
        <v>0</v>
      </c>
    </row>
    <row r="57" spans="1:16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>
        <v>0</v>
      </c>
      <c r="L57" s="358">
        <v>0</v>
      </c>
      <c r="M57" s="358">
        <v>0</v>
      </c>
      <c r="N57" s="358">
        <v>0</v>
      </c>
      <c r="O57" s="358">
        <v>0</v>
      </c>
      <c r="P57" s="358">
        <v>0</v>
      </c>
    </row>
    <row r="58" spans="1:16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  <c r="K58" s="358">
        <v>0</v>
      </c>
      <c r="L58" s="358">
        <v>0</v>
      </c>
      <c r="M58" s="358">
        <v>0</v>
      </c>
      <c r="N58" s="358">
        <v>0</v>
      </c>
      <c r="O58" s="358">
        <v>0</v>
      </c>
      <c r="P58" s="358">
        <v>0</v>
      </c>
    </row>
    <row r="59" spans="1:16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  <c r="K59" s="358">
        <v>0</v>
      </c>
      <c r="L59" s="358">
        <v>0</v>
      </c>
      <c r="M59" s="358">
        <v>0</v>
      </c>
      <c r="N59" s="358">
        <v>0</v>
      </c>
      <c r="O59" s="358">
        <v>0</v>
      </c>
      <c r="P59" s="358">
        <v>0</v>
      </c>
    </row>
    <row r="60" spans="1:16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  <c r="K60" s="358">
        <v>0</v>
      </c>
      <c r="L60" s="358">
        <v>0</v>
      </c>
      <c r="M60" s="358">
        <v>0</v>
      </c>
      <c r="N60" s="358">
        <v>0</v>
      </c>
      <c r="O60" s="358">
        <v>0</v>
      </c>
      <c r="P60" s="358">
        <v>0</v>
      </c>
    </row>
    <row r="61" spans="1:16" x14ac:dyDescent="0.25">
      <c r="A61" s="358">
        <v>0</v>
      </c>
      <c r="B61" s="358">
        <v>0</v>
      </c>
      <c r="C61" s="358">
        <v>0</v>
      </c>
      <c r="D61" s="358">
        <v>0</v>
      </c>
      <c r="E61" s="358">
        <v>0</v>
      </c>
      <c r="F61" s="358">
        <v>0</v>
      </c>
      <c r="G61" s="358">
        <v>0</v>
      </c>
      <c r="H61" s="358">
        <v>0</v>
      </c>
      <c r="I61" s="358">
        <v>0</v>
      </c>
      <c r="J61" s="358">
        <v>0</v>
      </c>
      <c r="K61" s="358">
        <v>0</v>
      </c>
      <c r="L61" s="358">
        <v>0</v>
      </c>
      <c r="M61" s="358">
        <v>0</v>
      </c>
      <c r="N61" s="358">
        <v>0</v>
      </c>
      <c r="O61" s="358">
        <v>0</v>
      </c>
      <c r="P61" s="358">
        <v>0</v>
      </c>
    </row>
    <row r="62" spans="1:16" x14ac:dyDescent="0.25">
      <c r="A62" s="358">
        <v>0</v>
      </c>
      <c r="B62" s="358">
        <v>0</v>
      </c>
      <c r="C62" s="358">
        <v>0</v>
      </c>
      <c r="D62" s="358">
        <v>0</v>
      </c>
      <c r="E62" s="358">
        <v>0</v>
      </c>
      <c r="F62" s="358">
        <v>0</v>
      </c>
      <c r="G62" s="358">
        <v>0</v>
      </c>
      <c r="H62" s="358">
        <v>0</v>
      </c>
      <c r="I62" s="358">
        <v>0</v>
      </c>
      <c r="J62" s="358">
        <v>0</v>
      </c>
      <c r="K62" s="358">
        <v>0</v>
      </c>
      <c r="L62" s="358">
        <v>0</v>
      </c>
      <c r="M62" s="358">
        <v>0</v>
      </c>
      <c r="N62" s="358">
        <v>0</v>
      </c>
      <c r="O62" s="358">
        <v>0</v>
      </c>
      <c r="P62" s="358">
        <v>0</v>
      </c>
    </row>
    <row r="63" spans="1:16" x14ac:dyDescent="0.25">
      <c r="A63" s="358">
        <v>0</v>
      </c>
      <c r="B63" s="358">
        <v>0</v>
      </c>
      <c r="C63" s="358">
        <v>0</v>
      </c>
      <c r="D63" s="358">
        <v>0</v>
      </c>
      <c r="E63" s="358">
        <v>0</v>
      </c>
      <c r="F63" s="358">
        <v>0</v>
      </c>
      <c r="G63" s="358">
        <v>0</v>
      </c>
      <c r="H63" s="358">
        <v>0</v>
      </c>
      <c r="I63" s="358">
        <v>0</v>
      </c>
      <c r="J63" s="358">
        <v>0</v>
      </c>
      <c r="K63" s="358">
        <v>0</v>
      </c>
      <c r="L63" s="358">
        <v>0</v>
      </c>
      <c r="M63" s="358">
        <v>0</v>
      </c>
      <c r="N63" s="358">
        <v>0</v>
      </c>
      <c r="O63" s="358">
        <v>0</v>
      </c>
      <c r="P63" s="358">
        <v>0</v>
      </c>
    </row>
    <row r="64" spans="1:16" x14ac:dyDescent="0.25">
      <c r="A64" s="358">
        <v>0</v>
      </c>
      <c r="B64" s="358">
        <v>0</v>
      </c>
      <c r="C64" s="358">
        <v>0</v>
      </c>
      <c r="D64" s="358">
        <v>0</v>
      </c>
      <c r="E64" s="358">
        <v>0</v>
      </c>
      <c r="F64" s="358">
        <v>0</v>
      </c>
      <c r="G64" s="358">
        <v>0</v>
      </c>
      <c r="H64" s="358">
        <v>0</v>
      </c>
      <c r="I64" s="358">
        <v>0</v>
      </c>
      <c r="J64" s="358">
        <v>0</v>
      </c>
      <c r="K64" s="358">
        <v>0</v>
      </c>
      <c r="L64" s="358">
        <v>0</v>
      </c>
      <c r="M64" s="358">
        <v>0</v>
      </c>
      <c r="N64" s="358">
        <v>0</v>
      </c>
      <c r="O64" s="358">
        <v>0</v>
      </c>
      <c r="P64" s="358">
        <v>0</v>
      </c>
    </row>
    <row r="65" spans="1:16" x14ac:dyDescent="0.25">
      <c r="A65" s="358">
        <v>0</v>
      </c>
      <c r="B65" s="358">
        <v>0</v>
      </c>
      <c r="C65" s="358">
        <v>0</v>
      </c>
      <c r="D65" s="358">
        <v>0</v>
      </c>
      <c r="E65" s="358">
        <v>0</v>
      </c>
      <c r="F65" s="358">
        <v>0</v>
      </c>
      <c r="G65" s="358">
        <v>0</v>
      </c>
      <c r="H65" s="358">
        <v>0</v>
      </c>
      <c r="I65" s="358">
        <v>0</v>
      </c>
      <c r="J65" s="358">
        <v>0</v>
      </c>
      <c r="K65" s="358">
        <v>0</v>
      </c>
      <c r="L65" s="358">
        <v>0</v>
      </c>
      <c r="M65" s="358">
        <v>0</v>
      </c>
      <c r="N65" s="358">
        <v>0</v>
      </c>
      <c r="O65" s="358">
        <v>0</v>
      </c>
      <c r="P65" s="358">
        <v>0</v>
      </c>
    </row>
    <row r="66" spans="1:16" x14ac:dyDescent="0.25">
      <c r="A66" s="358">
        <v>0</v>
      </c>
      <c r="B66" s="358">
        <v>0</v>
      </c>
      <c r="C66" s="358">
        <v>0</v>
      </c>
      <c r="D66" s="358">
        <v>0</v>
      </c>
      <c r="E66" s="358">
        <v>0</v>
      </c>
      <c r="F66" s="358">
        <v>0</v>
      </c>
      <c r="G66" s="358">
        <v>0</v>
      </c>
      <c r="H66" s="358">
        <v>0</v>
      </c>
      <c r="I66" s="358">
        <v>0</v>
      </c>
      <c r="J66" s="358">
        <v>0</v>
      </c>
      <c r="K66" s="358">
        <v>0</v>
      </c>
      <c r="L66" s="358">
        <v>0</v>
      </c>
      <c r="M66" s="358">
        <v>0</v>
      </c>
      <c r="N66" s="358">
        <v>0</v>
      </c>
      <c r="O66" s="358">
        <v>0</v>
      </c>
      <c r="P66" s="358">
        <v>0</v>
      </c>
    </row>
    <row r="67" spans="1:16" x14ac:dyDescent="0.25">
      <c r="A67" s="358">
        <v>0</v>
      </c>
      <c r="B67" s="358">
        <v>0</v>
      </c>
      <c r="C67" s="358">
        <v>0</v>
      </c>
      <c r="D67" s="358">
        <v>0</v>
      </c>
      <c r="E67" s="358">
        <v>0</v>
      </c>
      <c r="F67" s="358">
        <v>0</v>
      </c>
      <c r="G67" s="358">
        <v>0</v>
      </c>
      <c r="H67" s="358">
        <v>0</v>
      </c>
      <c r="I67" s="358">
        <v>0</v>
      </c>
      <c r="J67" s="358">
        <v>0</v>
      </c>
      <c r="K67" s="358">
        <v>0</v>
      </c>
      <c r="L67" s="358">
        <v>0</v>
      </c>
      <c r="M67" s="358">
        <v>0</v>
      </c>
      <c r="N67" s="358">
        <v>0</v>
      </c>
      <c r="O67" s="358">
        <v>0</v>
      </c>
      <c r="P67" s="358">
        <v>0</v>
      </c>
    </row>
    <row r="68" spans="1:16" x14ac:dyDescent="0.25">
      <c r="A68" s="358">
        <v>0</v>
      </c>
      <c r="B68" s="358">
        <v>0</v>
      </c>
      <c r="C68" s="358">
        <v>0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58">
        <v>0</v>
      </c>
      <c r="J68" s="358">
        <v>0</v>
      </c>
      <c r="K68" s="358">
        <v>0</v>
      </c>
      <c r="L68" s="358">
        <v>0</v>
      </c>
      <c r="M68" s="358">
        <v>0</v>
      </c>
      <c r="N68" s="358">
        <v>0</v>
      </c>
      <c r="O68" s="358">
        <v>0</v>
      </c>
      <c r="P68" s="358">
        <v>0</v>
      </c>
    </row>
    <row r="69" spans="1:16" x14ac:dyDescent="0.25">
      <c r="A69" s="358">
        <v>0</v>
      </c>
      <c r="B69" s="358">
        <v>0</v>
      </c>
      <c r="C69" s="358">
        <v>0</v>
      </c>
      <c r="D69" s="358">
        <v>0</v>
      </c>
      <c r="E69" s="358">
        <v>0</v>
      </c>
      <c r="F69" s="358">
        <v>0</v>
      </c>
      <c r="G69" s="358">
        <v>0</v>
      </c>
      <c r="H69" s="358">
        <v>0</v>
      </c>
      <c r="I69" s="358">
        <v>0</v>
      </c>
      <c r="J69" s="358">
        <v>0</v>
      </c>
      <c r="K69" s="358">
        <v>0</v>
      </c>
      <c r="L69" s="358">
        <v>0</v>
      </c>
      <c r="M69" s="358">
        <v>0</v>
      </c>
      <c r="N69" s="358">
        <v>0</v>
      </c>
      <c r="O69" s="358">
        <v>0</v>
      </c>
      <c r="P69" s="358">
        <v>0</v>
      </c>
    </row>
    <row r="70" spans="1:16" x14ac:dyDescent="0.25">
      <c r="A70" s="358">
        <v>0</v>
      </c>
      <c r="B70" s="358">
        <v>0</v>
      </c>
      <c r="C70" s="358">
        <v>0</v>
      </c>
      <c r="D70" s="358">
        <v>0</v>
      </c>
      <c r="E70" s="358">
        <v>0</v>
      </c>
      <c r="F70" s="358">
        <v>0</v>
      </c>
      <c r="G70" s="358">
        <v>0</v>
      </c>
      <c r="H70" s="358">
        <v>0</v>
      </c>
      <c r="I70" s="358">
        <v>0</v>
      </c>
      <c r="J70" s="358">
        <v>0</v>
      </c>
      <c r="K70" s="358">
        <v>0</v>
      </c>
      <c r="L70" s="358">
        <v>0</v>
      </c>
      <c r="M70" s="358">
        <v>0</v>
      </c>
      <c r="N70" s="358">
        <v>0</v>
      </c>
      <c r="O70" s="358">
        <v>0</v>
      </c>
      <c r="P70" s="358">
        <v>0</v>
      </c>
    </row>
    <row r="71" spans="1:16" x14ac:dyDescent="0.25">
      <c r="A71" s="358">
        <v>0</v>
      </c>
      <c r="B71" s="358">
        <v>0</v>
      </c>
      <c r="C71" s="358">
        <v>0</v>
      </c>
      <c r="D71" s="358">
        <v>0</v>
      </c>
      <c r="E71" s="358">
        <v>0</v>
      </c>
      <c r="F71" s="358">
        <v>0</v>
      </c>
      <c r="G71" s="358">
        <v>0</v>
      </c>
      <c r="H71" s="358">
        <v>0</v>
      </c>
      <c r="I71" s="358">
        <v>0</v>
      </c>
      <c r="J71" s="358">
        <v>0</v>
      </c>
      <c r="K71" s="358">
        <v>0</v>
      </c>
      <c r="L71" s="358">
        <v>0</v>
      </c>
      <c r="M71" s="358">
        <v>0</v>
      </c>
      <c r="N71" s="358">
        <v>0</v>
      </c>
      <c r="O71" s="358">
        <v>0</v>
      </c>
      <c r="P71" s="358">
        <v>0</v>
      </c>
    </row>
    <row r="72" spans="1:16" x14ac:dyDescent="0.25">
      <c r="A72" s="358">
        <v>0</v>
      </c>
      <c r="B72" s="358">
        <v>0</v>
      </c>
      <c r="C72" s="358">
        <v>0</v>
      </c>
      <c r="D72" s="358">
        <v>0</v>
      </c>
      <c r="E72" s="358">
        <v>0</v>
      </c>
      <c r="F72" s="358">
        <v>0</v>
      </c>
      <c r="G72" s="358">
        <v>0</v>
      </c>
      <c r="H72" s="358">
        <v>0</v>
      </c>
      <c r="I72" s="358">
        <v>0</v>
      </c>
      <c r="J72" s="358">
        <v>0</v>
      </c>
      <c r="K72" s="358">
        <v>0</v>
      </c>
      <c r="L72" s="358">
        <v>0</v>
      </c>
      <c r="M72" s="358">
        <v>0</v>
      </c>
      <c r="N72" s="358">
        <v>0</v>
      </c>
      <c r="O72" s="358">
        <v>0</v>
      </c>
      <c r="P72" s="358">
        <v>0</v>
      </c>
    </row>
    <row r="73" spans="1:16" x14ac:dyDescent="0.25">
      <c r="A73" s="358">
        <v>0</v>
      </c>
      <c r="B73" s="358">
        <v>0</v>
      </c>
      <c r="C73" s="358">
        <v>0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58">
        <v>0</v>
      </c>
      <c r="J73" s="358">
        <v>0</v>
      </c>
      <c r="K73" s="358">
        <v>0</v>
      </c>
      <c r="L73" s="358">
        <v>0</v>
      </c>
      <c r="M73" s="358">
        <v>0</v>
      </c>
      <c r="N73" s="358">
        <v>0</v>
      </c>
      <c r="O73" s="358">
        <v>0</v>
      </c>
      <c r="P73" s="358">
        <v>0</v>
      </c>
    </row>
    <row r="74" spans="1:16" x14ac:dyDescent="0.25">
      <c r="A74" s="358">
        <v>0</v>
      </c>
      <c r="B74" s="358">
        <v>0</v>
      </c>
      <c r="C74" s="358">
        <v>0</v>
      </c>
      <c r="D74" s="358">
        <v>0</v>
      </c>
      <c r="E74" s="358">
        <v>0</v>
      </c>
      <c r="F74" s="358">
        <v>0</v>
      </c>
      <c r="G74" s="358">
        <v>0</v>
      </c>
      <c r="H74" s="358">
        <v>0</v>
      </c>
      <c r="I74" s="358">
        <v>0</v>
      </c>
      <c r="J74" s="358">
        <v>0</v>
      </c>
      <c r="K74" s="358">
        <v>0</v>
      </c>
      <c r="L74" s="358">
        <v>0</v>
      </c>
      <c r="M74" s="358">
        <v>0</v>
      </c>
      <c r="N74" s="358">
        <v>0</v>
      </c>
      <c r="O74" s="358">
        <v>0</v>
      </c>
      <c r="P74" s="358">
        <v>0</v>
      </c>
    </row>
    <row r="75" spans="1:16" x14ac:dyDescent="0.25">
      <c r="A75" s="358">
        <v>0</v>
      </c>
      <c r="B75" s="358">
        <v>0</v>
      </c>
      <c r="C75" s="358">
        <v>0</v>
      </c>
      <c r="D75" s="358">
        <v>0</v>
      </c>
      <c r="E75" s="358">
        <v>0</v>
      </c>
      <c r="F75" s="358">
        <v>0</v>
      </c>
      <c r="G75" s="358">
        <v>0</v>
      </c>
      <c r="H75" s="358">
        <v>0</v>
      </c>
      <c r="I75" s="358">
        <v>0</v>
      </c>
      <c r="J75" s="358">
        <v>0</v>
      </c>
      <c r="K75" s="358">
        <v>0</v>
      </c>
      <c r="L75" s="358">
        <v>0</v>
      </c>
      <c r="M75" s="358">
        <v>0</v>
      </c>
      <c r="N75" s="358">
        <v>0</v>
      </c>
      <c r="O75" s="358">
        <v>0</v>
      </c>
      <c r="P75" s="358">
        <v>0</v>
      </c>
    </row>
    <row r="76" spans="1:16" x14ac:dyDescent="0.25">
      <c r="A76" s="358">
        <v>0</v>
      </c>
      <c r="B76" s="358">
        <v>0</v>
      </c>
      <c r="C76" s="358">
        <v>0</v>
      </c>
      <c r="D76" s="358">
        <v>0</v>
      </c>
      <c r="E76" s="358">
        <v>0</v>
      </c>
      <c r="F76" s="358">
        <v>0</v>
      </c>
      <c r="G76" s="358">
        <v>0</v>
      </c>
      <c r="H76" s="358">
        <v>0</v>
      </c>
      <c r="I76" s="358">
        <v>0</v>
      </c>
      <c r="J76" s="358">
        <v>0</v>
      </c>
      <c r="K76" s="358">
        <v>0</v>
      </c>
      <c r="L76" s="358">
        <v>0</v>
      </c>
      <c r="M76" s="358">
        <v>0</v>
      </c>
      <c r="N76" s="358">
        <v>0</v>
      </c>
      <c r="O76" s="358">
        <v>0</v>
      </c>
      <c r="P76" s="358">
        <v>0</v>
      </c>
    </row>
    <row r="77" spans="1:16" x14ac:dyDescent="0.25">
      <c r="A77" s="358">
        <v>0</v>
      </c>
      <c r="B77" s="358">
        <v>0</v>
      </c>
      <c r="C77" s="358">
        <v>0</v>
      </c>
      <c r="D77" s="358">
        <v>0</v>
      </c>
      <c r="E77" s="358">
        <v>0</v>
      </c>
      <c r="F77" s="358">
        <v>0</v>
      </c>
      <c r="G77" s="358">
        <v>0</v>
      </c>
      <c r="H77" s="358">
        <v>0</v>
      </c>
      <c r="I77" s="358">
        <v>0</v>
      </c>
      <c r="J77" s="358">
        <v>0</v>
      </c>
      <c r="K77" s="358">
        <v>0</v>
      </c>
      <c r="L77" s="358">
        <v>0</v>
      </c>
      <c r="M77" s="358">
        <v>0</v>
      </c>
      <c r="N77" s="358">
        <v>0</v>
      </c>
      <c r="O77" s="358">
        <v>0</v>
      </c>
      <c r="P77" s="358">
        <v>0</v>
      </c>
    </row>
    <row r="78" spans="1:16" x14ac:dyDescent="0.25">
      <c r="A78" s="358">
        <v>0</v>
      </c>
      <c r="B78" s="358">
        <v>0</v>
      </c>
      <c r="C78" s="358">
        <v>0</v>
      </c>
      <c r="D78" s="358">
        <v>0</v>
      </c>
      <c r="E78" s="358">
        <v>0</v>
      </c>
      <c r="F78" s="358">
        <v>0</v>
      </c>
      <c r="G78" s="358">
        <v>0</v>
      </c>
      <c r="H78" s="358">
        <v>0</v>
      </c>
      <c r="I78" s="358">
        <v>0</v>
      </c>
      <c r="J78" s="358">
        <v>0</v>
      </c>
      <c r="K78" s="358">
        <v>0</v>
      </c>
      <c r="L78" s="358">
        <v>0</v>
      </c>
      <c r="M78" s="358">
        <v>0</v>
      </c>
      <c r="N78" s="358">
        <v>0</v>
      </c>
      <c r="O78" s="358">
        <v>0</v>
      </c>
      <c r="P78" s="358">
        <v>0</v>
      </c>
    </row>
    <row r="79" spans="1:16" x14ac:dyDescent="0.25">
      <c r="A79" s="358">
        <v>0</v>
      </c>
      <c r="B79" s="358">
        <v>0</v>
      </c>
      <c r="C79" s="358">
        <v>0</v>
      </c>
      <c r="D79" s="358">
        <v>0</v>
      </c>
      <c r="E79" s="358">
        <v>0</v>
      </c>
      <c r="F79" s="358">
        <v>0</v>
      </c>
      <c r="G79" s="358">
        <v>0</v>
      </c>
      <c r="H79" s="358">
        <v>0</v>
      </c>
      <c r="I79" s="358">
        <v>0</v>
      </c>
      <c r="J79" s="358">
        <v>0</v>
      </c>
      <c r="K79" s="358">
        <v>0</v>
      </c>
      <c r="L79" s="358">
        <v>0</v>
      </c>
      <c r="M79" s="358">
        <v>0</v>
      </c>
      <c r="N79" s="358">
        <v>0</v>
      </c>
      <c r="O79" s="358">
        <v>0</v>
      </c>
      <c r="P79" s="358">
        <v>0</v>
      </c>
    </row>
    <row r="80" spans="1:16" x14ac:dyDescent="0.25">
      <c r="A80" s="358">
        <v>0</v>
      </c>
      <c r="B80" s="358">
        <v>0</v>
      </c>
      <c r="C80" s="358">
        <v>0</v>
      </c>
      <c r="D80" s="358">
        <v>0</v>
      </c>
      <c r="E80" s="358">
        <v>0</v>
      </c>
      <c r="F80" s="358">
        <v>0</v>
      </c>
      <c r="G80" s="358">
        <v>0</v>
      </c>
      <c r="H80" s="358">
        <v>0</v>
      </c>
      <c r="I80" s="358">
        <v>0</v>
      </c>
      <c r="J80" s="358">
        <v>0</v>
      </c>
      <c r="K80" s="358">
        <v>0</v>
      </c>
      <c r="L80" s="358">
        <v>0</v>
      </c>
      <c r="M80" s="358">
        <v>0</v>
      </c>
      <c r="N80" s="358">
        <v>0</v>
      </c>
      <c r="O80" s="358">
        <v>0</v>
      </c>
      <c r="P80" s="358">
        <v>0</v>
      </c>
    </row>
    <row r="81" spans="1:16" x14ac:dyDescent="0.25">
      <c r="A81" s="358">
        <v>0</v>
      </c>
      <c r="B81" s="358">
        <v>0</v>
      </c>
      <c r="C81" s="358">
        <v>0</v>
      </c>
      <c r="D81" s="358">
        <v>0</v>
      </c>
      <c r="E81" s="358">
        <v>0</v>
      </c>
      <c r="F81" s="358">
        <v>0</v>
      </c>
      <c r="G81" s="358">
        <v>0</v>
      </c>
      <c r="H81" s="358">
        <v>0</v>
      </c>
      <c r="I81" s="358">
        <v>0</v>
      </c>
      <c r="J81" s="358">
        <v>0</v>
      </c>
      <c r="K81" s="358">
        <v>0</v>
      </c>
      <c r="L81" s="358">
        <v>0</v>
      </c>
      <c r="M81" s="358">
        <v>0</v>
      </c>
      <c r="N81" s="358">
        <v>0</v>
      </c>
      <c r="O81" s="358">
        <v>0</v>
      </c>
      <c r="P81" s="358">
        <v>0</v>
      </c>
    </row>
    <row r="82" spans="1:16" x14ac:dyDescent="0.25">
      <c r="A82" s="358">
        <v>0</v>
      </c>
      <c r="B82" s="358">
        <v>0</v>
      </c>
      <c r="C82" s="358">
        <v>0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58">
        <v>0</v>
      </c>
      <c r="J82" s="358">
        <v>0</v>
      </c>
      <c r="K82" s="358">
        <v>0</v>
      </c>
      <c r="L82" s="358">
        <v>0</v>
      </c>
      <c r="M82" s="358">
        <v>0</v>
      </c>
      <c r="N82" s="358">
        <v>0</v>
      </c>
      <c r="O82" s="358">
        <v>0</v>
      </c>
      <c r="P82" s="358">
        <v>0</v>
      </c>
    </row>
    <row r="83" spans="1:16" x14ac:dyDescent="0.25">
      <c r="A83" s="358">
        <v>0</v>
      </c>
      <c r="B83" s="358">
        <v>0</v>
      </c>
      <c r="C83" s="358">
        <v>0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58">
        <v>0</v>
      </c>
      <c r="J83" s="358">
        <v>0</v>
      </c>
      <c r="K83" s="358">
        <v>0</v>
      </c>
      <c r="L83" s="358">
        <v>0</v>
      </c>
      <c r="M83" s="358">
        <v>0</v>
      </c>
      <c r="N83" s="358">
        <v>0</v>
      </c>
      <c r="O83" s="358">
        <v>0</v>
      </c>
      <c r="P83" s="358">
        <v>0</v>
      </c>
    </row>
    <row r="84" spans="1:16" x14ac:dyDescent="0.25">
      <c r="A84" s="358">
        <v>0</v>
      </c>
      <c r="B84" s="358">
        <v>0</v>
      </c>
      <c r="C84" s="358">
        <v>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58">
        <v>0</v>
      </c>
      <c r="J84" s="358">
        <v>0</v>
      </c>
      <c r="K84" s="358">
        <v>0</v>
      </c>
      <c r="L84" s="358">
        <v>0</v>
      </c>
      <c r="M84" s="358">
        <v>0</v>
      </c>
      <c r="N84" s="358">
        <v>0</v>
      </c>
      <c r="O84" s="358">
        <v>0</v>
      </c>
      <c r="P84" s="358">
        <v>0</v>
      </c>
    </row>
    <row r="85" spans="1:16" x14ac:dyDescent="0.25">
      <c r="A85" s="358">
        <v>0</v>
      </c>
      <c r="B85" s="358">
        <v>0</v>
      </c>
      <c r="C85" s="358">
        <v>0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58">
        <v>0</v>
      </c>
      <c r="J85" s="358">
        <v>0</v>
      </c>
      <c r="K85" s="358">
        <v>0</v>
      </c>
      <c r="L85" s="358">
        <v>0</v>
      </c>
      <c r="M85" s="358">
        <v>0</v>
      </c>
      <c r="N85" s="358">
        <v>0</v>
      </c>
      <c r="O85" s="358">
        <v>0</v>
      </c>
      <c r="P85" s="358">
        <v>0</v>
      </c>
    </row>
    <row r="86" spans="1:16" x14ac:dyDescent="0.25">
      <c r="A86" s="358">
        <v>0</v>
      </c>
      <c r="B86" s="358">
        <v>0</v>
      </c>
      <c r="C86" s="358">
        <v>0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58">
        <v>0</v>
      </c>
      <c r="J86" s="358">
        <v>0</v>
      </c>
      <c r="K86" s="358">
        <v>0</v>
      </c>
      <c r="L86" s="358">
        <v>0</v>
      </c>
      <c r="M86" s="358">
        <v>0</v>
      </c>
      <c r="N86" s="358">
        <v>0</v>
      </c>
      <c r="O86" s="358">
        <v>0</v>
      </c>
      <c r="P86" s="358">
        <v>0</v>
      </c>
    </row>
    <row r="87" spans="1:16" x14ac:dyDescent="0.25">
      <c r="A87" s="358">
        <v>0</v>
      </c>
      <c r="B87" s="358">
        <v>0</v>
      </c>
      <c r="C87" s="358">
        <v>0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58">
        <v>0</v>
      </c>
      <c r="J87" s="358">
        <v>0</v>
      </c>
      <c r="K87" s="358">
        <v>0</v>
      </c>
      <c r="L87" s="358">
        <v>0</v>
      </c>
      <c r="M87" s="358">
        <v>0</v>
      </c>
      <c r="N87" s="358">
        <v>0</v>
      </c>
      <c r="O87" s="358">
        <v>0</v>
      </c>
      <c r="P87" s="358">
        <v>0</v>
      </c>
    </row>
    <row r="88" spans="1:16" x14ac:dyDescent="0.25">
      <c r="A88" s="358">
        <v>0</v>
      </c>
      <c r="B88" s="358">
        <v>0</v>
      </c>
      <c r="C88" s="358">
        <v>0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  <c r="L88" s="358">
        <v>0</v>
      </c>
      <c r="M88" s="358">
        <v>0</v>
      </c>
      <c r="N88" s="358">
        <v>0</v>
      </c>
      <c r="O88" s="358">
        <v>0</v>
      </c>
      <c r="P88" s="358">
        <v>0</v>
      </c>
    </row>
    <row r="89" spans="1:16" x14ac:dyDescent="0.25">
      <c r="A89" s="358">
        <v>0</v>
      </c>
      <c r="B89" s="358">
        <v>0</v>
      </c>
      <c r="C89" s="358">
        <v>0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  <c r="L89" s="358">
        <v>0</v>
      </c>
      <c r="M89" s="358">
        <v>0</v>
      </c>
      <c r="N89" s="358">
        <v>0</v>
      </c>
      <c r="O89" s="358">
        <v>0</v>
      </c>
      <c r="P89" s="358">
        <v>0</v>
      </c>
    </row>
    <row r="90" spans="1:16" x14ac:dyDescent="0.25">
      <c r="A90" s="358">
        <v>0</v>
      </c>
      <c r="B90" s="358">
        <v>0</v>
      </c>
      <c r="C90" s="358">
        <v>0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  <c r="L90" s="358">
        <v>0</v>
      </c>
      <c r="M90" s="358">
        <v>0</v>
      </c>
      <c r="N90" s="358">
        <v>0</v>
      </c>
      <c r="O90" s="358">
        <v>0</v>
      </c>
      <c r="P90" s="358">
        <v>0</v>
      </c>
    </row>
    <row r="91" spans="1:16" x14ac:dyDescent="0.25">
      <c r="A91" s="358">
        <v>0</v>
      </c>
      <c r="B91" s="358">
        <v>0</v>
      </c>
      <c r="C91" s="358">
        <v>0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  <c r="L91" s="358">
        <v>0</v>
      </c>
      <c r="M91" s="358">
        <v>0</v>
      </c>
      <c r="N91" s="358">
        <v>0</v>
      </c>
      <c r="O91" s="358">
        <v>0</v>
      </c>
      <c r="P91" s="358">
        <v>0</v>
      </c>
    </row>
    <row r="92" spans="1:16" x14ac:dyDescent="0.25">
      <c r="A92" s="358">
        <v>0</v>
      </c>
      <c r="B92" s="358">
        <v>0</v>
      </c>
      <c r="C92" s="358">
        <v>0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  <c r="L92" s="358">
        <v>0</v>
      </c>
      <c r="M92" s="358">
        <v>0</v>
      </c>
      <c r="N92" s="358">
        <v>0</v>
      </c>
      <c r="O92" s="358">
        <v>0</v>
      </c>
      <c r="P92" s="358">
        <v>0</v>
      </c>
    </row>
    <row r="93" spans="1:16" x14ac:dyDescent="0.25">
      <c r="A93" s="358">
        <v>0</v>
      </c>
      <c r="B93" s="358">
        <v>0</v>
      </c>
      <c r="C93" s="358">
        <v>0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  <c r="L93" s="358">
        <v>0</v>
      </c>
      <c r="M93" s="358">
        <v>0</v>
      </c>
      <c r="N93" s="358">
        <v>0</v>
      </c>
      <c r="O93" s="358">
        <v>0</v>
      </c>
      <c r="P93" s="358">
        <v>0</v>
      </c>
    </row>
    <row r="94" spans="1:16" x14ac:dyDescent="0.25">
      <c r="A94" s="358">
        <v>0</v>
      </c>
      <c r="B94" s="358">
        <v>0</v>
      </c>
      <c r="C94" s="358">
        <v>0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  <c r="L94" s="358">
        <v>0</v>
      </c>
      <c r="M94" s="358">
        <v>0</v>
      </c>
      <c r="N94" s="358">
        <v>0</v>
      </c>
      <c r="O94" s="358">
        <v>0</v>
      </c>
      <c r="P94" s="358">
        <v>0</v>
      </c>
    </row>
    <row r="95" spans="1:16" x14ac:dyDescent="0.25">
      <c r="A95" s="358">
        <v>0</v>
      </c>
      <c r="B95" s="358">
        <v>0</v>
      </c>
      <c r="C95" s="358">
        <v>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  <c r="L95" s="358">
        <v>0</v>
      </c>
      <c r="M95" s="358">
        <v>0</v>
      </c>
      <c r="N95" s="358">
        <v>0</v>
      </c>
      <c r="O95" s="358">
        <v>0</v>
      </c>
      <c r="P95" s="358">
        <v>0</v>
      </c>
    </row>
    <row r="96" spans="1:16" x14ac:dyDescent="0.25">
      <c r="A96" s="358">
        <v>0</v>
      </c>
      <c r="B96" s="358">
        <v>0</v>
      </c>
      <c r="C96" s="358">
        <v>0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  <c r="L96" s="358">
        <v>0</v>
      </c>
      <c r="M96" s="358">
        <v>0</v>
      </c>
      <c r="N96" s="358">
        <v>0</v>
      </c>
      <c r="O96" s="358">
        <v>0</v>
      </c>
      <c r="P96" s="358">
        <v>0</v>
      </c>
    </row>
    <row r="97" spans="1:16" x14ac:dyDescent="0.25">
      <c r="A97" s="358">
        <v>0</v>
      </c>
      <c r="B97" s="358">
        <v>0</v>
      </c>
      <c r="C97" s="358">
        <v>0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  <c r="L97" s="358">
        <v>0</v>
      </c>
      <c r="M97" s="358">
        <v>0</v>
      </c>
      <c r="N97" s="358">
        <v>0</v>
      </c>
      <c r="O97" s="358">
        <v>0</v>
      </c>
      <c r="P97" s="358">
        <v>0</v>
      </c>
    </row>
    <row r="98" spans="1:16" x14ac:dyDescent="0.25">
      <c r="A98" s="358">
        <v>0</v>
      </c>
      <c r="B98" s="358">
        <v>0</v>
      </c>
      <c r="C98" s="358">
        <v>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  <c r="L98" s="358">
        <v>0</v>
      </c>
      <c r="M98" s="358">
        <v>0</v>
      </c>
      <c r="N98" s="358">
        <v>0</v>
      </c>
      <c r="O98" s="358">
        <v>0</v>
      </c>
      <c r="P98" s="358">
        <v>0</v>
      </c>
    </row>
    <row r="99" spans="1:16" x14ac:dyDescent="0.25">
      <c r="A99" s="358">
        <v>0</v>
      </c>
      <c r="B99" s="358">
        <v>0</v>
      </c>
      <c r="C99" s="358">
        <v>0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  <c r="L99" s="358">
        <v>0</v>
      </c>
      <c r="M99" s="358">
        <v>0</v>
      </c>
      <c r="N99" s="358">
        <v>0</v>
      </c>
      <c r="O99" s="358">
        <v>0</v>
      </c>
      <c r="P99" s="358">
        <v>0</v>
      </c>
    </row>
    <row r="100" spans="1:16" x14ac:dyDescent="0.25">
      <c r="A100" s="358">
        <v>0</v>
      </c>
      <c r="B100" s="358">
        <v>0</v>
      </c>
      <c r="C100" s="358">
        <v>0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  <c r="L100" s="358">
        <v>0</v>
      </c>
      <c r="M100" s="358">
        <v>0</v>
      </c>
      <c r="N100" s="358">
        <v>0</v>
      </c>
      <c r="O100" s="358">
        <v>0</v>
      </c>
      <c r="P100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H138"/>
  <sheetViews>
    <sheetView showGridLines="0" zoomScale="80" zoomScaleNormal="80" workbookViewId="0"/>
  </sheetViews>
  <sheetFormatPr defaultRowHeight="13.5" x14ac:dyDescent="0.25"/>
  <cols>
    <col min="1" max="1" width="3.5703125" style="255" customWidth="1"/>
    <col min="2" max="2" width="50.28515625" style="255" customWidth="1"/>
    <col min="3" max="3" width="12.42578125" style="255" customWidth="1"/>
    <col min="4" max="4" width="14.7109375" style="255" customWidth="1"/>
    <col min="5" max="5" width="12.42578125" style="255" customWidth="1"/>
    <col min="6" max="7" width="13.28515625" style="255" customWidth="1"/>
    <col min="8" max="8" width="12.42578125" style="255" customWidth="1"/>
    <col min="9" max="9" width="0.85546875" customWidth="1"/>
    <col min="10" max="10" width="15.42578125" style="14" customWidth="1"/>
    <col min="11" max="11" width="1.140625" style="14" customWidth="1"/>
    <col min="12" max="12" width="17.28515625" style="14" customWidth="1"/>
    <col min="13" max="13" width="1.140625" style="14" customWidth="1"/>
    <col min="14" max="14" width="11.42578125" style="14" customWidth="1"/>
    <col min="15" max="15" width="7.28515625" style="14" customWidth="1"/>
    <col min="16" max="16" width="1.140625" style="14" customWidth="1"/>
    <col min="17" max="17" width="11.5703125" style="14" customWidth="1"/>
    <col min="18" max="18" width="7.5703125" style="14" customWidth="1"/>
    <col min="19" max="19" width="1" style="14" customWidth="1"/>
    <col min="20" max="20" width="11.7109375" style="14" customWidth="1"/>
    <col min="21" max="21" width="5.140625" style="1018" customWidth="1"/>
    <col min="22" max="22" width="3.85546875" style="14" customWidth="1"/>
    <col min="23" max="24" width="9.140625" style="358"/>
  </cols>
  <sheetData>
    <row r="1" spans="1:112" ht="18" x14ac:dyDescent="0.25">
      <c r="A1" s="527" t="s">
        <v>950</v>
      </c>
      <c r="B1" s="2"/>
      <c r="C1" s="2"/>
      <c r="D1" s="2"/>
      <c r="E1" s="2"/>
      <c r="F1" s="2"/>
      <c r="G1" s="2"/>
      <c r="H1" s="46"/>
      <c r="K1" s="26"/>
    </row>
    <row r="2" spans="1:112" x14ac:dyDescent="0.25">
      <c r="A2" s="47" t="s">
        <v>959</v>
      </c>
      <c r="B2" s="48"/>
      <c r="C2" s="568">
        <f>Front_Sheet!C2</f>
        <v>0</v>
      </c>
      <c r="D2" s="734">
        <f>Front_Sheet!C5</f>
        <v>0</v>
      </c>
      <c r="E2" s="48"/>
      <c r="F2" s="48"/>
      <c r="G2" s="48"/>
      <c r="H2" s="50"/>
      <c r="K2" s="51"/>
    </row>
    <row r="3" spans="1:112" ht="14.25" thickBot="1" x14ac:dyDescent="0.3">
      <c r="A3" s="52" t="s">
        <v>591</v>
      </c>
      <c r="B3" s="53"/>
      <c r="C3" s="53"/>
      <c r="D3" s="54">
        <f>Front_Sheet!C6</f>
        <v>0</v>
      </c>
      <c r="E3" s="53"/>
      <c r="F3" s="53"/>
      <c r="G3" s="53"/>
      <c r="H3" s="55"/>
      <c r="L3" s="1011"/>
      <c r="N3" s="31"/>
      <c r="Q3" s="31"/>
      <c r="T3" s="31"/>
      <c r="U3" s="1019"/>
    </row>
    <row r="4" spans="1:112" x14ac:dyDescent="0.25">
      <c r="A4" s="485"/>
      <c r="B4" s="48"/>
      <c r="C4" s="48"/>
      <c r="D4" s="49"/>
      <c r="E4" s="48"/>
      <c r="F4" s="48"/>
      <c r="G4" s="48"/>
      <c r="H4" s="48"/>
      <c r="L4" s="647"/>
      <c r="N4" s="31"/>
      <c r="Q4" s="31"/>
      <c r="T4" s="31"/>
      <c r="U4" s="1019"/>
    </row>
    <row r="5" spans="1:112" ht="16.5" x14ac:dyDescent="0.25">
      <c r="A5" s="1412" t="s">
        <v>117</v>
      </c>
      <c r="B5" s="1413"/>
      <c r="C5" s="1413"/>
      <c r="D5" s="1413"/>
      <c r="E5" s="1413"/>
      <c r="F5" s="1413"/>
      <c r="G5" s="1413"/>
      <c r="H5" s="48"/>
      <c r="L5" s="648"/>
      <c r="N5" s="1400" t="s">
        <v>284</v>
      </c>
      <c r="O5" s="1408"/>
      <c r="P5" s="31"/>
      <c r="Q5" s="1400" t="s">
        <v>285</v>
      </c>
      <c r="R5" s="1401"/>
      <c r="S5" s="31"/>
      <c r="T5" s="1400" t="s">
        <v>286</v>
      </c>
      <c r="U5" s="1401"/>
    </row>
    <row r="6" spans="1:112" ht="15" customHeight="1" x14ac:dyDescent="0.25">
      <c r="A6" s="485"/>
      <c r="B6" s="48"/>
      <c r="C6" s="48"/>
      <c r="D6" s="49"/>
      <c r="E6" s="48"/>
      <c r="F6" s="48"/>
      <c r="G6" s="48"/>
      <c r="H6" s="48"/>
      <c r="J6" s="1409" t="s">
        <v>288</v>
      </c>
      <c r="K6" s="1417"/>
      <c r="L6" s="1418"/>
      <c r="N6" s="1390" t="s">
        <v>0</v>
      </c>
      <c r="O6" s="1391"/>
      <c r="Q6" s="1384" t="s">
        <v>282</v>
      </c>
      <c r="R6" s="1385"/>
      <c r="T6" s="1432" t="s">
        <v>163</v>
      </c>
      <c r="U6" s="1433"/>
    </row>
    <row r="7" spans="1:112" ht="12.75" customHeight="1" x14ac:dyDescent="0.25">
      <c r="A7" s="485"/>
      <c r="B7" s="48"/>
      <c r="C7" s="48"/>
      <c r="D7" s="49"/>
      <c r="E7" s="48"/>
      <c r="F7" s="48"/>
      <c r="H7" s="1170"/>
      <c r="N7" s="1392"/>
      <c r="O7" s="1393"/>
      <c r="Q7" s="1386"/>
      <c r="R7" s="1387"/>
      <c r="T7" s="1434"/>
      <c r="U7" s="1435"/>
    </row>
    <row r="8" spans="1:112" ht="12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1291" t="s">
        <v>959</v>
      </c>
      <c r="L8" s="496" t="s">
        <v>280</v>
      </c>
      <c r="N8" s="1394"/>
      <c r="O8" s="1395"/>
      <c r="Q8" s="1388"/>
      <c r="R8" s="1389"/>
      <c r="T8" s="1434"/>
      <c r="U8" s="1435"/>
    </row>
    <row r="9" spans="1:112" ht="15" customHeight="1" x14ac:dyDescent="0.25">
      <c r="A9" s="63"/>
      <c r="B9" s="41"/>
      <c r="C9" s="326"/>
      <c r="D9" s="423"/>
      <c r="E9" s="424"/>
      <c r="F9" s="251"/>
      <c r="G9" s="66"/>
      <c r="H9" s="56"/>
      <c r="I9" s="56"/>
      <c r="J9" s="1405" t="s">
        <v>904</v>
      </c>
      <c r="K9" s="51"/>
      <c r="L9" s="1405" t="s">
        <v>905</v>
      </c>
      <c r="T9" s="1436"/>
      <c r="U9" s="1437"/>
    </row>
    <row r="10" spans="1:112" ht="17.25" customHeight="1" x14ac:dyDescent="0.25">
      <c r="A10" s="452" t="s">
        <v>160</v>
      </c>
      <c r="B10" s="453"/>
      <c r="C10" s="1414" t="s">
        <v>161</v>
      </c>
      <c r="D10" s="1415"/>
      <c r="E10" s="1415"/>
      <c r="F10" s="1415"/>
      <c r="G10" s="1416"/>
      <c r="H10" s="1172"/>
      <c r="I10" s="909"/>
      <c r="J10" s="1406"/>
      <c r="K10" s="56"/>
      <c r="L10" s="1406"/>
      <c r="M10" s="407"/>
      <c r="N10" s="1396" t="s">
        <v>906</v>
      </c>
      <c r="O10" s="1402"/>
      <c r="P10" s="909"/>
      <c r="Q10" s="1396" t="s">
        <v>907</v>
      </c>
      <c r="R10" s="1397"/>
      <c r="S10" s="909"/>
      <c r="T10" s="1396" t="s">
        <v>908</v>
      </c>
      <c r="U10" s="1438"/>
      <c r="V10" s="407"/>
      <c r="W10" s="909"/>
      <c r="X10" s="909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7"/>
      <c r="BT10" s="407"/>
      <c r="BU10" s="407"/>
      <c r="BV10" s="407"/>
      <c r="BW10" s="407"/>
      <c r="BX10" s="407"/>
      <c r="BY10" s="407"/>
      <c r="BZ10" s="407"/>
      <c r="CA10" s="407"/>
      <c r="CB10" s="407"/>
      <c r="CC10" s="407"/>
      <c r="CD10" s="407"/>
      <c r="CE10" s="407"/>
      <c r="CF10" s="407"/>
      <c r="CG10" s="407"/>
      <c r="CH10" s="407"/>
      <c r="CI10" s="407"/>
      <c r="CJ10" s="407"/>
      <c r="CK10" s="407"/>
      <c r="CL10" s="407"/>
      <c r="CM10" s="407"/>
      <c r="CN10" s="407"/>
      <c r="CO10" s="407"/>
      <c r="CP10" s="407"/>
      <c r="CQ10" s="407"/>
      <c r="CR10" s="407"/>
      <c r="CS10" s="407"/>
      <c r="CT10" s="407"/>
      <c r="CU10" s="407"/>
      <c r="CV10" s="407"/>
      <c r="CW10" s="407"/>
      <c r="CX10" s="407"/>
      <c r="CY10" s="407"/>
      <c r="CZ10" s="407"/>
      <c r="DA10" s="407"/>
      <c r="DB10" s="407"/>
      <c r="DC10" s="407"/>
      <c r="DD10" s="407"/>
      <c r="DE10" s="407"/>
      <c r="DF10" s="407"/>
      <c r="DG10" s="407"/>
      <c r="DH10" s="407"/>
    </row>
    <row r="11" spans="1:112" x14ac:dyDescent="0.25">
      <c r="A11" s="454"/>
      <c r="B11" s="426"/>
      <c r="C11" s="1414" t="s">
        <v>900</v>
      </c>
      <c r="D11" s="1415"/>
      <c r="E11" s="1415"/>
      <c r="F11" s="1416"/>
      <c r="G11" s="1193" t="s">
        <v>733</v>
      </c>
      <c r="H11" s="1179"/>
      <c r="I11" s="909"/>
      <c r="J11" s="1407"/>
      <c r="K11" s="909"/>
      <c r="L11" s="1407"/>
      <c r="M11" s="407"/>
      <c r="N11" s="1403"/>
      <c r="O11" s="1404"/>
      <c r="P11" s="31"/>
      <c r="Q11" s="1398"/>
      <c r="R11" s="1399"/>
      <c r="S11" s="31"/>
      <c r="T11" s="1439"/>
      <c r="U11" s="1440"/>
      <c r="V11" s="407"/>
      <c r="W11" s="909"/>
      <c r="X11" s="909"/>
      <c r="Y11" s="407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  <c r="AR11" s="407"/>
      <c r="AS11" s="407"/>
      <c r="AT11" s="407"/>
      <c r="AU11" s="407"/>
      <c r="AV11" s="407"/>
      <c r="AW11" s="407"/>
      <c r="AX11" s="407"/>
      <c r="AY11" s="407"/>
      <c r="AZ11" s="407"/>
      <c r="BA11" s="407"/>
      <c r="BB11" s="407"/>
      <c r="BC11" s="407"/>
      <c r="BD11" s="407"/>
      <c r="BE11" s="407"/>
      <c r="BF11" s="407"/>
      <c r="BG11" s="407"/>
      <c r="BH11" s="407"/>
      <c r="BI11" s="407"/>
      <c r="BJ11" s="407"/>
      <c r="BK11" s="407"/>
      <c r="BL11" s="407"/>
      <c r="BM11" s="407"/>
      <c r="BN11" s="407"/>
      <c r="BO11" s="407"/>
      <c r="BP11" s="407"/>
      <c r="BQ11" s="407"/>
      <c r="BR11" s="407"/>
      <c r="BS11" s="407"/>
      <c r="BT11" s="407"/>
      <c r="BU11" s="407"/>
      <c r="BV11" s="407"/>
      <c r="BW11" s="407"/>
      <c r="BX11" s="407"/>
      <c r="BY11" s="407"/>
      <c r="BZ11" s="407"/>
      <c r="CA11" s="407"/>
      <c r="CB11" s="407"/>
      <c r="CC11" s="407"/>
      <c r="CD11" s="407"/>
      <c r="CE11" s="407"/>
      <c r="CF11" s="407"/>
      <c r="CG11" s="407"/>
      <c r="CH11" s="407"/>
      <c r="CI11" s="407"/>
      <c r="CJ11" s="407"/>
      <c r="CK11" s="407"/>
      <c r="CL11" s="407"/>
      <c r="CM11" s="407"/>
      <c r="CN11" s="407"/>
      <c r="CO11" s="407"/>
      <c r="CP11" s="407"/>
      <c r="CQ11" s="407"/>
      <c r="CR11" s="407"/>
      <c r="CS11" s="407"/>
      <c r="CT11" s="407"/>
      <c r="CU11" s="407"/>
      <c r="CV11" s="407"/>
      <c r="CW11" s="407"/>
      <c r="CX11" s="407"/>
      <c r="CY11" s="407"/>
      <c r="CZ11" s="407"/>
      <c r="DA11" s="407"/>
      <c r="DB11" s="407"/>
      <c r="DC11" s="407"/>
      <c r="DD11" s="407"/>
      <c r="DE11" s="407"/>
      <c r="DF11" s="407"/>
      <c r="DG11" s="407"/>
      <c r="DH11" s="407"/>
    </row>
    <row r="12" spans="1:112" ht="12" customHeight="1" x14ac:dyDescent="0.25">
      <c r="A12" s="425"/>
      <c r="B12" s="426"/>
      <c r="C12" s="456" t="s">
        <v>162</v>
      </c>
      <c r="D12" s="1419" t="s">
        <v>164</v>
      </c>
      <c r="E12" s="1420"/>
      <c r="F12" s="455" t="s">
        <v>537</v>
      </c>
      <c r="G12" s="457" t="s">
        <v>431</v>
      </c>
      <c r="H12" s="1178"/>
      <c r="I12" s="909"/>
      <c r="J12" s="495" t="s">
        <v>161</v>
      </c>
      <c r="K12" s="909"/>
      <c r="L12" s="495" t="s">
        <v>161</v>
      </c>
      <c r="M12" s="407"/>
      <c r="N12" s="489" t="s">
        <v>533</v>
      </c>
      <c r="O12" s="490" t="s">
        <v>283</v>
      </c>
      <c r="P12" s="488"/>
      <c r="Q12" s="489" t="s">
        <v>533</v>
      </c>
      <c r="R12" s="489" t="s">
        <v>283</v>
      </c>
      <c r="S12" s="488"/>
      <c r="T12" s="1441" t="s">
        <v>281</v>
      </c>
      <c r="U12" s="1442"/>
      <c r="V12" s="407"/>
      <c r="W12" s="909"/>
      <c r="X12" s="909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7"/>
      <c r="AW12" s="407"/>
      <c r="AX12" s="407"/>
      <c r="AY12" s="407"/>
      <c r="AZ12" s="407"/>
      <c r="BA12" s="407"/>
      <c r="BB12" s="407"/>
      <c r="BC12" s="407"/>
      <c r="BD12" s="407"/>
      <c r="BE12" s="407"/>
      <c r="BF12" s="407"/>
      <c r="BG12" s="407"/>
      <c r="BH12" s="407"/>
      <c r="BI12" s="407"/>
      <c r="BJ12" s="407"/>
      <c r="BK12" s="407"/>
      <c r="BL12" s="407"/>
      <c r="BM12" s="407"/>
      <c r="BN12" s="407"/>
      <c r="BO12" s="407"/>
      <c r="BP12" s="407"/>
      <c r="BQ12" s="407"/>
      <c r="BR12" s="407"/>
      <c r="BS12" s="407"/>
      <c r="BT12" s="407"/>
      <c r="BU12" s="407"/>
      <c r="BV12" s="407"/>
      <c r="BW12" s="407"/>
      <c r="BX12" s="407"/>
      <c r="BY12" s="407"/>
      <c r="BZ12" s="407"/>
      <c r="CA12" s="407"/>
      <c r="CB12" s="407"/>
      <c r="CC12" s="407"/>
      <c r="CD12" s="407"/>
      <c r="CE12" s="407"/>
      <c r="CF12" s="407"/>
      <c r="CG12" s="407"/>
      <c r="CH12" s="407"/>
      <c r="CI12" s="407"/>
      <c r="CJ12" s="407"/>
      <c r="CK12" s="407"/>
      <c r="CL12" s="407"/>
      <c r="CM12" s="407"/>
      <c r="CN12" s="407"/>
      <c r="CO12" s="407"/>
      <c r="CP12" s="407"/>
      <c r="CQ12" s="407"/>
      <c r="CR12" s="407"/>
      <c r="CS12" s="407"/>
      <c r="CT12" s="407"/>
      <c r="CU12" s="407"/>
      <c r="CV12" s="407"/>
      <c r="CW12" s="407"/>
      <c r="CX12" s="407"/>
      <c r="CY12" s="407"/>
      <c r="CZ12" s="407"/>
      <c r="DA12" s="407"/>
      <c r="DB12" s="407"/>
      <c r="DC12" s="407"/>
      <c r="DD12" s="407"/>
      <c r="DE12" s="407"/>
      <c r="DF12" s="407"/>
      <c r="DG12" s="407"/>
      <c r="DH12" s="407"/>
    </row>
    <row r="13" spans="1:112" ht="12" customHeight="1" x14ac:dyDescent="0.25">
      <c r="A13" s="427"/>
      <c r="B13" s="428"/>
      <c r="C13" s="458" t="s">
        <v>165</v>
      </c>
      <c r="D13" s="459" t="s">
        <v>166</v>
      </c>
      <c r="E13" s="460" t="s">
        <v>167</v>
      </c>
      <c r="F13" s="458"/>
      <c r="G13" s="461"/>
      <c r="H13" s="1178"/>
      <c r="I13" s="909"/>
      <c r="J13" s="447" t="s">
        <v>733</v>
      </c>
      <c r="K13" s="909"/>
      <c r="L13" s="447" t="s">
        <v>733</v>
      </c>
      <c r="M13" s="407"/>
      <c r="N13" s="1382" t="s">
        <v>668</v>
      </c>
      <c r="O13" s="1383"/>
      <c r="Q13" s="1382" t="s">
        <v>289</v>
      </c>
      <c r="R13" s="1383"/>
      <c r="T13" s="1445" t="s">
        <v>290</v>
      </c>
      <c r="U13" s="1446"/>
      <c r="V13" s="407"/>
      <c r="W13" s="909" t="s">
        <v>666</v>
      </c>
      <c r="X13" s="909" t="s">
        <v>667</v>
      </c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AY13" s="407"/>
      <c r="AZ13" s="407"/>
      <c r="BA13" s="407"/>
      <c r="BB13" s="407"/>
      <c r="BC13" s="407"/>
      <c r="BD13" s="407"/>
      <c r="BE13" s="407"/>
      <c r="BF13" s="407"/>
      <c r="BG13" s="407"/>
      <c r="BH13" s="407"/>
      <c r="BI13" s="407"/>
      <c r="BJ13" s="407"/>
      <c r="BK13" s="407"/>
      <c r="BL13" s="407"/>
      <c r="BM13" s="407"/>
      <c r="BN13" s="407"/>
      <c r="BO13" s="407"/>
      <c r="BP13" s="407"/>
      <c r="BQ13" s="407"/>
      <c r="BR13" s="407"/>
      <c r="BS13" s="407"/>
      <c r="BT13" s="407"/>
      <c r="BU13" s="407"/>
      <c r="BV13" s="407"/>
      <c r="BW13" s="407"/>
      <c r="BX13" s="407"/>
      <c r="BY13" s="407"/>
      <c r="BZ13" s="407"/>
      <c r="CA13" s="407"/>
      <c r="CB13" s="407"/>
      <c r="CC13" s="407"/>
      <c r="CD13" s="407"/>
      <c r="CE13" s="407"/>
      <c r="CF13" s="407"/>
      <c r="CG13" s="407"/>
      <c r="CH13" s="407"/>
      <c r="CI13" s="407"/>
      <c r="CJ13" s="407"/>
      <c r="CK13" s="407"/>
      <c r="CL13" s="407"/>
      <c r="CM13" s="407"/>
      <c r="CN13" s="407"/>
      <c r="CO13" s="407"/>
      <c r="CP13" s="407"/>
      <c r="CQ13" s="407"/>
      <c r="CR13" s="407"/>
      <c r="CS13" s="407"/>
      <c r="CT13" s="407"/>
      <c r="CU13" s="407"/>
      <c r="CV13" s="407"/>
      <c r="CW13" s="407"/>
      <c r="CX13" s="407"/>
      <c r="CY13" s="407"/>
      <c r="CZ13" s="407"/>
      <c r="DA13" s="407"/>
      <c r="DB13" s="407"/>
      <c r="DC13" s="407"/>
      <c r="DD13" s="407"/>
      <c r="DE13" s="407"/>
      <c r="DF13" s="407"/>
      <c r="DG13" s="407"/>
      <c r="DH13" s="407"/>
    </row>
    <row r="14" spans="1:112" ht="12.75" customHeight="1" x14ac:dyDescent="0.25">
      <c r="A14" s="429">
        <v>1</v>
      </c>
      <c r="B14" s="430" t="s">
        <v>168</v>
      </c>
      <c r="C14" s="1033"/>
      <c r="D14" s="1034"/>
      <c r="E14" s="1028"/>
      <c r="F14" s="1033"/>
      <c r="G14" s="1171"/>
      <c r="H14" s="1028"/>
      <c r="I14" s="909"/>
      <c r="J14" s="1028"/>
      <c r="K14" s="909"/>
      <c r="L14" s="1028"/>
      <c r="M14" s="407"/>
      <c r="V14" s="407"/>
      <c r="W14" s="909"/>
      <c r="X14" s="909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7"/>
      <c r="BF14" s="407"/>
      <c r="BG14" s="407"/>
      <c r="BH14" s="407"/>
      <c r="BI14" s="407"/>
      <c r="BJ14" s="407"/>
      <c r="BK14" s="407"/>
      <c r="BL14" s="407"/>
      <c r="BM14" s="407"/>
      <c r="BN14" s="407"/>
      <c r="BO14" s="407"/>
      <c r="BP14" s="407"/>
      <c r="BQ14" s="407"/>
      <c r="BR14" s="407"/>
      <c r="BS14" s="407"/>
      <c r="BT14" s="407"/>
      <c r="BU14" s="407"/>
      <c r="BV14" s="407"/>
      <c r="BW14" s="407"/>
      <c r="BX14" s="407"/>
      <c r="BY14" s="407"/>
      <c r="BZ14" s="407"/>
      <c r="CA14" s="407"/>
      <c r="CB14" s="407"/>
      <c r="CC14" s="407"/>
      <c r="CD14" s="407"/>
      <c r="CE14" s="407"/>
      <c r="CF14" s="407"/>
      <c r="CG14" s="407"/>
      <c r="CH14" s="407"/>
      <c r="CI14" s="407"/>
      <c r="CJ14" s="407"/>
      <c r="CK14" s="407"/>
      <c r="CL14" s="407"/>
      <c r="CM14" s="407"/>
      <c r="CN14" s="407"/>
      <c r="CO14" s="407"/>
      <c r="CP14" s="407"/>
      <c r="CQ14" s="407"/>
      <c r="CR14" s="407"/>
      <c r="CS14" s="407"/>
      <c r="CT14" s="407"/>
      <c r="CU14" s="407"/>
      <c r="CV14" s="407"/>
      <c r="CW14" s="407"/>
      <c r="CX14" s="407"/>
      <c r="CY14" s="407"/>
      <c r="CZ14" s="407"/>
      <c r="DA14" s="407"/>
      <c r="DB14" s="407"/>
      <c r="DC14" s="407"/>
      <c r="DD14" s="407"/>
      <c r="DE14" s="407"/>
      <c r="DF14" s="407"/>
      <c r="DG14" s="407"/>
      <c r="DH14" s="407"/>
    </row>
    <row r="15" spans="1:112" x14ac:dyDescent="0.25">
      <c r="A15" s="429" t="s">
        <v>492</v>
      </c>
      <c r="B15" s="432" t="s">
        <v>169</v>
      </c>
      <c r="C15" s="1035">
        <f>DATA_B_T1!C6</f>
        <v>0</v>
      </c>
      <c r="D15" s="1035">
        <f>DATA_B_T1!D6</f>
        <v>0</v>
      </c>
      <c r="E15" s="1035">
        <f>DATA_B_T1!E6</f>
        <v>0</v>
      </c>
      <c r="F15" s="1035">
        <f>SUM(C15:E15)</f>
        <v>0</v>
      </c>
      <c r="G15" s="1035">
        <f>DATA_B_T1!G6</f>
        <v>0</v>
      </c>
      <c r="H15" s="1029"/>
      <c r="I15" s="909"/>
      <c r="J15" s="1036">
        <v>0</v>
      </c>
      <c r="K15" s="1037"/>
      <c r="L15" s="1036">
        <v>314763</v>
      </c>
      <c r="N15" s="497">
        <f>F15-G15</f>
        <v>0</v>
      </c>
      <c r="O15" s="497">
        <f>IF(AND(G15=0,F15&lt;&gt;0),100,IF(G15&gt;0,((F15-G15)/G15*100), ))</f>
        <v>0</v>
      </c>
      <c r="P15" s="487"/>
      <c r="Q15" s="497">
        <f>G15-J15</f>
        <v>0</v>
      </c>
      <c r="R15" s="497">
        <f>IF(AND(J15=0,G15&lt;&gt;0),100,IF(J15&gt;0,((G15-J15)/J15*100),))</f>
        <v>0</v>
      </c>
      <c r="S15" s="407"/>
      <c r="T15" s="497">
        <f>(F15/L15)*100</f>
        <v>0</v>
      </c>
      <c r="U15" s="1020"/>
      <c r="V15" s="407"/>
      <c r="W15" s="910">
        <f>IF(G15-200&gt;G15*0.6,G15*0.6,G15-200)</f>
        <v>-200</v>
      </c>
      <c r="X15" s="910">
        <f>IF(G15+200&gt;G15*1.5, G15+200,G15*1.5)</f>
        <v>200</v>
      </c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/>
      <c r="AX15" s="407"/>
      <c r="AY15" s="407"/>
      <c r="AZ15" s="407"/>
      <c r="BA15" s="407"/>
      <c r="BB15" s="407"/>
      <c r="BC15" s="407"/>
      <c r="BD15" s="407"/>
      <c r="BE15" s="407"/>
      <c r="BF15" s="407"/>
      <c r="BG15" s="407"/>
      <c r="BH15" s="407"/>
      <c r="BI15" s="407"/>
      <c r="BJ15" s="407"/>
      <c r="BK15" s="407"/>
      <c r="BL15" s="407"/>
      <c r="BM15" s="407"/>
      <c r="BN15" s="407"/>
      <c r="BO15" s="407"/>
      <c r="BP15" s="407"/>
      <c r="BQ15" s="407"/>
      <c r="BR15" s="407"/>
      <c r="BS15" s="407"/>
      <c r="BT15" s="407"/>
      <c r="BU15" s="407"/>
      <c r="BV15" s="407"/>
      <c r="BW15" s="407"/>
      <c r="BX15" s="407"/>
      <c r="BY15" s="407"/>
      <c r="BZ15" s="407"/>
      <c r="CA15" s="407"/>
      <c r="CB15" s="407"/>
      <c r="CC15" s="407"/>
      <c r="CD15" s="407"/>
      <c r="CE15" s="407"/>
      <c r="CF15" s="407"/>
      <c r="CG15" s="407"/>
      <c r="CH15" s="407"/>
      <c r="CI15" s="407"/>
      <c r="CJ15" s="407"/>
      <c r="CK15" s="407"/>
      <c r="CL15" s="407"/>
      <c r="CM15" s="407"/>
      <c r="CN15" s="407"/>
      <c r="CO15" s="407"/>
      <c r="CP15" s="407"/>
      <c r="CQ15" s="407"/>
      <c r="CR15" s="407"/>
      <c r="CS15" s="407"/>
      <c r="CT15" s="407"/>
      <c r="CU15" s="407"/>
      <c r="CV15" s="407"/>
      <c r="CW15" s="407"/>
      <c r="CX15" s="407"/>
      <c r="CY15" s="407"/>
      <c r="CZ15" s="407"/>
      <c r="DA15" s="407"/>
      <c r="DB15" s="407"/>
      <c r="DC15" s="407"/>
      <c r="DD15" s="407"/>
      <c r="DE15" s="407"/>
      <c r="DF15" s="407"/>
      <c r="DG15" s="407"/>
      <c r="DH15" s="407"/>
    </row>
    <row r="16" spans="1:112" x14ac:dyDescent="0.25">
      <c r="A16" s="429" t="s">
        <v>493</v>
      </c>
      <c r="B16" s="432" t="s">
        <v>170</v>
      </c>
      <c r="C16" s="1035">
        <f>DATA_B_T1!C7</f>
        <v>0</v>
      </c>
      <c r="D16" s="1035">
        <f>DATA_B_T1!D7</f>
        <v>0</v>
      </c>
      <c r="E16" s="1035">
        <f>DATA_B_T1!E7</f>
        <v>0</v>
      </c>
      <c r="F16" s="1035">
        <f>SUM(C16:E16)</f>
        <v>0</v>
      </c>
      <c r="G16" s="1035">
        <f>DATA_B_T1!G7</f>
        <v>0</v>
      </c>
      <c r="H16" s="1029"/>
      <c r="I16" s="909"/>
      <c r="J16" s="1036">
        <v>0</v>
      </c>
      <c r="K16" s="1037"/>
      <c r="L16" s="1036">
        <v>240983</v>
      </c>
      <c r="N16" s="497">
        <f>F16-G16</f>
        <v>0</v>
      </c>
      <c r="O16" s="497">
        <f t="shared" ref="O16:O27" si="0">IF(AND(G16=0,F16&lt;&gt;0),100,IF(G16&gt;0,((F16-G16)/G16*100), ))</f>
        <v>0</v>
      </c>
      <c r="P16" s="487"/>
      <c r="Q16" s="497">
        <f t="shared" ref="Q16:Q27" si="1">G16-J16</f>
        <v>0</v>
      </c>
      <c r="R16" s="497">
        <f>IF(AND(J16=0,G16&lt;&gt;0),100,IF(J16&gt;0,((G16-J16)/J16*100),))</f>
        <v>0</v>
      </c>
      <c r="S16" s="407"/>
      <c r="T16" s="497">
        <f>(F16/L16)*100</f>
        <v>0</v>
      </c>
      <c r="U16" s="1020"/>
      <c r="V16" s="407"/>
      <c r="W16" s="910">
        <f>IF(G16-200&gt;G16*0.6,G16*0.6,G16-200)</f>
        <v>-200</v>
      </c>
      <c r="X16" s="910">
        <f>IF(G16+200&gt;G16*1.5, G16+200,G16*1.5)</f>
        <v>200</v>
      </c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07"/>
      <c r="AQ16" s="407"/>
      <c r="AR16" s="407"/>
      <c r="AS16" s="407"/>
      <c r="AT16" s="407"/>
      <c r="AU16" s="407"/>
      <c r="AV16" s="407"/>
      <c r="AW16" s="407"/>
      <c r="AX16" s="407"/>
      <c r="AY16" s="407"/>
      <c r="AZ16" s="407"/>
      <c r="BA16" s="407"/>
      <c r="BB16" s="407"/>
      <c r="BC16" s="407"/>
      <c r="BD16" s="407"/>
      <c r="BE16" s="407"/>
      <c r="BF16" s="407"/>
      <c r="BG16" s="407"/>
      <c r="BH16" s="407"/>
      <c r="BI16" s="407"/>
      <c r="BJ16" s="407"/>
      <c r="BK16" s="407"/>
      <c r="BL16" s="407"/>
      <c r="BM16" s="407"/>
      <c r="BN16" s="407"/>
      <c r="BO16" s="407"/>
      <c r="BP16" s="407"/>
      <c r="BQ16" s="407"/>
      <c r="BR16" s="407"/>
      <c r="BS16" s="407"/>
      <c r="BT16" s="407"/>
      <c r="BU16" s="407"/>
      <c r="BV16" s="407"/>
      <c r="BW16" s="407"/>
      <c r="BX16" s="407"/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407"/>
      <c r="CJ16" s="407"/>
      <c r="CK16" s="407"/>
      <c r="CL16" s="407"/>
      <c r="CM16" s="407"/>
      <c r="CN16" s="407"/>
      <c r="CO16" s="407"/>
      <c r="CP16" s="407"/>
      <c r="CQ16" s="407"/>
      <c r="CR16" s="407"/>
      <c r="CS16" s="407"/>
      <c r="CT16" s="407"/>
      <c r="CU16" s="407"/>
      <c r="CV16" s="407"/>
      <c r="CW16" s="407"/>
      <c r="CX16" s="407"/>
      <c r="CY16" s="407"/>
      <c r="CZ16" s="407"/>
      <c r="DA16" s="407"/>
      <c r="DB16" s="407"/>
      <c r="DC16" s="407"/>
      <c r="DD16" s="407"/>
      <c r="DE16" s="407"/>
      <c r="DF16" s="407"/>
      <c r="DG16" s="407"/>
      <c r="DH16" s="407"/>
    </row>
    <row r="17" spans="1:112" x14ac:dyDescent="0.25">
      <c r="A17" s="429" t="s">
        <v>494</v>
      </c>
      <c r="B17" s="432" t="s">
        <v>171</v>
      </c>
      <c r="C17" s="1035">
        <f>DATA_B_T1!C8</f>
        <v>0</v>
      </c>
      <c r="D17" s="1035">
        <f>DATA_B_T1!D8</f>
        <v>0</v>
      </c>
      <c r="E17" s="1035">
        <f>DATA_B_T1!E8</f>
        <v>0</v>
      </c>
      <c r="F17" s="1035">
        <f>SUM(C17:E17)</f>
        <v>0</v>
      </c>
      <c r="G17" s="1035">
        <f>DATA_B_T1!G8</f>
        <v>0</v>
      </c>
      <c r="H17" s="1029"/>
      <c r="I17" s="909"/>
      <c r="J17" s="1036">
        <v>0</v>
      </c>
      <c r="K17" s="1037"/>
      <c r="L17" s="1036">
        <v>329582</v>
      </c>
      <c r="N17" s="497">
        <f>F17-G17</f>
        <v>0</v>
      </c>
      <c r="O17" s="497">
        <f t="shared" si="0"/>
        <v>0</v>
      </c>
      <c r="P17" s="407"/>
      <c r="Q17" s="497">
        <f t="shared" si="1"/>
        <v>0</v>
      </c>
      <c r="R17" s="497">
        <f>IF(AND(J17=0,G17&lt;&gt;0),100,IF(J17&gt;0,((G17-J17)/J17*100),))</f>
        <v>0</v>
      </c>
      <c r="S17" s="407"/>
      <c r="T17" s="497">
        <f>(F17/L17)*100</f>
        <v>0</v>
      </c>
      <c r="U17" s="1020"/>
      <c r="V17" s="407"/>
      <c r="W17" s="910">
        <f>IF(G17-200&gt;G17*0.6,G17*0.6,G17-200)</f>
        <v>-200</v>
      </c>
      <c r="X17" s="910">
        <f>IF(G17+200&gt;G17*1.5, G17+200,G17*1.5)</f>
        <v>200</v>
      </c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407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07"/>
      <c r="CB17" s="407"/>
      <c r="CC17" s="407"/>
      <c r="CD17" s="407"/>
      <c r="CE17" s="407"/>
      <c r="CF17" s="407"/>
      <c r="CG17" s="407"/>
      <c r="CH17" s="407"/>
      <c r="CI17" s="407"/>
      <c r="CJ17" s="407"/>
      <c r="CK17" s="407"/>
      <c r="CL17" s="407"/>
      <c r="CM17" s="407"/>
      <c r="CN17" s="407"/>
      <c r="CO17" s="407"/>
      <c r="CP17" s="407"/>
      <c r="CQ17" s="407"/>
      <c r="CR17" s="407"/>
      <c r="CS17" s="407"/>
      <c r="CT17" s="407"/>
      <c r="CU17" s="407"/>
      <c r="CV17" s="407"/>
      <c r="CW17" s="407"/>
      <c r="CX17" s="407"/>
      <c r="CY17" s="407"/>
      <c r="CZ17" s="407"/>
      <c r="DA17" s="407"/>
      <c r="DB17" s="407"/>
      <c r="DC17" s="407"/>
      <c r="DD17" s="407"/>
      <c r="DE17" s="407"/>
      <c r="DF17" s="407"/>
      <c r="DG17" s="407"/>
      <c r="DH17" s="407"/>
    </row>
    <row r="18" spans="1:112" x14ac:dyDescent="0.25">
      <c r="A18" s="429" t="s">
        <v>495</v>
      </c>
      <c r="B18" s="432" t="s">
        <v>172</v>
      </c>
      <c r="C18" s="1035">
        <f>DATA_B_T1!C9</f>
        <v>0</v>
      </c>
      <c r="D18" s="1035">
        <f>DATA_B_T1!D9</f>
        <v>0</v>
      </c>
      <c r="E18" s="1035">
        <f>DATA_B_T1!E9</f>
        <v>0</v>
      </c>
      <c r="F18" s="1035">
        <f>SUM(C18:E18)</f>
        <v>0</v>
      </c>
      <c r="G18" s="1035">
        <f>DATA_B_T1!G9</f>
        <v>0</v>
      </c>
      <c r="H18" s="1029"/>
      <c r="I18" s="909"/>
      <c r="J18" s="1036">
        <v>0</v>
      </c>
      <c r="K18" s="1037"/>
      <c r="L18" s="1036">
        <v>65798</v>
      </c>
      <c r="N18" s="497">
        <f>F18-G18</f>
        <v>0</v>
      </c>
      <c r="O18" s="497">
        <f t="shared" si="0"/>
        <v>0</v>
      </c>
      <c r="P18" s="407"/>
      <c r="Q18" s="497">
        <f t="shared" si="1"/>
        <v>0</v>
      </c>
      <c r="R18" s="497">
        <f>IF(AND(J18=0,G18&lt;&gt;0),100,IF(J18&gt;0,((G18-J18)/J18*100),))</f>
        <v>0</v>
      </c>
      <c r="S18" s="407"/>
      <c r="T18" s="497">
        <f>(F18/L18)*100</f>
        <v>0</v>
      </c>
      <c r="U18" s="1020"/>
      <c r="V18" s="407"/>
      <c r="W18" s="910">
        <f>IF(G18-200&gt;G18*0.6,G18*0.6,G18-200)</f>
        <v>-200</v>
      </c>
      <c r="X18" s="910">
        <f>IF(G18+200&gt;G18*1.5, G18+200,G18*1.5)</f>
        <v>200</v>
      </c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7"/>
      <c r="BC18" s="407"/>
      <c r="BD18" s="407"/>
      <c r="BE18" s="407"/>
      <c r="BF18" s="407"/>
      <c r="BG18" s="407"/>
      <c r="BH18" s="407"/>
      <c r="BI18" s="407"/>
      <c r="BJ18" s="407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407"/>
      <c r="CJ18" s="407"/>
      <c r="CK18" s="407"/>
      <c r="CL18" s="407"/>
      <c r="CM18" s="407"/>
      <c r="CN18" s="407"/>
      <c r="CO18" s="407"/>
      <c r="CP18" s="407"/>
      <c r="CQ18" s="407"/>
      <c r="CR18" s="407"/>
      <c r="CS18" s="407"/>
      <c r="CT18" s="407"/>
      <c r="CU18" s="407"/>
      <c r="CV18" s="407"/>
      <c r="CW18" s="407"/>
      <c r="CX18" s="407"/>
      <c r="CY18" s="407"/>
      <c r="CZ18" s="407"/>
      <c r="DA18" s="407"/>
      <c r="DB18" s="407"/>
      <c r="DC18" s="407"/>
      <c r="DD18" s="407"/>
      <c r="DE18" s="407"/>
      <c r="DF18" s="407"/>
      <c r="DG18" s="407"/>
      <c r="DH18" s="407"/>
    </row>
    <row r="19" spans="1:112" x14ac:dyDescent="0.25">
      <c r="A19" s="429" t="s">
        <v>496</v>
      </c>
      <c r="B19" s="408" t="s">
        <v>173</v>
      </c>
      <c r="C19" s="1038">
        <f>SUM(C15:C18)</f>
        <v>0</v>
      </c>
      <c r="D19" s="1038">
        <f>SUM(D15:D18)</f>
        <v>0</v>
      </c>
      <c r="E19" s="1038">
        <f>SUM(E15:E18)</f>
        <v>0</v>
      </c>
      <c r="F19" s="1038">
        <f>SUM(F15:F18)</f>
        <v>0</v>
      </c>
      <c r="G19" s="1038">
        <f>SUM(G15:G18)</f>
        <v>0</v>
      </c>
      <c r="H19" s="1177"/>
      <c r="I19" s="909"/>
      <c r="J19" s="1038">
        <f>SUM(J15:J18)</f>
        <v>0</v>
      </c>
      <c r="K19" s="1037"/>
      <c r="L19" s="1038">
        <v>951126</v>
      </c>
      <c r="N19" s="487"/>
      <c r="O19" s="487"/>
      <c r="P19" s="407"/>
      <c r="Q19" s="487"/>
      <c r="R19" s="487"/>
      <c r="S19" s="407"/>
      <c r="T19" s="497">
        <f>(F19/L19)*100</f>
        <v>0</v>
      </c>
      <c r="U19" s="1020"/>
      <c r="V19" s="407"/>
      <c r="W19" s="911"/>
      <c r="X19" s="911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07"/>
      <c r="CQ19" s="407"/>
      <c r="CR19" s="407"/>
      <c r="CS19" s="407"/>
      <c r="CT19" s="407"/>
      <c r="CU19" s="407"/>
      <c r="CV19" s="407"/>
      <c r="CW19" s="407"/>
      <c r="CX19" s="407"/>
      <c r="CY19" s="407"/>
      <c r="CZ19" s="407"/>
      <c r="DA19" s="407"/>
      <c r="DB19" s="407"/>
      <c r="DC19" s="407"/>
      <c r="DD19" s="407"/>
      <c r="DE19" s="407"/>
      <c r="DF19" s="407"/>
      <c r="DG19" s="407"/>
      <c r="DH19" s="407"/>
    </row>
    <row r="20" spans="1:112" ht="12.75" customHeight="1" x14ac:dyDescent="0.25">
      <c r="A20" s="429"/>
      <c r="B20" s="434"/>
      <c r="C20" s="768"/>
      <c r="D20" s="768"/>
      <c r="E20" s="1039"/>
      <c r="F20" s="1040"/>
      <c r="G20" s="1041"/>
      <c r="H20" s="1176"/>
      <c r="I20" s="909"/>
      <c r="J20"/>
      <c r="K20"/>
      <c r="L20"/>
      <c r="N20" s="487"/>
      <c r="O20" s="487"/>
      <c r="P20" s="407"/>
      <c r="Q20" s="487"/>
      <c r="R20" s="487"/>
      <c r="S20" s="407"/>
      <c r="T20" s="487"/>
      <c r="U20" s="1020"/>
      <c r="V20" s="407"/>
      <c r="W20" s="912"/>
      <c r="X20" s="912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7"/>
      <c r="CG20" s="407"/>
      <c r="CH20" s="407"/>
      <c r="CI20" s="407"/>
      <c r="CJ20" s="407"/>
      <c r="CK20" s="407"/>
      <c r="CL20" s="407"/>
      <c r="CM20" s="407"/>
      <c r="CN20" s="407"/>
      <c r="CO20" s="407"/>
      <c r="CP20" s="407"/>
      <c r="CQ20" s="407"/>
      <c r="CR20" s="407"/>
      <c r="CS20" s="407"/>
      <c r="CT20" s="407"/>
      <c r="CU20" s="407"/>
      <c r="CV20" s="407"/>
      <c r="CW20" s="407"/>
      <c r="CX20" s="407"/>
      <c r="CY20" s="407"/>
      <c r="CZ20" s="407"/>
      <c r="DA20" s="407"/>
      <c r="DB20" s="407"/>
      <c r="DC20" s="407"/>
      <c r="DD20" s="407"/>
      <c r="DE20" s="407"/>
      <c r="DF20" s="407"/>
      <c r="DG20" s="407"/>
      <c r="DH20" s="407"/>
    </row>
    <row r="21" spans="1:112" x14ac:dyDescent="0.25">
      <c r="A21" s="429">
        <v>2</v>
      </c>
      <c r="B21" s="437" t="s">
        <v>174</v>
      </c>
      <c r="C21" s="1043"/>
      <c r="D21" s="1043"/>
      <c r="E21" s="1039"/>
      <c r="F21" s="1002" t="s">
        <v>900</v>
      </c>
      <c r="G21" s="1002" t="s">
        <v>733</v>
      </c>
      <c r="H21" s="1175"/>
      <c r="I21" s="909"/>
      <c r="J21" s="1002" t="s">
        <v>733</v>
      </c>
      <c r="K21" s="1042"/>
      <c r="L21" s="1002" t="s">
        <v>733</v>
      </c>
      <c r="N21" s="487"/>
      <c r="O21" s="487"/>
      <c r="P21" s="407"/>
      <c r="Q21" s="487"/>
      <c r="R21" s="487"/>
      <c r="S21" s="407"/>
      <c r="T21" s="487"/>
      <c r="U21" s="1020"/>
      <c r="V21" s="407"/>
      <c r="W21" s="912"/>
      <c r="X21" s="912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407"/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407"/>
      <c r="CJ21" s="407"/>
      <c r="CK21" s="407"/>
      <c r="CL21" s="407"/>
      <c r="CM21" s="407"/>
      <c r="CN21" s="407"/>
      <c r="CO21" s="407"/>
      <c r="CP21" s="407"/>
      <c r="CQ21" s="407"/>
      <c r="CR21" s="407"/>
      <c r="CS21" s="407"/>
      <c r="CT21" s="407"/>
      <c r="CU21" s="407"/>
      <c r="CV21" s="407"/>
      <c r="CW21" s="407"/>
      <c r="CX21" s="407"/>
      <c r="CY21" s="407"/>
      <c r="CZ21" s="407"/>
      <c r="DA21" s="407"/>
      <c r="DB21" s="407"/>
      <c r="DC21" s="407"/>
      <c r="DD21" s="407"/>
    </row>
    <row r="22" spans="1:112" x14ac:dyDescent="0.25">
      <c r="A22" s="429" t="s">
        <v>500</v>
      </c>
      <c r="B22" s="419" t="s">
        <v>175</v>
      </c>
      <c r="C22" s="768"/>
      <c r="D22" s="768"/>
      <c r="E22" s="1039"/>
      <c r="F22" s="1035">
        <f>DATA_B_T1!F13</f>
        <v>0</v>
      </c>
      <c r="G22" s="1035">
        <f>DATA_B_T1!G13</f>
        <v>0</v>
      </c>
      <c r="H22" s="1174"/>
      <c r="I22" s="909"/>
      <c r="J22" s="1036">
        <v>0</v>
      </c>
      <c r="K22" s="1037"/>
      <c r="L22" s="1036">
        <v>2389</v>
      </c>
      <c r="N22" s="497">
        <f t="shared" ref="N22:N27" si="2">F22-G22</f>
        <v>0</v>
      </c>
      <c r="O22" s="497">
        <f t="shared" si="0"/>
        <v>0</v>
      </c>
      <c r="Q22" s="497">
        <f t="shared" si="1"/>
        <v>0</v>
      </c>
      <c r="R22" s="497">
        <f t="shared" ref="R22:R27" si="3">IF(AND(J22=0,G22&lt;&gt;0),100,IF(J22&gt;0,((G22-J22)/J22*100),))</f>
        <v>0</v>
      </c>
      <c r="T22" s="497">
        <f>(F22/L22)*100</f>
        <v>0</v>
      </c>
      <c r="U22" s="1020"/>
      <c r="W22" s="910">
        <f>IF(G22-20&gt;G22*0.6,G22*0.6,G22-20)</f>
        <v>-20</v>
      </c>
      <c r="X22" s="910">
        <f>IF(G22+20&gt;G22*1.5,G22+20,G22*1.5)</f>
        <v>20</v>
      </c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407"/>
      <c r="BE22" s="407"/>
      <c r="BF22" s="407"/>
      <c r="BG22" s="407"/>
      <c r="BH22" s="407"/>
      <c r="BI22" s="407"/>
      <c r="BJ22" s="407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7"/>
      <c r="CC22" s="407"/>
      <c r="CD22" s="407"/>
      <c r="CE22" s="407"/>
      <c r="CF22" s="407"/>
      <c r="CG22" s="407"/>
      <c r="CH22" s="407"/>
      <c r="CI22" s="407"/>
      <c r="CJ22" s="407"/>
      <c r="CK22" s="407"/>
      <c r="CL22" s="407"/>
      <c r="CM22" s="407"/>
      <c r="CN22" s="407"/>
      <c r="CO22" s="407"/>
      <c r="CP22" s="407"/>
      <c r="CQ22" s="407"/>
      <c r="CR22" s="407"/>
      <c r="CS22" s="407"/>
      <c r="CT22" s="407"/>
      <c r="CU22" s="407"/>
      <c r="CV22" s="407"/>
      <c r="CW22" s="407"/>
      <c r="CX22" s="407"/>
      <c r="CY22" s="407"/>
      <c r="CZ22" s="407"/>
      <c r="DA22" s="407"/>
      <c r="DB22" s="407"/>
      <c r="DC22" s="407"/>
      <c r="DD22" s="407"/>
    </row>
    <row r="23" spans="1:112" x14ac:dyDescent="0.25">
      <c r="A23" s="429" t="s">
        <v>501</v>
      </c>
      <c r="B23" s="419" t="s">
        <v>176</v>
      </c>
      <c r="C23" s="768"/>
      <c r="D23" s="768"/>
      <c r="E23" s="1039"/>
      <c r="F23" s="1035">
        <f>DATA_B_T1!F14</f>
        <v>0</v>
      </c>
      <c r="G23" s="1035">
        <f>DATA_B_T1!G14</f>
        <v>0</v>
      </c>
      <c r="H23" s="1174"/>
      <c r="I23" s="909"/>
      <c r="J23" s="1036">
        <v>0</v>
      </c>
      <c r="K23" s="1037"/>
      <c r="L23" s="1036">
        <v>41108</v>
      </c>
      <c r="N23" s="497">
        <f t="shared" si="2"/>
        <v>0</v>
      </c>
      <c r="O23" s="497">
        <f t="shared" si="0"/>
        <v>0</v>
      </c>
      <c r="Q23" s="497">
        <f t="shared" si="1"/>
        <v>0</v>
      </c>
      <c r="R23" s="497">
        <f t="shared" si="3"/>
        <v>0</v>
      </c>
      <c r="T23" s="497">
        <f t="shared" ref="T23:T29" si="4">(F23/L23)*100</f>
        <v>0</v>
      </c>
      <c r="U23" s="1020"/>
      <c r="W23" s="910">
        <f>IF(G23-200&gt;G23*0.6,G23*0.6,G23-200)</f>
        <v>-200</v>
      </c>
      <c r="X23" s="910">
        <f>IF(G23+200&gt;G23*1.5,G23+200,G23*1.5)</f>
        <v>200</v>
      </c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  <c r="BC23" s="407"/>
      <c r="BD23" s="407"/>
      <c r="BE23" s="407"/>
      <c r="BF23" s="407"/>
      <c r="BG23" s="407"/>
      <c r="BH23" s="407"/>
      <c r="BI23" s="407"/>
      <c r="BJ23" s="407"/>
      <c r="BK23" s="407"/>
      <c r="BL23" s="407"/>
      <c r="BM23" s="407"/>
      <c r="BN23" s="407"/>
      <c r="BO23" s="407"/>
      <c r="BP23" s="407"/>
      <c r="BQ23" s="407"/>
      <c r="BR23" s="407"/>
      <c r="BS23" s="407"/>
      <c r="BT23" s="407"/>
      <c r="BU23" s="407"/>
      <c r="BV23" s="407"/>
      <c r="BW23" s="407"/>
      <c r="BX23" s="407"/>
      <c r="BY23" s="407"/>
      <c r="BZ23" s="407"/>
      <c r="CA23" s="407"/>
      <c r="CB23" s="407"/>
      <c r="CC23" s="407"/>
      <c r="CD23" s="407"/>
      <c r="CE23" s="407"/>
      <c r="CF23" s="407"/>
      <c r="CG23" s="407"/>
      <c r="CH23" s="407"/>
      <c r="CI23" s="407"/>
      <c r="CJ23" s="407"/>
      <c r="CK23" s="407"/>
      <c r="CL23" s="407"/>
      <c r="CM23" s="407"/>
      <c r="CN23" s="407"/>
      <c r="CO23" s="407"/>
      <c r="CP23" s="407"/>
      <c r="CQ23" s="407"/>
      <c r="CR23" s="407"/>
      <c r="CS23" s="407"/>
      <c r="CT23" s="407"/>
      <c r="CU23" s="407"/>
      <c r="CV23" s="407"/>
      <c r="CW23" s="407"/>
      <c r="CX23" s="407"/>
      <c r="CY23" s="407"/>
      <c r="CZ23" s="407"/>
      <c r="DA23" s="407"/>
      <c r="DB23" s="407"/>
      <c r="DC23" s="407"/>
      <c r="DD23" s="407"/>
    </row>
    <row r="24" spans="1:112" x14ac:dyDescent="0.25">
      <c r="A24" s="429" t="s">
        <v>502</v>
      </c>
      <c r="B24" s="419" t="s">
        <v>177</v>
      </c>
      <c r="C24" s="768"/>
      <c r="D24" s="768"/>
      <c r="E24" s="1039"/>
      <c r="F24" s="1035">
        <f>DATA_B_T1!F15</f>
        <v>0</v>
      </c>
      <c r="G24" s="1035">
        <f>DATA_B_T1!G15</f>
        <v>0</v>
      </c>
      <c r="H24" s="1174"/>
      <c r="I24" s="909"/>
      <c r="J24" s="1036">
        <v>0</v>
      </c>
      <c r="K24" s="1037"/>
      <c r="L24" s="1036">
        <v>10614</v>
      </c>
      <c r="N24" s="497">
        <f t="shared" si="2"/>
        <v>0</v>
      </c>
      <c r="O24" s="497">
        <f t="shared" si="0"/>
        <v>0</v>
      </c>
      <c r="Q24" s="497">
        <f t="shared" si="1"/>
        <v>0</v>
      </c>
      <c r="R24" s="497">
        <f t="shared" si="3"/>
        <v>0</v>
      </c>
      <c r="T24" s="497">
        <f t="shared" si="4"/>
        <v>0</v>
      </c>
      <c r="U24" s="1020"/>
      <c r="W24" s="910">
        <f>IF(G24-100&gt;G24*0.6,G24*0.6,G24-100)</f>
        <v>-100</v>
      </c>
      <c r="X24" s="910">
        <f>IF(G24+100&gt;G24*1.5,G24+100,G24*1.5)</f>
        <v>100</v>
      </c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7"/>
      <c r="AS24" s="407"/>
      <c r="AT24" s="407"/>
      <c r="AU24" s="407"/>
      <c r="AV24" s="407"/>
      <c r="AW24" s="407"/>
      <c r="AX24" s="407"/>
      <c r="AY24" s="407"/>
      <c r="AZ24" s="407"/>
      <c r="BA24" s="407"/>
      <c r="BB24" s="407"/>
      <c r="BC24" s="407"/>
      <c r="BD24" s="407"/>
      <c r="BE24" s="407"/>
      <c r="BF24" s="407"/>
      <c r="BG24" s="407"/>
      <c r="BH24" s="407"/>
      <c r="BI24" s="407"/>
      <c r="BJ24" s="407"/>
      <c r="BK24" s="407"/>
      <c r="BL24" s="407"/>
      <c r="BM24" s="407"/>
      <c r="BN24" s="407"/>
      <c r="BO24" s="407"/>
      <c r="BP24" s="407"/>
      <c r="BQ24" s="407"/>
      <c r="BR24" s="407"/>
      <c r="BS24" s="407"/>
      <c r="BT24" s="407"/>
      <c r="BU24" s="407"/>
      <c r="BV24" s="407"/>
      <c r="BW24" s="407"/>
      <c r="BX24" s="407"/>
      <c r="BY24" s="407"/>
      <c r="BZ24" s="407"/>
      <c r="CA24" s="407"/>
      <c r="CB24" s="407"/>
      <c r="CC24" s="407"/>
      <c r="CD24" s="407"/>
      <c r="CE24" s="407"/>
      <c r="CF24" s="407"/>
      <c r="CG24" s="407"/>
      <c r="CH24" s="407"/>
      <c r="CI24" s="407"/>
      <c r="CJ24" s="407"/>
      <c r="CK24" s="407"/>
      <c r="CL24" s="407"/>
      <c r="CM24" s="407"/>
      <c r="CN24" s="407"/>
      <c r="CO24" s="407"/>
      <c r="CP24" s="407"/>
      <c r="CQ24" s="407"/>
      <c r="CR24" s="407"/>
      <c r="CS24" s="407"/>
      <c r="CT24" s="407"/>
      <c r="CU24" s="407"/>
      <c r="CV24" s="407"/>
      <c r="CW24" s="407"/>
      <c r="CX24" s="407"/>
      <c r="CY24" s="407"/>
      <c r="CZ24" s="407"/>
      <c r="DA24" s="407"/>
      <c r="DB24" s="407"/>
      <c r="DC24" s="407"/>
      <c r="DD24" s="407"/>
    </row>
    <row r="25" spans="1:112" x14ac:dyDescent="0.25">
      <c r="A25" s="429" t="s">
        <v>503</v>
      </c>
      <c r="B25" s="419" t="s">
        <v>178</v>
      </c>
      <c r="C25" s="768"/>
      <c r="D25" s="768"/>
      <c r="E25" s="1039"/>
      <c r="F25" s="1035">
        <f>DATA_B_T1!F16</f>
        <v>0</v>
      </c>
      <c r="G25" s="1035">
        <f>DATA_B_T1!G16</f>
        <v>0</v>
      </c>
      <c r="H25" s="1174"/>
      <c r="I25" s="909"/>
      <c r="J25" s="1036">
        <v>0</v>
      </c>
      <c r="K25" s="1037"/>
      <c r="L25" s="1036">
        <v>399498</v>
      </c>
      <c r="N25" s="497">
        <f t="shared" si="2"/>
        <v>0</v>
      </c>
      <c r="O25" s="497">
        <f t="shared" si="0"/>
        <v>0</v>
      </c>
      <c r="Q25" s="497">
        <f t="shared" si="1"/>
        <v>0</v>
      </c>
      <c r="R25" s="497">
        <f t="shared" si="3"/>
        <v>0</v>
      </c>
      <c r="T25" s="497">
        <f t="shared" si="4"/>
        <v>0</v>
      </c>
      <c r="U25" s="1020"/>
      <c r="W25" s="910">
        <f>IF(G25-200&gt;G25*0.6,G25*0.6,G25-200)</f>
        <v>-200</v>
      </c>
      <c r="X25" s="910">
        <f>IF(G25+200&gt;G25*1.5,G25+200,G25*1.5)</f>
        <v>200</v>
      </c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7"/>
      <c r="AL25" s="407"/>
      <c r="AM25" s="407"/>
      <c r="AN25" s="407"/>
      <c r="AO25" s="407"/>
      <c r="AP25" s="407"/>
      <c r="AQ25" s="407"/>
      <c r="AR25" s="407"/>
      <c r="AS25" s="407"/>
      <c r="AT25" s="407"/>
      <c r="AU25" s="407"/>
      <c r="AV25" s="407"/>
      <c r="AW25" s="407"/>
      <c r="AX25" s="407"/>
      <c r="AY25" s="407"/>
      <c r="AZ25" s="407"/>
      <c r="BA25" s="407"/>
      <c r="BB25" s="407"/>
      <c r="BC25" s="407"/>
      <c r="BD25" s="407"/>
      <c r="BE25" s="407"/>
      <c r="BF25" s="407"/>
      <c r="BG25" s="407"/>
      <c r="BH25" s="407"/>
      <c r="BI25" s="407"/>
      <c r="BJ25" s="407"/>
      <c r="BK25" s="407"/>
      <c r="BL25" s="407"/>
      <c r="BM25" s="407"/>
      <c r="BN25" s="407"/>
      <c r="BO25" s="407"/>
      <c r="BP25" s="407"/>
      <c r="BQ25" s="407"/>
      <c r="BR25" s="407"/>
      <c r="BS25" s="407"/>
      <c r="BT25" s="407"/>
      <c r="BU25" s="407"/>
      <c r="BV25" s="407"/>
      <c r="BW25" s="407"/>
      <c r="BX25" s="407"/>
      <c r="BY25" s="407"/>
      <c r="BZ25" s="407"/>
      <c r="CA25" s="407"/>
      <c r="CB25" s="407"/>
      <c r="CC25" s="407"/>
      <c r="CD25" s="407"/>
      <c r="CE25" s="407"/>
      <c r="CF25" s="407"/>
      <c r="CG25" s="407"/>
      <c r="CH25" s="407"/>
      <c r="CI25" s="407"/>
      <c r="CJ25" s="407"/>
      <c r="CK25" s="407"/>
      <c r="CL25" s="407"/>
      <c r="CM25" s="407"/>
      <c r="CN25" s="407"/>
      <c r="CO25" s="407"/>
      <c r="CP25" s="407"/>
      <c r="CQ25" s="407"/>
      <c r="CR25" s="407"/>
      <c r="CS25" s="407"/>
      <c r="CT25" s="407"/>
      <c r="CU25" s="407"/>
      <c r="CV25" s="407"/>
      <c r="CW25" s="407"/>
      <c r="CX25" s="407"/>
      <c r="CY25" s="407"/>
      <c r="CZ25" s="407"/>
      <c r="DA25" s="407"/>
      <c r="DB25" s="407"/>
      <c r="DC25" s="407"/>
      <c r="DD25" s="407"/>
    </row>
    <row r="26" spans="1:112" x14ac:dyDescent="0.25">
      <c r="A26" s="429" t="s">
        <v>504</v>
      </c>
      <c r="B26" s="419" t="s">
        <v>179</v>
      </c>
      <c r="C26" s="768"/>
      <c r="D26" s="768"/>
      <c r="E26" s="1039"/>
      <c r="F26" s="1035">
        <f>DATA_B_T1!F17</f>
        <v>0</v>
      </c>
      <c r="G26" s="1035">
        <f>DATA_B_T1!G17</f>
        <v>0</v>
      </c>
      <c r="H26" s="1174"/>
      <c r="I26" s="909"/>
      <c r="J26" s="1036">
        <v>0</v>
      </c>
      <c r="K26" s="1037"/>
      <c r="L26" s="1036">
        <v>19033</v>
      </c>
      <c r="N26" s="497">
        <f t="shared" si="2"/>
        <v>0</v>
      </c>
      <c r="O26" s="497">
        <f t="shared" si="0"/>
        <v>0</v>
      </c>
      <c r="Q26" s="497">
        <f t="shared" si="1"/>
        <v>0</v>
      </c>
      <c r="R26" s="497">
        <f t="shared" si="3"/>
        <v>0</v>
      </c>
      <c r="S26" s="407"/>
      <c r="T26" s="497">
        <f t="shared" si="4"/>
        <v>0</v>
      </c>
      <c r="U26" s="1020"/>
      <c r="V26" s="407"/>
      <c r="W26" s="910">
        <f>IF(G26-100&gt;G26*0.6,G26*0.6,G26-100)</f>
        <v>-100</v>
      </c>
      <c r="X26" s="910">
        <f>IF(G26+100&gt;G26*1.5,G26+100,G26*1.5)</f>
        <v>100</v>
      </c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407"/>
      <c r="AO26" s="407"/>
      <c r="AP26" s="407"/>
      <c r="AQ26" s="407"/>
      <c r="AR26" s="407"/>
      <c r="AS26" s="407"/>
      <c r="AT26" s="407"/>
      <c r="AU26" s="407"/>
      <c r="AV26" s="407"/>
      <c r="AW26" s="407"/>
      <c r="AX26" s="407"/>
      <c r="AY26" s="407"/>
      <c r="AZ26" s="407"/>
      <c r="BA26" s="407"/>
      <c r="BB26" s="407"/>
      <c r="BC26" s="407"/>
      <c r="BD26" s="407"/>
      <c r="BE26" s="407"/>
      <c r="BF26" s="407"/>
      <c r="BG26" s="407"/>
      <c r="BH26" s="407"/>
      <c r="BI26" s="407"/>
      <c r="BJ26" s="407"/>
      <c r="BK26" s="407"/>
      <c r="BL26" s="407"/>
      <c r="BM26" s="407"/>
      <c r="BN26" s="407"/>
      <c r="BO26" s="407"/>
      <c r="BP26" s="407"/>
      <c r="BQ26" s="407"/>
      <c r="BR26" s="407"/>
      <c r="BS26" s="407"/>
      <c r="BT26" s="407"/>
      <c r="BU26" s="407"/>
      <c r="BV26" s="407"/>
      <c r="BW26" s="407"/>
      <c r="BX26" s="407"/>
      <c r="BY26" s="407"/>
      <c r="BZ26" s="407"/>
      <c r="CA26" s="407"/>
      <c r="CB26" s="407"/>
      <c r="CC26" s="407"/>
      <c r="CD26" s="407"/>
      <c r="CE26" s="407"/>
      <c r="CF26" s="407"/>
      <c r="CG26" s="407"/>
      <c r="CH26" s="407"/>
      <c r="CI26" s="407"/>
      <c r="CJ26" s="407"/>
      <c r="CK26" s="407"/>
      <c r="CL26" s="407"/>
      <c r="CM26" s="407"/>
      <c r="CN26" s="407"/>
      <c r="CO26" s="407"/>
      <c r="CP26" s="407"/>
      <c r="CQ26" s="407"/>
      <c r="CR26" s="407"/>
      <c r="CS26" s="407"/>
      <c r="CT26" s="407"/>
      <c r="CU26" s="407"/>
      <c r="CV26" s="407"/>
      <c r="CW26" s="407"/>
      <c r="CX26" s="407"/>
      <c r="CY26" s="407"/>
      <c r="CZ26" s="407"/>
      <c r="DA26" s="407"/>
      <c r="DB26" s="407"/>
      <c r="DC26" s="407"/>
      <c r="DD26" s="407"/>
    </row>
    <row r="27" spans="1:112" x14ac:dyDescent="0.25">
      <c r="A27" s="429" t="s">
        <v>180</v>
      </c>
      <c r="B27" s="411" t="s">
        <v>181</v>
      </c>
      <c r="C27" s="768"/>
      <c r="D27" s="768"/>
      <c r="E27" s="1039"/>
      <c r="F27" s="1035">
        <f>DATA_B_T1!F18</f>
        <v>0</v>
      </c>
      <c r="G27" s="1035">
        <f>DATA_B_T1!G18</f>
        <v>0</v>
      </c>
      <c r="H27" s="1174"/>
      <c r="I27" s="909"/>
      <c r="J27" s="1036">
        <v>0</v>
      </c>
      <c r="K27" s="1037"/>
      <c r="L27" s="1036">
        <v>725432</v>
      </c>
      <c r="N27" s="497">
        <f t="shared" si="2"/>
        <v>0</v>
      </c>
      <c r="O27" s="497">
        <f t="shared" si="0"/>
        <v>0</v>
      </c>
      <c r="P27" s="407"/>
      <c r="Q27" s="497">
        <f t="shared" si="1"/>
        <v>0</v>
      </c>
      <c r="R27" s="497">
        <f t="shared" si="3"/>
        <v>0</v>
      </c>
      <c r="S27" s="407"/>
      <c r="T27" s="497">
        <f t="shared" si="4"/>
        <v>0</v>
      </c>
      <c r="U27" s="1020"/>
      <c r="V27" s="407"/>
      <c r="W27" s="910">
        <f>IF(G27-250&gt;G27*0.6,G27*0.6,G27-250)</f>
        <v>-250</v>
      </c>
      <c r="X27" s="910">
        <f>IF(G27+250&gt;G27*1.5,G27+250,G27*1.5)</f>
        <v>250</v>
      </c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407"/>
      <c r="AL27" s="407"/>
      <c r="AM27" s="407"/>
      <c r="AN27" s="407"/>
      <c r="AO27" s="407"/>
      <c r="AP27" s="407"/>
      <c r="AQ27" s="407"/>
      <c r="AR27" s="407"/>
      <c r="AS27" s="407"/>
      <c r="AT27" s="407"/>
      <c r="AU27" s="407"/>
      <c r="AV27" s="407"/>
      <c r="AW27" s="407"/>
      <c r="AX27" s="407"/>
      <c r="AY27" s="407"/>
      <c r="AZ27" s="407"/>
      <c r="BA27" s="407"/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7"/>
      <c r="BS27" s="407"/>
      <c r="BT27" s="407"/>
      <c r="BU27" s="407"/>
      <c r="BV27" s="407"/>
      <c r="BW27" s="407"/>
      <c r="BX27" s="407"/>
      <c r="BY27" s="407"/>
      <c r="BZ27" s="407"/>
      <c r="CA27" s="407"/>
      <c r="CB27" s="407"/>
      <c r="CC27" s="407"/>
      <c r="CD27" s="407"/>
      <c r="CE27" s="407"/>
      <c r="CF27" s="407"/>
      <c r="CG27" s="407"/>
      <c r="CH27" s="407"/>
      <c r="CI27" s="407"/>
      <c r="CJ27" s="407"/>
      <c r="CK27" s="407"/>
      <c r="CL27" s="407"/>
      <c r="CM27" s="407"/>
      <c r="CN27" s="407"/>
      <c r="CO27" s="407"/>
      <c r="CP27" s="407"/>
      <c r="CQ27" s="407"/>
      <c r="CR27" s="407"/>
      <c r="CS27" s="407"/>
      <c r="CT27" s="407"/>
      <c r="CU27" s="407"/>
      <c r="CV27" s="407"/>
      <c r="CW27" s="407"/>
      <c r="CX27" s="407"/>
      <c r="CY27" s="407"/>
      <c r="CZ27" s="407"/>
      <c r="DA27" s="407"/>
      <c r="DB27" s="407"/>
      <c r="DC27" s="407"/>
      <c r="DD27" s="407"/>
    </row>
    <row r="28" spans="1:112" x14ac:dyDescent="0.25">
      <c r="A28" s="429" t="s">
        <v>182</v>
      </c>
      <c r="B28" s="412" t="s">
        <v>183</v>
      </c>
      <c r="C28" s="1044"/>
      <c r="D28" s="1044"/>
      <c r="E28" s="1045"/>
      <c r="F28" s="1038">
        <f>F22+F24+F26</f>
        <v>0</v>
      </c>
      <c r="G28" s="1038">
        <f>G22+G24+G26</f>
        <v>0</v>
      </c>
      <c r="H28" s="1174"/>
      <c r="I28" s="909"/>
      <c r="J28" s="1038">
        <f>J22+J24+J26</f>
        <v>0</v>
      </c>
      <c r="K28" s="1037"/>
      <c r="L28" s="1038">
        <v>32036</v>
      </c>
      <c r="N28" s="487"/>
      <c r="O28" s="487"/>
      <c r="P28" s="407"/>
      <c r="Q28" s="487"/>
      <c r="R28" s="487"/>
      <c r="S28" s="407"/>
      <c r="T28" s="497">
        <f t="shared" si="4"/>
        <v>0</v>
      </c>
      <c r="U28" s="1020"/>
      <c r="V28" s="407"/>
      <c r="W28" s="911"/>
      <c r="X28" s="911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  <c r="AI28" s="407"/>
      <c r="AJ28" s="407"/>
      <c r="AK28" s="407"/>
      <c r="AL28" s="407"/>
      <c r="AM28" s="407"/>
      <c r="AN28" s="407"/>
      <c r="AO28" s="407"/>
      <c r="AP28" s="407"/>
      <c r="AQ28" s="407"/>
      <c r="AR28" s="407"/>
      <c r="AS28" s="407"/>
      <c r="AT28" s="407"/>
      <c r="AU28" s="407"/>
      <c r="AV28" s="407"/>
      <c r="AW28" s="407"/>
      <c r="AX28" s="407"/>
      <c r="AY28" s="407"/>
      <c r="AZ28" s="407"/>
      <c r="BA28" s="407"/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7"/>
      <c r="BS28" s="407"/>
      <c r="BT28" s="407"/>
      <c r="BU28" s="407"/>
      <c r="BV28" s="407"/>
      <c r="BW28" s="407"/>
      <c r="BX28" s="407"/>
      <c r="BY28" s="407"/>
      <c r="BZ28" s="407"/>
      <c r="CA28" s="407"/>
      <c r="CB28" s="407"/>
      <c r="CC28" s="407"/>
      <c r="CD28" s="407"/>
      <c r="CE28" s="407"/>
      <c r="CF28" s="407"/>
      <c r="CG28" s="407"/>
      <c r="CH28" s="407"/>
      <c r="CI28" s="407"/>
      <c r="CJ28" s="407"/>
      <c r="CK28" s="407"/>
      <c r="CL28" s="407"/>
      <c r="CM28" s="407"/>
      <c r="CN28" s="407"/>
      <c r="CO28" s="407"/>
      <c r="CP28" s="407"/>
      <c r="CQ28" s="407"/>
      <c r="CR28" s="407"/>
      <c r="CS28" s="407"/>
      <c r="CT28" s="407"/>
      <c r="CU28" s="407"/>
      <c r="CV28" s="407"/>
      <c r="CW28" s="407"/>
      <c r="CX28" s="407"/>
      <c r="CY28" s="407"/>
      <c r="CZ28" s="407"/>
      <c r="DA28" s="407"/>
      <c r="DB28" s="407"/>
      <c r="DC28" s="407"/>
      <c r="DD28" s="407"/>
    </row>
    <row r="29" spans="1:112" x14ac:dyDescent="0.25">
      <c r="A29" s="429" t="s">
        <v>184</v>
      </c>
      <c r="B29" s="413" t="s">
        <v>185</v>
      </c>
      <c r="C29" s="1044"/>
      <c r="D29" s="1044"/>
      <c r="E29" s="1045"/>
      <c r="F29" s="1038">
        <f>F23+F25+F27</f>
        <v>0</v>
      </c>
      <c r="G29" s="1038">
        <f>G23+G25+G27</f>
        <v>0</v>
      </c>
      <c r="H29" s="1174"/>
      <c r="I29" s="909"/>
      <c r="J29" s="1038">
        <f>J23+J25+J27</f>
        <v>0</v>
      </c>
      <c r="K29" s="1037"/>
      <c r="L29" s="1038">
        <v>1166038</v>
      </c>
      <c r="N29" s="487"/>
      <c r="O29" s="487"/>
      <c r="P29" s="407"/>
      <c r="Q29" s="487"/>
      <c r="R29" s="487"/>
      <c r="S29" s="407"/>
      <c r="T29" s="497">
        <f t="shared" si="4"/>
        <v>0</v>
      </c>
      <c r="U29" s="1020"/>
      <c r="V29" s="407"/>
      <c r="W29" s="911"/>
      <c r="X29" s="911"/>
      <c r="Y29" s="407"/>
      <c r="Z29" s="407"/>
      <c r="AA29" s="407"/>
      <c r="AB29" s="407"/>
      <c r="AC29" s="407"/>
      <c r="AD29" s="407"/>
      <c r="AE29" s="407"/>
      <c r="AF29" s="407"/>
      <c r="AG29" s="407"/>
      <c r="AH29" s="407"/>
      <c r="AI29" s="407"/>
      <c r="AJ29" s="407"/>
      <c r="AK29" s="407"/>
      <c r="AL29" s="407"/>
      <c r="AM29" s="407"/>
      <c r="AN29" s="407"/>
      <c r="AO29" s="407"/>
      <c r="AP29" s="407"/>
      <c r="AQ29" s="407"/>
      <c r="AR29" s="407"/>
      <c r="AS29" s="407"/>
      <c r="AT29" s="407"/>
      <c r="AU29" s="407"/>
      <c r="AV29" s="407"/>
      <c r="AW29" s="407"/>
      <c r="AX29" s="407"/>
      <c r="AY29" s="407"/>
      <c r="AZ29" s="407"/>
      <c r="BA29" s="407"/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7"/>
      <c r="BS29" s="407"/>
      <c r="BT29" s="407"/>
      <c r="BU29" s="407"/>
      <c r="BV29" s="407"/>
      <c r="BW29" s="407"/>
      <c r="BX29" s="407"/>
      <c r="BY29" s="407"/>
      <c r="BZ29" s="407"/>
      <c r="CA29" s="407"/>
      <c r="CB29" s="407"/>
      <c r="CC29" s="407"/>
      <c r="CD29" s="407"/>
      <c r="CE29" s="407"/>
      <c r="CF29" s="407"/>
      <c r="CG29" s="407"/>
      <c r="CH29" s="407"/>
      <c r="CI29" s="407"/>
      <c r="CJ29" s="407"/>
      <c r="CK29" s="407"/>
      <c r="CL29" s="407"/>
      <c r="CM29" s="407"/>
      <c r="CN29" s="407"/>
      <c r="CO29" s="407"/>
      <c r="CP29" s="407"/>
      <c r="CQ29" s="407"/>
      <c r="CR29" s="407"/>
      <c r="CS29" s="407"/>
      <c r="CT29" s="407"/>
      <c r="CU29" s="407"/>
      <c r="CV29" s="407"/>
      <c r="CW29" s="407"/>
      <c r="CX29" s="407"/>
      <c r="CY29" s="407"/>
      <c r="CZ29" s="407"/>
      <c r="DA29" s="407"/>
      <c r="DB29" s="407"/>
      <c r="DC29" s="407"/>
      <c r="DD29" s="407"/>
    </row>
    <row r="30" spans="1:112" ht="12" customHeight="1" x14ac:dyDescent="0.25">
      <c r="H30" s="1173"/>
      <c r="M30" s="4"/>
      <c r="O30" s="487"/>
      <c r="W30" s="913"/>
      <c r="X30" s="913"/>
    </row>
    <row r="31" spans="1:112" ht="12" customHeight="1" x14ac:dyDescent="0.25">
      <c r="M31" s="4"/>
      <c r="O31" s="487"/>
      <c r="W31" s="913"/>
      <c r="X31" s="913"/>
    </row>
    <row r="32" spans="1:112" ht="12" customHeight="1" x14ac:dyDescent="0.25">
      <c r="M32" s="4"/>
      <c r="N32" s="1400" t="s">
        <v>284</v>
      </c>
      <c r="O32" s="1408"/>
      <c r="P32" s="31"/>
      <c r="Q32" s="1400" t="s">
        <v>285</v>
      </c>
      <c r="R32" s="1401"/>
      <c r="S32" s="31"/>
      <c r="T32" s="1400" t="s">
        <v>286</v>
      </c>
      <c r="U32" s="1401"/>
      <c r="W32" s="913"/>
      <c r="X32" s="913"/>
    </row>
    <row r="33" spans="1:112" ht="12" customHeight="1" x14ac:dyDescent="0.25">
      <c r="J33" s="1409" t="s">
        <v>288</v>
      </c>
      <c r="K33" s="1410"/>
      <c r="L33" s="1411"/>
      <c r="M33" s="4"/>
      <c r="N33" s="1390" t="s">
        <v>0</v>
      </c>
      <c r="O33" s="1391"/>
      <c r="Q33" s="1384" t="s">
        <v>282</v>
      </c>
      <c r="R33" s="1385"/>
      <c r="T33" s="1432" t="s">
        <v>163</v>
      </c>
      <c r="U33" s="1433"/>
      <c r="W33" s="913"/>
      <c r="X33" s="913"/>
    </row>
    <row r="34" spans="1:112" ht="12" customHeight="1" x14ac:dyDescent="0.25">
      <c r="M34" s="4"/>
      <c r="N34" s="1392"/>
      <c r="O34" s="1393"/>
      <c r="Q34" s="1386"/>
      <c r="R34" s="1387"/>
      <c r="T34" s="1434"/>
      <c r="U34" s="1435"/>
      <c r="W34" s="913"/>
      <c r="X34" s="913"/>
    </row>
    <row r="35" spans="1:112" ht="17.25" customHeight="1" x14ac:dyDescent="0.25">
      <c r="J35" s="1291" t="s">
        <v>959</v>
      </c>
      <c r="L35" s="496" t="s">
        <v>280</v>
      </c>
      <c r="M35" s="4"/>
      <c r="N35" s="1394"/>
      <c r="O35" s="1395"/>
      <c r="Q35" s="1388"/>
      <c r="R35" s="1389"/>
      <c r="T35" s="1434"/>
      <c r="U35" s="1435"/>
      <c r="W35" s="913"/>
      <c r="X35" s="913"/>
    </row>
    <row r="36" spans="1:112" ht="12" customHeight="1" x14ac:dyDescent="0.25">
      <c r="H36" s="1170"/>
      <c r="J36" s="1405" t="s">
        <v>904</v>
      </c>
      <c r="K36" s="51"/>
      <c r="L36" s="1405" t="s">
        <v>905</v>
      </c>
      <c r="M36" s="4"/>
      <c r="T36" s="1436"/>
      <c r="U36" s="1437"/>
      <c r="W36" s="913"/>
      <c r="X36" s="913"/>
    </row>
    <row r="37" spans="1:112" ht="13.5" customHeight="1" x14ac:dyDescent="0.25">
      <c r="J37" s="1406"/>
      <c r="K37" s="56"/>
      <c r="L37" s="1406"/>
      <c r="M37" s="646"/>
      <c r="N37" s="1396" t="s">
        <v>906</v>
      </c>
      <c r="O37" s="1402"/>
      <c r="P37" s="909"/>
      <c r="Q37" s="1396" t="s">
        <v>907</v>
      </c>
      <c r="R37" s="1397"/>
      <c r="S37" s="909"/>
      <c r="T37" s="1396" t="s">
        <v>908</v>
      </c>
      <c r="U37" s="1438"/>
      <c r="W37" s="913"/>
      <c r="X37" s="913"/>
    </row>
    <row r="38" spans="1:112" ht="12.75" customHeight="1" x14ac:dyDescent="0.25">
      <c r="A38" s="452" t="s">
        <v>186</v>
      </c>
      <c r="B38" s="463"/>
      <c r="C38" s="463"/>
      <c r="D38" s="464"/>
      <c r="E38" s="463"/>
      <c r="F38" s="465"/>
      <c r="G38" s="465"/>
      <c r="H38" s="1169"/>
      <c r="I38" s="407"/>
      <c r="J38" s="1407"/>
      <c r="K38" s="909"/>
      <c r="L38" s="1407"/>
      <c r="M38" s="646"/>
      <c r="N38" s="1403"/>
      <c r="O38" s="1404"/>
      <c r="P38" s="31"/>
      <c r="Q38" s="1398"/>
      <c r="R38" s="1399"/>
      <c r="S38" s="31"/>
      <c r="T38" s="1439"/>
      <c r="U38" s="1440"/>
      <c r="V38" s="407"/>
      <c r="W38" s="912"/>
      <c r="X38" s="912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407"/>
      <c r="BE38" s="407"/>
      <c r="BF38" s="407"/>
      <c r="BG38" s="407"/>
      <c r="BH38" s="407"/>
      <c r="BI38" s="407"/>
      <c r="BJ38" s="407"/>
      <c r="BK38" s="407"/>
      <c r="BL38" s="407"/>
      <c r="BM38" s="407"/>
      <c r="BN38" s="407"/>
      <c r="BO38" s="407"/>
      <c r="BP38" s="407"/>
      <c r="BQ38" s="407"/>
      <c r="BR38" s="407"/>
      <c r="BS38" s="407"/>
      <c r="BT38" s="407"/>
      <c r="BU38" s="407"/>
      <c r="BV38" s="407"/>
      <c r="BW38" s="407"/>
      <c r="BX38" s="407"/>
      <c r="BY38" s="407"/>
      <c r="BZ38" s="407"/>
      <c r="CA38" s="407"/>
      <c r="CB38" s="407"/>
      <c r="CC38" s="407"/>
      <c r="CD38" s="407"/>
      <c r="CE38" s="407"/>
      <c r="CF38" s="407"/>
      <c r="CG38" s="407"/>
      <c r="CH38" s="407"/>
      <c r="CI38" s="407"/>
      <c r="CJ38" s="407"/>
      <c r="CK38" s="407"/>
      <c r="CL38" s="407"/>
      <c r="CM38" s="407"/>
      <c r="CN38" s="407"/>
      <c r="CO38" s="407"/>
      <c r="CP38" s="407"/>
      <c r="CQ38" s="407"/>
      <c r="CR38" s="407"/>
      <c r="CS38" s="407"/>
      <c r="CT38" s="407"/>
      <c r="CU38" s="407"/>
      <c r="CV38" s="407"/>
      <c r="CW38" s="407"/>
      <c r="CX38" s="407"/>
      <c r="CY38" s="407"/>
      <c r="CZ38" s="407"/>
      <c r="DA38" s="407"/>
      <c r="DB38" s="407"/>
      <c r="DC38" s="407"/>
      <c r="DD38" s="407"/>
      <c r="DE38" s="407"/>
      <c r="DF38" s="407"/>
      <c r="DG38" s="407"/>
      <c r="DH38" s="407"/>
    </row>
    <row r="39" spans="1:112" ht="12.75" customHeight="1" x14ac:dyDescent="0.25">
      <c r="A39" s="466"/>
      <c r="B39" s="467"/>
      <c r="C39" s="468"/>
      <c r="D39" s="469"/>
      <c r="E39" s="468"/>
      <c r="F39" s="470"/>
      <c r="G39" s="457" t="s">
        <v>733</v>
      </c>
      <c r="H39" s="1168"/>
      <c r="I39" s="407"/>
      <c r="J39" s="495" t="s">
        <v>161</v>
      </c>
      <c r="K39" s="909"/>
      <c r="L39" s="495" t="s">
        <v>161</v>
      </c>
      <c r="M39" s="646"/>
      <c r="N39" s="489" t="s">
        <v>533</v>
      </c>
      <c r="O39" s="490" t="s">
        <v>283</v>
      </c>
      <c r="P39" s="488"/>
      <c r="Q39" s="489" t="s">
        <v>533</v>
      </c>
      <c r="R39" s="489" t="s">
        <v>283</v>
      </c>
      <c r="S39" s="488"/>
      <c r="T39" s="1441" t="s">
        <v>281</v>
      </c>
      <c r="U39" s="1442"/>
      <c r="V39" s="407"/>
      <c r="W39" s="912"/>
      <c r="X39" s="912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407"/>
      <c r="BE39" s="407"/>
      <c r="BF39" s="407"/>
      <c r="BG39" s="407"/>
      <c r="BH39" s="407"/>
      <c r="BI39" s="407"/>
      <c r="BJ39" s="407"/>
      <c r="BK39" s="407"/>
      <c r="BL39" s="407"/>
      <c r="BM39" s="407"/>
      <c r="BN39" s="407"/>
      <c r="BO39" s="407"/>
      <c r="BP39" s="407"/>
      <c r="BQ39" s="407"/>
      <c r="BR39" s="407"/>
      <c r="BS39" s="407"/>
      <c r="BT39" s="407"/>
      <c r="BU39" s="407"/>
      <c r="BV39" s="407"/>
      <c r="BW39" s="407"/>
      <c r="BX39" s="407"/>
      <c r="BY39" s="407"/>
      <c r="BZ39" s="407"/>
      <c r="CA39" s="407"/>
      <c r="CB39" s="407"/>
      <c r="CC39" s="407"/>
      <c r="CD39" s="407"/>
      <c r="CE39" s="407"/>
      <c r="CF39" s="407"/>
      <c r="CG39" s="407"/>
      <c r="CH39" s="407"/>
      <c r="CI39" s="407"/>
      <c r="CJ39" s="407"/>
      <c r="CK39" s="407"/>
      <c r="CL39" s="407"/>
      <c r="CM39" s="407"/>
      <c r="CN39" s="407"/>
      <c r="CO39" s="407"/>
      <c r="CP39" s="407"/>
      <c r="CQ39" s="407"/>
      <c r="CR39" s="407"/>
      <c r="CS39" s="407"/>
      <c r="CT39" s="407"/>
      <c r="CU39" s="407"/>
      <c r="CV39" s="407"/>
      <c r="CW39" s="407"/>
      <c r="CX39" s="407"/>
      <c r="CY39" s="407"/>
      <c r="CZ39" s="407"/>
      <c r="DA39" s="407"/>
      <c r="DB39" s="407"/>
      <c r="DC39" s="407"/>
      <c r="DD39" s="407"/>
      <c r="DE39" s="407"/>
      <c r="DF39" s="407"/>
      <c r="DG39" s="407"/>
      <c r="DH39" s="407"/>
    </row>
    <row r="40" spans="1:112" ht="12.75" customHeight="1" x14ac:dyDescent="0.25">
      <c r="A40" s="471"/>
      <c r="B40" s="472"/>
      <c r="C40" s="473"/>
      <c r="D40" s="474"/>
      <c r="E40" s="473"/>
      <c r="F40" s="461" t="s">
        <v>900</v>
      </c>
      <c r="G40" s="462" t="s">
        <v>431</v>
      </c>
      <c r="H40" s="1168"/>
      <c r="I40" s="407"/>
      <c r="J40" s="447" t="s">
        <v>733</v>
      </c>
      <c r="K40" s="909"/>
      <c r="L40" s="447" t="s">
        <v>733</v>
      </c>
      <c r="M40" s="646"/>
      <c r="N40" s="1382" t="s">
        <v>668</v>
      </c>
      <c r="O40" s="1383"/>
      <c r="Q40" s="1382" t="s">
        <v>289</v>
      </c>
      <c r="R40" s="1383"/>
      <c r="T40" s="1382" t="s">
        <v>290</v>
      </c>
      <c r="U40" s="1383"/>
      <c r="V40" s="407"/>
      <c r="W40" s="912"/>
      <c r="X40" s="912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  <c r="AJ40" s="407"/>
      <c r="AK40" s="407"/>
      <c r="AL40" s="407"/>
      <c r="AM40" s="407"/>
      <c r="AN40" s="407"/>
      <c r="AO40" s="407"/>
      <c r="AP40" s="407"/>
      <c r="AQ40" s="407"/>
      <c r="AR40" s="407"/>
      <c r="AS40" s="407"/>
      <c r="AT40" s="407"/>
      <c r="AU40" s="407"/>
      <c r="AV40" s="407"/>
      <c r="AW40" s="407"/>
      <c r="AX40" s="407"/>
      <c r="AY40" s="407"/>
      <c r="AZ40" s="407"/>
      <c r="BA40" s="407"/>
      <c r="BB40" s="407"/>
      <c r="BC40" s="407"/>
      <c r="BD40" s="407"/>
      <c r="BE40" s="407"/>
      <c r="BF40" s="407"/>
      <c r="BG40" s="407"/>
      <c r="BH40" s="407"/>
      <c r="BI40" s="407"/>
      <c r="BJ40" s="407"/>
      <c r="BK40" s="407"/>
      <c r="BL40" s="407"/>
      <c r="BM40" s="407"/>
      <c r="BN40" s="407"/>
      <c r="BO40" s="407"/>
      <c r="BP40" s="407"/>
      <c r="BQ40" s="407"/>
      <c r="BR40" s="407"/>
      <c r="BS40" s="407"/>
      <c r="BT40" s="407"/>
      <c r="BU40" s="407"/>
      <c r="BV40" s="407"/>
      <c r="BW40" s="407"/>
      <c r="BX40" s="407"/>
      <c r="BY40" s="407"/>
      <c r="BZ40" s="407"/>
      <c r="CA40" s="407"/>
      <c r="CB40" s="407"/>
      <c r="CC40" s="407"/>
      <c r="CD40" s="407"/>
      <c r="CE40" s="407"/>
      <c r="CF40" s="407"/>
      <c r="CG40" s="407"/>
      <c r="CH40" s="407"/>
      <c r="CI40" s="407"/>
      <c r="CJ40" s="407"/>
      <c r="CK40" s="407"/>
      <c r="CL40" s="407"/>
      <c r="CM40" s="407"/>
      <c r="CN40" s="407"/>
      <c r="CO40" s="407"/>
      <c r="CP40" s="407"/>
      <c r="CQ40" s="407"/>
      <c r="CR40" s="407"/>
      <c r="CS40" s="407"/>
      <c r="CT40" s="407"/>
      <c r="CU40" s="407"/>
      <c r="CV40" s="407"/>
      <c r="CW40" s="407"/>
      <c r="CX40" s="407"/>
      <c r="CY40" s="407"/>
      <c r="CZ40" s="407"/>
      <c r="DA40" s="407"/>
      <c r="DB40" s="407"/>
      <c r="DC40" s="407"/>
      <c r="DD40" s="407"/>
      <c r="DE40" s="407"/>
      <c r="DF40" s="407"/>
      <c r="DG40" s="407"/>
      <c r="DH40" s="407"/>
    </row>
    <row r="41" spans="1:112" ht="12.75" customHeight="1" x14ac:dyDescent="0.25">
      <c r="A41" s="439">
        <v>1</v>
      </c>
      <c r="B41" s="1345" t="s">
        <v>1047</v>
      </c>
      <c r="C41" s="438"/>
      <c r="D41" s="438"/>
      <c r="E41" s="438"/>
      <c r="F41" s="415"/>
      <c r="G41" s="415"/>
      <c r="H41" s="1167"/>
      <c r="I41" s="407"/>
      <c r="J41" s="1028"/>
      <c r="K41" s="909"/>
      <c r="L41" s="1028"/>
      <c r="M41" s="646"/>
      <c r="V41" s="407"/>
      <c r="W41" s="912"/>
      <c r="X41" s="912"/>
      <c r="Y41" s="407"/>
      <c r="Z41" s="407"/>
      <c r="AA41" s="407"/>
      <c r="AB41" s="407"/>
      <c r="AC41" s="407"/>
      <c r="AD41" s="407"/>
      <c r="AE41" s="407"/>
      <c r="AF41" s="407"/>
      <c r="AG41" s="407"/>
      <c r="AH41" s="407"/>
      <c r="AI41" s="407"/>
      <c r="AJ41" s="407"/>
      <c r="AK41" s="407"/>
      <c r="AL41" s="407"/>
      <c r="AM41" s="407"/>
      <c r="AN41" s="407"/>
      <c r="AO41" s="407"/>
      <c r="AP41" s="407"/>
      <c r="AQ41" s="407"/>
      <c r="AR41" s="407"/>
      <c r="AS41" s="407"/>
      <c r="AT41" s="407"/>
      <c r="AU41" s="407"/>
      <c r="AV41" s="407"/>
      <c r="AW41" s="407"/>
      <c r="AX41" s="407"/>
      <c r="AY41" s="407"/>
      <c r="AZ41" s="407"/>
      <c r="BA41" s="407"/>
      <c r="BB41" s="407"/>
      <c r="BC41" s="407"/>
      <c r="BD41" s="407"/>
      <c r="BE41" s="407"/>
      <c r="BF41" s="407"/>
      <c r="BG41" s="407"/>
      <c r="BH41" s="407"/>
      <c r="BI41" s="407"/>
      <c r="BJ41" s="407"/>
      <c r="BK41" s="407"/>
      <c r="BL41" s="407"/>
      <c r="BM41" s="407"/>
      <c r="BN41" s="407"/>
      <c r="BO41" s="407"/>
      <c r="BP41" s="407"/>
      <c r="BQ41" s="407"/>
      <c r="BR41" s="407"/>
      <c r="BS41" s="407"/>
      <c r="BT41" s="407"/>
      <c r="BU41" s="407"/>
      <c r="BV41" s="407"/>
      <c r="BW41" s="407"/>
      <c r="BX41" s="407"/>
      <c r="BY41" s="407"/>
      <c r="BZ41" s="407"/>
      <c r="CA41" s="407"/>
      <c r="CB41" s="407"/>
      <c r="CC41" s="407"/>
      <c r="CD41" s="407"/>
      <c r="CE41" s="407"/>
      <c r="CF41" s="407"/>
      <c r="CG41" s="407"/>
      <c r="CH41" s="407"/>
      <c r="CI41" s="407"/>
      <c r="CJ41" s="407"/>
      <c r="CK41" s="407"/>
      <c r="CL41" s="407"/>
      <c r="CM41" s="407"/>
      <c r="CN41" s="407"/>
      <c r="CO41" s="407"/>
      <c r="CP41" s="407"/>
      <c r="CQ41" s="407"/>
      <c r="CR41" s="407"/>
      <c r="CS41" s="407"/>
      <c r="CT41" s="407"/>
      <c r="CU41" s="407"/>
      <c r="CV41" s="407"/>
      <c r="CW41" s="407"/>
      <c r="CX41" s="407"/>
      <c r="CY41" s="407"/>
      <c r="CZ41" s="407"/>
      <c r="DA41" s="407"/>
      <c r="DB41" s="407"/>
      <c r="DC41" s="407"/>
      <c r="DD41" s="407"/>
      <c r="DE41" s="407"/>
      <c r="DF41" s="407"/>
      <c r="DG41" s="407"/>
      <c r="DH41" s="407"/>
    </row>
    <row r="42" spans="1:112" x14ac:dyDescent="0.25">
      <c r="A42" s="429" t="s">
        <v>492</v>
      </c>
      <c r="B42" s="419" t="s">
        <v>175</v>
      </c>
      <c r="C42" s="435"/>
      <c r="D42" s="435"/>
      <c r="E42" s="435"/>
      <c r="F42" s="433">
        <f>DATA_B_T2!F5</f>
        <v>0</v>
      </c>
      <c r="G42" s="433">
        <f>DATA_B_T2!G5</f>
        <v>0</v>
      </c>
      <c r="H42" s="1166"/>
      <c r="I42" s="407"/>
      <c r="J42" s="1036">
        <v>0</v>
      </c>
      <c r="K42" s="1046"/>
      <c r="L42" s="1036">
        <v>49944</v>
      </c>
      <c r="N42" s="497">
        <f t="shared" ref="N42:N47" si="5">F42-G42</f>
        <v>0</v>
      </c>
      <c r="O42" s="497">
        <f t="shared" ref="O42:O47" si="6">IF(AND(G42=0,F42&lt;&gt;0),100,IF(G42&gt;0,((F42-G42)/G42*100),))</f>
        <v>0</v>
      </c>
      <c r="P42" s="487"/>
      <c r="Q42" s="497">
        <f>G42-J42</f>
        <v>0</v>
      </c>
      <c r="R42" s="497">
        <f t="shared" ref="R42:R47" si="7">IF(AND(J42=0,G42&lt;&gt;0),100,IF(J42&gt;0,((G42-J42)/J42*100), ))</f>
        <v>0</v>
      </c>
      <c r="S42" s="407"/>
      <c r="T42" s="497">
        <f>(F42/L42)*100</f>
        <v>0</v>
      </c>
      <c r="U42" s="1020"/>
      <c r="V42" s="407"/>
      <c r="W42" s="910">
        <f t="shared" ref="W42:W47" si="8">IF(G42-100&gt;G42*0.6,G42*0.6,G42-100)</f>
        <v>-100</v>
      </c>
      <c r="X42" s="910">
        <f t="shared" ref="X42:X47" si="9">IF(G42+100&gt;G42*1.5,G42+100,G42*1.5)</f>
        <v>100</v>
      </c>
      <c r="Y42" s="407"/>
      <c r="Z42" s="407"/>
      <c r="AA42" s="407"/>
      <c r="AB42" s="407"/>
      <c r="AC42" s="407"/>
      <c r="AD42" s="407"/>
      <c r="AE42" s="407"/>
      <c r="AF42" s="407"/>
      <c r="AG42" s="407"/>
      <c r="AH42" s="407"/>
      <c r="AI42" s="407"/>
      <c r="AJ42" s="407"/>
      <c r="AK42" s="407"/>
      <c r="AL42" s="407"/>
      <c r="AM42" s="407"/>
      <c r="AN42" s="407"/>
      <c r="AO42" s="407"/>
      <c r="AP42" s="407"/>
      <c r="AQ42" s="407"/>
      <c r="AR42" s="407"/>
      <c r="AS42" s="407"/>
      <c r="AT42" s="407"/>
      <c r="AU42" s="407"/>
      <c r="AV42" s="407"/>
      <c r="AW42" s="407"/>
      <c r="AX42" s="407"/>
      <c r="AY42" s="407"/>
      <c r="AZ42" s="407"/>
      <c r="BA42" s="407"/>
      <c r="BB42" s="407"/>
      <c r="BC42" s="407"/>
      <c r="BD42" s="407"/>
      <c r="BE42" s="407"/>
      <c r="BF42" s="407"/>
      <c r="BG42" s="407"/>
      <c r="BH42" s="407"/>
      <c r="BI42" s="407"/>
      <c r="BJ42" s="407"/>
      <c r="BK42" s="407"/>
      <c r="BL42" s="407"/>
      <c r="BM42" s="407"/>
      <c r="BN42" s="407"/>
      <c r="BO42" s="407"/>
      <c r="BP42" s="407"/>
      <c r="BQ42" s="407"/>
      <c r="BR42" s="407"/>
      <c r="BS42" s="407"/>
      <c r="BT42" s="407"/>
      <c r="BU42" s="407"/>
      <c r="BV42" s="407"/>
      <c r="BW42" s="407"/>
      <c r="BX42" s="407"/>
      <c r="BY42" s="407"/>
      <c r="BZ42" s="407"/>
      <c r="CA42" s="407"/>
      <c r="CB42" s="407"/>
      <c r="CC42" s="407"/>
      <c r="CD42" s="407"/>
      <c r="CE42" s="407"/>
      <c r="CF42" s="407"/>
      <c r="CG42" s="407"/>
      <c r="CH42" s="407"/>
      <c r="CI42" s="407"/>
      <c r="CJ42" s="407"/>
      <c r="CK42" s="407"/>
      <c r="CL42" s="407"/>
      <c r="CM42" s="407"/>
      <c r="CN42" s="407"/>
      <c r="CO42" s="407"/>
      <c r="CP42" s="407"/>
      <c r="CQ42" s="407"/>
      <c r="CR42" s="407"/>
      <c r="CS42" s="407"/>
      <c r="CT42" s="407"/>
      <c r="CU42" s="407"/>
      <c r="CV42" s="407"/>
      <c r="CW42" s="407"/>
      <c r="CX42" s="407"/>
      <c r="CY42" s="407"/>
      <c r="CZ42" s="407"/>
      <c r="DA42" s="407"/>
      <c r="DB42" s="407"/>
      <c r="DC42" s="407"/>
      <c r="DD42" s="407"/>
      <c r="DE42" s="407"/>
      <c r="DF42" s="407"/>
      <c r="DG42" s="407"/>
      <c r="DH42" s="407"/>
    </row>
    <row r="43" spans="1:112" x14ac:dyDescent="0.25">
      <c r="A43" s="429" t="s">
        <v>493</v>
      </c>
      <c r="B43" s="419" t="s">
        <v>176</v>
      </c>
      <c r="C43" s="435"/>
      <c r="D43" s="435"/>
      <c r="E43" s="435"/>
      <c r="F43" s="433">
        <f>DATA_B_T2!F6</f>
        <v>0</v>
      </c>
      <c r="G43" s="433">
        <f>DATA_B_T2!G6</f>
        <v>0</v>
      </c>
      <c r="H43" s="1166"/>
      <c r="I43" s="407"/>
      <c r="J43" s="1036">
        <v>0</v>
      </c>
      <c r="K43" s="1046"/>
      <c r="L43" s="1036">
        <v>64169</v>
      </c>
      <c r="N43" s="497">
        <f t="shared" si="5"/>
        <v>0</v>
      </c>
      <c r="O43" s="497">
        <f t="shared" si="6"/>
        <v>0</v>
      </c>
      <c r="P43" s="487"/>
      <c r="Q43" s="497">
        <f>G43-J43</f>
        <v>0</v>
      </c>
      <c r="R43" s="497">
        <f t="shared" si="7"/>
        <v>0</v>
      </c>
      <c r="S43" s="407"/>
      <c r="T43" s="497">
        <f t="shared" ref="T43:T49" si="10">(F43/L43)*100</f>
        <v>0</v>
      </c>
      <c r="U43" s="1020"/>
      <c r="V43" s="407"/>
      <c r="W43" s="910">
        <f t="shared" si="8"/>
        <v>-100</v>
      </c>
      <c r="X43" s="910">
        <f t="shared" si="9"/>
        <v>100</v>
      </c>
      <c r="Y43" s="407"/>
      <c r="Z43" s="407"/>
      <c r="AA43" s="407"/>
      <c r="AB43" s="407"/>
      <c r="AC43" s="407"/>
      <c r="AD43" s="407"/>
      <c r="AE43" s="407"/>
      <c r="AF43" s="407"/>
      <c r="AG43" s="407"/>
      <c r="AH43" s="407"/>
      <c r="AI43" s="407"/>
      <c r="AJ43" s="407"/>
      <c r="AK43" s="407"/>
      <c r="AL43" s="407"/>
      <c r="AM43" s="407"/>
      <c r="AN43" s="407"/>
      <c r="AO43" s="407"/>
      <c r="AP43" s="407"/>
      <c r="AQ43" s="407"/>
      <c r="AR43" s="407"/>
      <c r="AS43" s="407"/>
      <c r="AT43" s="407"/>
      <c r="AU43" s="407"/>
      <c r="AV43" s="407"/>
      <c r="AW43" s="407"/>
      <c r="AX43" s="407"/>
      <c r="AY43" s="407"/>
      <c r="AZ43" s="407"/>
      <c r="BA43" s="407"/>
      <c r="BB43" s="407"/>
      <c r="BC43" s="407"/>
      <c r="BD43" s="407"/>
      <c r="BE43" s="407"/>
      <c r="BF43" s="407"/>
      <c r="BG43" s="407"/>
      <c r="BH43" s="407"/>
      <c r="BI43" s="407"/>
      <c r="BJ43" s="407"/>
      <c r="BK43" s="407"/>
      <c r="BL43" s="407"/>
      <c r="BM43" s="407"/>
      <c r="BN43" s="407"/>
      <c r="BO43" s="407"/>
      <c r="BP43" s="407"/>
      <c r="BQ43" s="407"/>
      <c r="BR43" s="407"/>
      <c r="BS43" s="407"/>
      <c r="BT43" s="407"/>
      <c r="BU43" s="407"/>
      <c r="BV43" s="407"/>
      <c r="BW43" s="407"/>
      <c r="BX43" s="407"/>
      <c r="BY43" s="407"/>
      <c r="BZ43" s="407"/>
      <c r="CA43" s="407"/>
      <c r="CB43" s="407"/>
      <c r="CC43" s="407"/>
      <c r="CD43" s="407"/>
      <c r="CE43" s="407"/>
      <c r="CF43" s="407"/>
      <c r="CG43" s="407"/>
      <c r="CH43" s="407"/>
      <c r="CI43" s="407"/>
      <c r="CJ43" s="407"/>
      <c r="CK43" s="407"/>
      <c r="CL43" s="407"/>
      <c r="CM43" s="407"/>
      <c r="CN43" s="407"/>
      <c r="CO43" s="407"/>
      <c r="CP43" s="407"/>
      <c r="CQ43" s="407"/>
      <c r="CR43" s="407"/>
      <c r="CS43" s="407"/>
      <c r="CT43" s="407"/>
      <c r="CU43" s="407"/>
      <c r="CV43" s="407"/>
      <c r="CW43" s="407"/>
      <c r="CX43" s="407"/>
      <c r="CY43" s="407"/>
      <c r="CZ43" s="407"/>
      <c r="DA43" s="407"/>
      <c r="DB43" s="407"/>
      <c r="DC43" s="407"/>
      <c r="DD43" s="407"/>
      <c r="DE43" s="407"/>
      <c r="DF43" s="407"/>
      <c r="DG43" s="407"/>
      <c r="DH43" s="407"/>
    </row>
    <row r="44" spans="1:112" x14ac:dyDescent="0.25">
      <c r="A44" s="429" t="s">
        <v>494</v>
      </c>
      <c r="B44" s="419" t="s">
        <v>177</v>
      </c>
      <c r="C44" s="435"/>
      <c r="D44" s="435"/>
      <c r="E44" s="435"/>
      <c r="F44" s="433">
        <f>DATA_B_T2!F7</f>
        <v>0</v>
      </c>
      <c r="G44" s="433">
        <f>DATA_B_T2!G7</f>
        <v>0</v>
      </c>
      <c r="H44" s="1166"/>
      <c r="I44" s="407"/>
      <c r="J44" s="1036">
        <v>0</v>
      </c>
      <c r="K44" s="1046"/>
      <c r="L44" s="1036">
        <v>10317</v>
      </c>
      <c r="N44" s="497">
        <f t="shared" si="5"/>
        <v>0</v>
      </c>
      <c r="O44" s="497">
        <f t="shared" si="6"/>
        <v>0</v>
      </c>
      <c r="P44" s="407"/>
      <c r="Q44" s="497">
        <f>G44-J44</f>
        <v>0</v>
      </c>
      <c r="R44" s="497">
        <f t="shared" si="7"/>
        <v>0</v>
      </c>
      <c r="S44" s="407"/>
      <c r="T44" s="497">
        <f t="shared" si="10"/>
        <v>0</v>
      </c>
      <c r="U44" s="1020"/>
      <c r="V44" s="407"/>
      <c r="W44" s="910">
        <f t="shared" si="8"/>
        <v>-100</v>
      </c>
      <c r="X44" s="910">
        <f t="shared" si="9"/>
        <v>100</v>
      </c>
      <c r="Y44" s="407"/>
      <c r="Z44" s="407"/>
      <c r="AA44" s="407"/>
      <c r="AB44" s="407"/>
      <c r="AC44" s="407"/>
      <c r="AD44" s="407"/>
      <c r="AE44" s="407"/>
      <c r="AF44" s="407"/>
      <c r="AG44" s="407"/>
      <c r="AH44" s="407"/>
      <c r="AI44" s="407"/>
      <c r="AJ44" s="407"/>
      <c r="AK44" s="407"/>
      <c r="AL44" s="407"/>
      <c r="AM44" s="407"/>
      <c r="AN44" s="407"/>
      <c r="AO44" s="407"/>
      <c r="AP44" s="407"/>
      <c r="AQ44" s="407"/>
      <c r="AR44" s="407"/>
      <c r="AS44" s="407"/>
      <c r="AT44" s="407"/>
      <c r="AU44" s="407"/>
      <c r="AV44" s="407"/>
      <c r="AW44" s="407"/>
      <c r="AX44" s="407"/>
      <c r="AY44" s="407"/>
      <c r="AZ44" s="407"/>
      <c r="BA44" s="407"/>
      <c r="BB44" s="407"/>
      <c r="BC44" s="407"/>
      <c r="BD44" s="407"/>
      <c r="BE44" s="407"/>
      <c r="BF44" s="407"/>
      <c r="BG44" s="407"/>
      <c r="BH44" s="407"/>
      <c r="BI44" s="407"/>
      <c r="BJ44" s="407"/>
      <c r="BK44" s="407"/>
      <c r="BL44" s="407"/>
      <c r="BM44" s="407"/>
      <c r="BN44" s="407"/>
      <c r="BO44" s="407"/>
      <c r="BP44" s="407"/>
      <c r="BQ44" s="407"/>
      <c r="BR44" s="407"/>
      <c r="BS44" s="407"/>
      <c r="BT44" s="407"/>
      <c r="BU44" s="407"/>
      <c r="BV44" s="407"/>
      <c r="BW44" s="407"/>
      <c r="BX44" s="407"/>
      <c r="BY44" s="407"/>
      <c r="BZ44" s="407"/>
      <c r="CA44" s="407"/>
      <c r="CB44" s="407"/>
      <c r="CC44" s="407"/>
      <c r="CD44" s="407"/>
      <c r="CE44" s="407"/>
      <c r="CF44" s="407"/>
      <c r="CG44" s="407"/>
      <c r="CH44" s="407"/>
      <c r="CI44" s="407"/>
      <c r="CJ44" s="407"/>
      <c r="CK44" s="407"/>
      <c r="CL44" s="407"/>
      <c r="CM44" s="407"/>
      <c r="CN44" s="407"/>
      <c r="CO44" s="407"/>
      <c r="CP44" s="407"/>
      <c r="CQ44" s="407"/>
      <c r="CR44" s="407"/>
      <c r="CS44" s="407"/>
      <c r="CT44" s="407"/>
      <c r="CU44" s="407"/>
      <c r="CV44" s="407"/>
      <c r="CW44" s="407"/>
      <c r="CX44" s="407"/>
      <c r="CY44" s="407"/>
      <c r="CZ44" s="407"/>
      <c r="DA44" s="407"/>
      <c r="DB44" s="407"/>
      <c r="DC44" s="407"/>
      <c r="DD44" s="407"/>
      <c r="DE44" s="407"/>
      <c r="DF44" s="407"/>
      <c r="DG44" s="407"/>
      <c r="DH44" s="407"/>
    </row>
    <row r="45" spans="1:112" x14ac:dyDescent="0.25">
      <c r="A45" s="429" t="s">
        <v>495</v>
      </c>
      <c r="B45" s="419" t="s">
        <v>178</v>
      </c>
      <c r="C45" s="435"/>
      <c r="D45" s="435"/>
      <c r="E45" s="435"/>
      <c r="F45" s="433">
        <f>DATA_B_T2!F8</f>
        <v>0</v>
      </c>
      <c r="G45" s="433">
        <f>DATA_B_T2!G8</f>
        <v>0</v>
      </c>
      <c r="H45" s="1166"/>
      <c r="I45" s="407"/>
      <c r="J45" s="1036">
        <v>0</v>
      </c>
      <c r="K45" s="1046"/>
      <c r="L45" s="1036">
        <v>99237</v>
      </c>
      <c r="N45" s="497">
        <f t="shared" si="5"/>
        <v>0</v>
      </c>
      <c r="O45" s="497">
        <f t="shared" si="6"/>
        <v>0</v>
      </c>
      <c r="P45" s="407"/>
      <c r="Q45" s="497">
        <f>G45-J45</f>
        <v>0</v>
      </c>
      <c r="R45" s="497">
        <f t="shared" si="7"/>
        <v>0</v>
      </c>
      <c r="S45" s="407"/>
      <c r="T45" s="497">
        <f t="shared" si="10"/>
        <v>0</v>
      </c>
      <c r="U45" s="1020"/>
      <c r="V45" s="407"/>
      <c r="W45" s="910">
        <f t="shared" si="8"/>
        <v>-100</v>
      </c>
      <c r="X45" s="910">
        <f t="shared" si="9"/>
        <v>100</v>
      </c>
      <c r="Y45" s="407"/>
      <c r="Z45" s="407"/>
      <c r="AA45" s="407"/>
      <c r="AB45" s="407"/>
      <c r="AC45" s="407"/>
      <c r="AD45" s="407"/>
      <c r="AE45" s="407"/>
      <c r="AF45" s="407"/>
      <c r="AG45" s="407"/>
      <c r="AH45" s="407"/>
      <c r="AI45" s="407"/>
      <c r="AJ45" s="407"/>
      <c r="AK45" s="407"/>
      <c r="AL45" s="407"/>
      <c r="AM45" s="407"/>
      <c r="AN45" s="407"/>
      <c r="AO45" s="407"/>
      <c r="AP45" s="407"/>
      <c r="AQ45" s="407"/>
      <c r="AR45" s="407"/>
      <c r="AS45" s="407"/>
      <c r="AT45" s="407"/>
      <c r="AU45" s="407"/>
      <c r="AV45" s="407"/>
      <c r="AW45" s="407"/>
      <c r="AX45" s="407"/>
      <c r="AY45" s="407"/>
      <c r="AZ45" s="407"/>
      <c r="BA45" s="407"/>
      <c r="BB45" s="407"/>
      <c r="BC45" s="407"/>
      <c r="BD45" s="407"/>
      <c r="BE45" s="407"/>
      <c r="BF45" s="407"/>
      <c r="BG45" s="407"/>
      <c r="BH45" s="407"/>
      <c r="BI45" s="407"/>
      <c r="BJ45" s="407"/>
      <c r="BK45" s="407"/>
      <c r="BL45" s="407"/>
      <c r="BM45" s="407"/>
      <c r="BN45" s="407"/>
      <c r="BO45" s="407"/>
      <c r="BP45" s="407"/>
      <c r="BQ45" s="407"/>
      <c r="BR45" s="407"/>
      <c r="BS45" s="407"/>
      <c r="BT45" s="407"/>
      <c r="BU45" s="407"/>
      <c r="BV45" s="407"/>
      <c r="BW45" s="407"/>
      <c r="BX45" s="407"/>
      <c r="BY45" s="407"/>
      <c r="BZ45" s="407"/>
      <c r="CA45" s="407"/>
      <c r="CB45" s="407"/>
      <c r="CC45" s="407"/>
      <c r="CD45" s="407"/>
      <c r="CE45" s="407"/>
      <c r="CF45" s="407"/>
      <c r="CG45" s="407"/>
      <c r="CH45" s="407"/>
      <c r="CI45" s="407"/>
      <c r="CJ45" s="407"/>
      <c r="CK45" s="407"/>
      <c r="CL45" s="407"/>
      <c r="CM45" s="407"/>
      <c r="CN45" s="407"/>
      <c r="CO45" s="407"/>
      <c r="CP45" s="407"/>
      <c r="CQ45" s="407"/>
      <c r="CR45" s="407"/>
      <c r="CS45" s="407"/>
      <c r="CT45" s="407"/>
      <c r="CU45" s="407"/>
      <c r="CV45" s="407"/>
      <c r="CW45" s="407"/>
      <c r="CX45" s="407"/>
      <c r="CY45" s="407"/>
      <c r="CZ45" s="407"/>
      <c r="DA45" s="407"/>
      <c r="DB45" s="407"/>
      <c r="DC45" s="407"/>
      <c r="DD45" s="407"/>
      <c r="DE45" s="407"/>
      <c r="DF45" s="407"/>
      <c r="DG45" s="407"/>
      <c r="DH45" s="407"/>
    </row>
    <row r="46" spans="1:112" x14ac:dyDescent="0.25">
      <c r="A46" s="429" t="s">
        <v>496</v>
      </c>
      <c r="B46" s="419" t="s">
        <v>179</v>
      </c>
      <c r="C46" s="435"/>
      <c r="D46" s="435"/>
      <c r="E46" s="435"/>
      <c r="F46" s="433">
        <f>DATA_B_T2!F9</f>
        <v>0</v>
      </c>
      <c r="G46" s="433">
        <f>DATA_B_T2!G9</f>
        <v>0</v>
      </c>
      <c r="H46" s="1166"/>
      <c r="I46" s="407"/>
      <c r="J46" s="1036">
        <v>0</v>
      </c>
      <c r="K46" s="1046"/>
      <c r="L46" s="1036">
        <v>27617</v>
      </c>
      <c r="N46" s="497">
        <f t="shared" si="5"/>
        <v>0</v>
      </c>
      <c r="O46" s="497">
        <f t="shared" si="6"/>
        <v>0</v>
      </c>
      <c r="P46" s="407"/>
      <c r="Q46" s="497">
        <f>G46-J46</f>
        <v>0</v>
      </c>
      <c r="R46" s="497">
        <f t="shared" si="7"/>
        <v>0</v>
      </c>
      <c r="S46" s="407"/>
      <c r="T46" s="497">
        <f t="shared" si="10"/>
        <v>0</v>
      </c>
      <c r="U46" s="1020"/>
      <c r="V46" s="407"/>
      <c r="W46" s="910">
        <f t="shared" si="8"/>
        <v>-100</v>
      </c>
      <c r="X46" s="910">
        <f t="shared" si="9"/>
        <v>100</v>
      </c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7"/>
      <c r="AN46" s="407"/>
      <c r="AO46" s="407"/>
      <c r="AP46" s="407"/>
      <c r="AQ46" s="407"/>
      <c r="AR46" s="407"/>
      <c r="AS46" s="407"/>
      <c r="AT46" s="407"/>
      <c r="AU46" s="407"/>
      <c r="AV46" s="407"/>
      <c r="AW46" s="407"/>
      <c r="AX46" s="407"/>
      <c r="AY46" s="407"/>
      <c r="AZ46" s="407"/>
      <c r="BA46" s="407"/>
      <c r="BB46" s="407"/>
      <c r="BC46" s="407"/>
      <c r="BD46" s="407"/>
      <c r="BE46" s="407"/>
      <c r="BF46" s="407"/>
      <c r="BG46" s="407"/>
      <c r="BH46" s="407"/>
      <c r="BI46" s="407"/>
      <c r="BJ46" s="407"/>
      <c r="BK46" s="407"/>
      <c r="BL46" s="407"/>
      <c r="BM46" s="407"/>
      <c r="BN46" s="407"/>
      <c r="BO46" s="407"/>
      <c r="BP46" s="407"/>
      <c r="BQ46" s="407"/>
      <c r="BR46" s="407"/>
      <c r="BS46" s="407"/>
      <c r="BT46" s="407"/>
      <c r="BU46" s="407"/>
      <c r="BV46" s="407"/>
      <c r="BW46" s="407"/>
      <c r="BX46" s="407"/>
      <c r="BY46" s="407"/>
      <c r="BZ46" s="407"/>
      <c r="CA46" s="407"/>
      <c r="CB46" s="407"/>
      <c r="CC46" s="407"/>
      <c r="CD46" s="407"/>
      <c r="CE46" s="407"/>
      <c r="CF46" s="407"/>
      <c r="CG46" s="407"/>
      <c r="CH46" s="407"/>
      <c r="CI46" s="407"/>
      <c r="CJ46" s="407"/>
      <c r="CK46" s="407"/>
      <c r="CL46" s="407"/>
      <c r="CM46" s="407"/>
      <c r="CN46" s="407"/>
      <c r="CO46" s="407"/>
      <c r="CP46" s="407"/>
      <c r="CQ46" s="407"/>
      <c r="CR46" s="407"/>
      <c r="CS46" s="407"/>
      <c r="CT46" s="407"/>
      <c r="CU46" s="407"/>
      <c r="CV46" s="407"/>
      <c r="CW46" s="407"/>
      <c r="CX46" s="407"/>
      <c r="CY46" s="407"/>
      <c r="CZ46" s="407"/>
      <c r="DA46" s="407"/>
      <c r="DB46" s="407"/>
      <c r="DC46" s="407"/>
      <c r="DD46" s="407"/>
      <c r="DE46" s="407"/>
      <c r="DF46" s="407"/>
      <c r="DG46" s="407"/>
      <c r="DH46" s="407"/>
    </row>
    <row r="47" spans="1:112" x14ac:dyDescent="0.25">
      <c r="A47" s="429" t="s">
        <v>497</v>
      </c>
      <c r="B47" s="419" t="s">
        <v>181</v>
      </c>
      <c r="C47" s="435"/>
      <c r="D47" s="435"/>
      <c r="E47" s="435"/>
      <c r="F47" s="433">
        <f>DATA_B_T2!F10</f>
        <v>0</v>
      </c>
      <c r="G47" s="433">
        <f>DATA_B_T2!G10</f>
        <v>0</v>
      </c>
      <c r="H47" s="1166"/>
      <c r="I47" s="407"/>
      <c r="J47" s="1036">
        <v>0</v>
      </c>
      <c r="K47" s="1046"/>
      <c r="L47" s="1036">
        <v>236332</v>
      </c>
      <c r="N47" s="497">
        <f t="shared" si="5"/>
        <v>0</v>
      </c>
      <c r="O47" s="497">
        <f t="shared" si="6"/>
        <v>0</v>
      </c>
      <c r="P47" s="407"/>
      <c r="Q47" s="497">
        <f t="shared" ref="Q47:Q68" si="11">G47-J47</f>
        <v>0</v>
      </c>
      <c r="R47" s="497">
        <f t="shared" si="7"/>
        <v>0</v>
      </c>
      <c r="S47" s="407"/>
      <c r="T47" s="497">
        <f t="shared" si="10"/>
        <v>0</v>
      </c>
      <c r="U47" s="1020"/>
      <c r="V47" s="407"/>
      <c r="W47" s="910">
        <f t="shared" si="8"/>
        <v>-100</v>
      </c>
      <c r="X47" s="910">
        <f t="shared" si="9"/>
        <v>100</v>
      </c>
      <c r="Y47" s="407"/>
      <c r="Z47" s="407"/>
      <c r="AA47" s="407"/>
      <c r="AB47" s="407"/>
      <c r="AC47" s="407"/>
      <c r="AD47" s="407"/>
      <c r="AE47" s="407"/>
      <c r="AF47" s="407"/>
      <c r="AG47" s="407"/>
      <c r="AH47" s="407"/>
      <c r="AI47" s="407"/>
      <c r="AJ47" s="407"/>
      <c r="AK47" s="407"/>
      <c r="AL47" s="407"/>
      <c r="AM47" s="407"/>
      <c r="AN47" s="407"/>
      <c r="AO47" s="407"/>
      <c r="AP47" s="407"/>
      <c r="AQ47" s="407"/>
      <c r="AR47" s="407"/>
      <c r="AS47" s="407"/>
      <c r="AT47" s="407"/>
      <c r="AU47" s="407"/>
      <c r="AV47" s="407"/>
      <c r="AW47" s="407"/>
      <c r="AX47" s="407"/>
      <c r="AY47" s="407"/>
      <c r="AZ47" s="407"/>
      <c r="BA47" s="407"/>
      <c r="BB47" s="407"/>
      <c r="BC47" s="407"/>
      <c r="BD47" s="407"/>
      <c r="BE47" s="407"/>
      <c r="BF47" s="407"/>
      <c r="BG47" s="407"/>
      <c r="BH47" s="407"/>
      <c r="BI47" s="407"/>
      <c r="BJ47" s="407"/>
      <c r="BK47" s="407"/>
      <c r="BL47" s="407"/>
      <c r="BM47" s="407"/>
      <c r="BN47" s="407"/>
      <c r="BO47" s="407"/>
      <c r="BP47" s="407"/>
      <c r="BQ47" s="407"/>
      <c r="BR47" s="407"/>
      <c r="BS47" s="407"/>
      <c r="BT47" s="407"/>
      <c r="BU47" s="407"/>
      <c r="BV47" s="407"/>
      <c r="BW47" s="407"/>
      <c r="BX47" s="407"/>
      <c r="BY47" s="407"/>
      <c r="BZ47" s="407"/>
      <c r="CA47" s="407"/>
      <c r="CB47" s="407"/>
      <c r="CC47" s="407"/>
      <c r="CD47" s="407"/>
      <c r="CE47" s="407"/>
      <c r="CF47" s="407"/>
      <c r="CG47" s="407"/>
      <c r="CH47" s="407"/>
      <c r="CI47" s="407"/>
      <c r="CJ47" s="407"/>
      <c r="CK47" s="407"/>
      <c r="CL47" s="407"/>
      <c r="CM47" s="407"/>
      <c r="CN47" s="407"/>
      <c r="CO47" s="407"/>
      <c r="CP47" s="407"/>
      <c r="CQ47" s="407"/>
      <c r="CR47" s="407"/>
      <c r="CS47" s="407"/>
      <c r="CT47" s="407"/>
      <c r="CU47" s="407"/>
      <c r="CV47" s="407"/>
      <c r="CW47" s="407"/>
      <c r="CX47" s="407"/>
      <c r="CY47" s="407"/>
      <c r="CZ47" s="407"/>
      <c r="DA47" s="407"/>
      <c r="DB47" s="407"/>
      <c r="DC47" s="407"/>
      <c r="DD47" s="407"/>
      <c r="DE47" s="407"/>
      <c r="DF47" s="407"/>
      <c r="DG47" s="407"/>
      <c r="DH47" s="407"/>
    </row>
    <row r="48" spans="1:112" x14ac:dyDescent="0.25">
      <c r="A48" s="429" t="s">
        <v>498</v>
      </c>
      <c r="B48" s="413" t="s">
        <v>183</v>
      </c>
      <c r="C48" s="414"/>
      <c r="D48" s="414"/>
      <c r="E48" s="414"/>
      <c r="F48" s="409">
        <f>F42+F44+F46</f>
        <v>0</v>
      </c>
      <c r="G48" s="409">
        <f>G42+G44+G46</f>
        <v>0</v>
      </c>
      <c r="H48" s="1166"/>
      <c r="I48" s="407"/>
      <c r="J48" s="1038">
        <f>J42+J44+J46</f>
        <v>0</v>
      </c>
      <c r="K48" s="1046"/>
      <c r="L48" s="1038">
        <v>87878</v>
      </c>
      <c r="N48" s="487"/>
      <c r="O48" s="487"/>
      <c r="P48" s="407"/>
      <c r="Q48" s="487"/>
      <c r="R48" s="487"/>
      <c r="S48" s="407"/>
      <c r="T48" s="497">
        <f t="shared" si="10"/>
        <v>0</v>
      </c>
      <c r="U48" s="1020"/>
      <c r="V48" s="407"/>
      <c r="W48" s="911"/>
      <c r="X48" s="911"/>
      <c r="Y48" s="407"/>
      <c r="Z48" s="407"/>
      <c r="AA48" s="407"/>
      <c r="AB48" s="407"/>
      <c r="AC48" s="407"/>
      <c r="AD48" s="407"/>
      <c r="AE48" s="407"/>
      <c r="AF48" s="407"/>
      <c r="AG48" s="407"/>
      <c r="AH48" s="407"/>
      <c r="AI48" s="407"/>
      <c r="AJ48" s="407"/>
      <c r="AK48" s="407"/>
      <c r="AL48" s="407"/>
      <c r="AM48" s="407"/>
      <c r="AN48" s="407"/>
      <c r="AO48" s="407"/>
      <c r="AP48" s="407"/>
      <c r="AQ48" s="407"/>
      <c r="AR48" s="407"/>
      <c r="AS48" s="407"/>
      <c r="AT48" s="407"/>
      <c r="AU48" s="407"/>
      <c r="AV48" s="407"/>
      <c r="AW48" s="407"/>
      <c r="AX48" s="407"/>
      <c r="AY48" s="407"/>
      <c r="AZ48" s="407"/>
      <c r="BA48" s="407"/>
      <c r="BB48" s="407"/>
      <c r="BC48" s="407"/>
      <c r="BD48" s="407"/>
      <c r="BE48" s="407"/>
      <c r="BF48" s="407"/>
      <c r="BG48" s="407"/>
      <c r="BH48" s="407"/>
      <c r="BI48" s="407"/>
      <c r="BJ48" s="407"/>
      <c r="BK48" s="407"/>
      <c r="BL48" s="407"/>
      <c r="BM48" s="407"/>
      <c r="BN48" s="407"/>
      <c r="BO48" s="407"/>
      <c r="BP48" s="407"/>
      <c r="BQ48" s="407"/>
      <c r="BR48" s="407"/>
      <c r="BS48" s="407"/>
      <c r="BT48" s="407"/>
      <c r="BU48" s="407"/>
      <c r="BV48" s="407"/>
      <c r="BW48" s="407"/>
      <c r="BX48" s="407"/>
      <c r="BY48" s="407"/>
      <c r="BZ48" s="407"/>
      <c r="CA48" s="407"/>
      <c r="CB48" s="407"/>
      <c r="CC48" s="407"/>
      <c r="CD48" s="407"/>
      <c r="CE48" s="407"/>
      <c r="CF48" s="407"/>
      <c r="CG48" s="407"/>
      <c r="CH48" s="407"/>
      <c r="CI48" s="407"/>
      <c r="CJ48" s="407"/>
      <c r="CK48" s="407"/>
      <c r="CL48" s="407"/>
      <c r="CM48" s="407"/>
      <c r="CN48" s="407"/>
      <c r="CO48" s="407"/>
      <c r="CP48" s="407"/>
      <c r="CQ48" s="407"/>
      <c r="CR48" s="407"/>
      <c r="CS48" s="407"/>
      <c r="CT48" s="407"/>
      <c r="CU48" s="407"/>
      <c r="CV48" s="407"/>
      <c r="CW48" s="407"/>
      <c r="CX48" s="407"/>
      <c r="CY48" s="407"/>
      <c r="CZ48" s="407"/>
      <c r="DA48" s="407"/>
      <c r="DB48" s="407"/>
      <c r="DC48" s="407"/>
      <c r="DD48" s="407"/>
      <c r="DE48" s="407"/>
      <c r="DF48" s="407"/>
      <c r="DG48" s="407"/>
      <c r="DH48" s="407"/>
    </row>
    <row r="49" spans="1:112" x14ac:dyDescent="0.25">
      <c r="A49" s="429" t="s">
        <v>499</v>
      </c>
      <c r="B49" s="413" t="s">
        <v>187</v>
      </c>
      <c r="C49" s="414"/>
      <c r="D49" s="414"/>
      <c r="E49" s="414"/>
      <c r="F49" s="409">
        <f>F43+F45+F47</f>
        <v>0</v>
      </c>
      <c r="G49" s="409">
        <f>G43+G45+G47</f>
        <v>0</v>
      </c>
      <c r="H49" s="1166"/>
      <c r="I49" s="407"/>
      <c r="J49" s="1038">
        <f>J43+J45+J47</f>
        <v>0</v>
      </c>
      <c r="K49" s="1046"/>
      <c r="L49" s="1038">
        <v>399738</v>
      </c>
      <c r="N49" s="487"/>
      <c r="O49" s="487"/>
      <c r="P49" s="407"/>
      <c r="Q49" s="487"/>
      <c r="R49" s="487"/>
      <c r="S49" s="407"/>
      <c r="T49" s="497">
        <f t="shared" si="10"/>
        <v>0</v>
      </c>
      <c r="U49" s="1020"/>
      <c r="V49" s="407"/>
      <c r="W49" s="911"/>
      <c r="X49" s="911"/>
      <c r="Y49" s="407"/>
      <c r="Z49" s="407"/>
      <c r="AA49" s="407"/>
      <c r="AB49" s="407"/>
      <c r="AC49" s="407"/>
      <c r="AD49" s="407"/>
      <c r="AE49" s="407"/>
      <c r="AF49" s="407"/>
      <c r="AG49" s="407"/>
      <c r="AH49" s="407"/>
      <c r="AI49" s="407"/>
      <c r="AJ49" s="407"/>
      <c r="AK49" s="407"/>
      <c r="AL49" s="407"/>
      <c r="AM49" s="407"/>
      <c r="AN49" s="407"/>
      <c r="AO49" s="407"/>
      <c r="AP49" s="407"/>
      <c r="AQ49" s="407"/>
      <c r="AR49" s="407"/>
      <c r="AS49" s="407"/>
      <c r="AT49" s="407"/>
      <c r="AU49" s="407"/>
      <c r="AV49" s="407"/>
      <c r="AW49" s="407"/>
      <c r="AX49" s="407"/>
      <c r="AY49" s="407"/>
      <c r="AZ49" s="407"/>
      <c r="BA49" s="407"/>
      <c r="BB49" s="407"/>
      <c r="BC49" s="407"/>
      <c r="BD49" s="407"/>
      <c r="BE49" s="407"/>
      <c r="BF49" s="407"/>
      <c r="BG49" s="407"/>
      <c r="BH49" s="407"/>
      <c r="BI49" s="407"/>
      <c r="BJ49" s="407"/>
      <c r="BK49" s="407"/>
      <c r="BL49" s="407"/>
      <c r="BM49" s="407"/>
      <c r="BN49" s="407"/>
      <c r="BO49" s="407"/>
      <c r="BP49" s="407"/>
      <c r="BQ49" s="407"/>
      <c r="BR49" s="407"/>
      <c r="BS49" s="407"/>
      <c r="BT49" s="407"/>
      <c r="BU49" s="407"/>
      <c r="BV49" s="407"/>
      <c r="BW49" s="407"/>
      <c r="BX49" s="407"/>
      <c r="BY49" s="407"/>
      <c r="BZ49" s="407"/>
      <c r="CA49" s="407"/>
      <c r="CB49" s="407"/>
      <c r="CC49" s="407"/>
      <c r="CD49" s="407"/>
      <c r="CE49" s="407"/>
      <c r="CF49" s="407"/>
      <c r="CG49" s="407"/>
      <c r="CH49" s="407"/>
      <c r="CI49" s="407"/>
      <c r="CJ49" s="407"/>
      <c r="CK49" s="407"/>
      <c r="CL49" s="407"/>
      <c r="CM49" s="407"/>
      <c r="CN49" s="407"/>
      <c r="CO49" s="407"/>
      <c r="CP49" s="407"/>
      <c r="CQ49" s="407"/>
      <c r="CR49" s="407"/>
      <c r="CS49" s="407"/>
      <c r="CT49" s="407"/>
      <c r="CU49" s="407"/>
      <c r="CV49" s="407"/>
      <c r="CW49" s="407"/>
      <c r="CX49" s="407"/>
      <c r="CY49" s="407"/>
      <c r="CZ49" s="407"/>
      <c r="DA49" s="407"/>
      <c r="DB49" s="407"/>
      <c r="DC49" s="407"/>
      <c r="DD49" s="407"/>
      <c r="DE49" s="407"/>
      <c r="DF49" s="407"/>
      <c r="DG49" s="407"/>
      <c r="DH49" s="407"/>
    </row>
    <row r="50" spans="1:112" x14ac:dyDescent="0.25">
      <c r="A50" s="429"/>
      <c r="B50" s="442"/>
      <c r="C50" s="435"/>
      <c r="D50" s="435"/>
      <c r="E50" s="435"/>
      <c r="F50" s="415"/>
      <c r="G50" s="415"/>
      <c r="H50" s="1167"/>
      <c r="I50" s="407"/>
      <c r="J50" s="1028"/>
      <c r="K50" s="1046"/>
      <c r="L50" t="s">
        <v>478</v>
      </c>
      <c r="N50" s="487"/>
      <c r="O50" s="487"/>
      <c r="P50" s="493"/>
      <c r="Q50" s="487"/>
      <c r="R50" s="487"/>
      <c r="S50" s="493"/>
      <c r="T50" s="487"/>
      <c r="U50" s="1020"/>
      <c r="V50" s="407"/>
      <c r="W50" s="912"/>
      <c r="X50" s="912"/>
      <c r="Y50" s="407"/>
      <c r="Z50" s="407"/>
      <c r="AA50" s="407"/>
      <c r="AB50" s="407"/>
      <c r="AC50" s="407"/>
      <c r="AD50" s="407"/>
      <c r="AE50" s="407"/>
      <c r="AF50" s="407"/>
      <c r="AG50" s="407"/>
      <c r="AH50" s="407"/>
      <c r="AI50" s="407"/>
      <c r="AJ50" s="407"/>
      <c r="AK50" s="407"/>
      <c r="AL50" s="407"/>
      <c r="AM50" s="407"/>
      <c r="AN50" s="407"/>
      <c r="AO50" s="407"/>
      <c r="AP50" s="407"/>
      <c r="AQ50" s="407"/>
      <c r="AR50" s="407"/>
      <c r="AS50" s="407"/>
      <c r="AT50" s="407"/>
      <c r="AU50" s="407"/>
      <c r="AV50" s="407"/>
      <c r="AW50" s="407"/>
      <c r="AX50" s="407"/>
      <c r="AY50" s="407"/>
      <c r="AZ50" s="407"/>
      <c r="BA50" s="407"/>
      <c r="BB50" s="407"/>
      <c r="BC50" s="407"/>
      <c r="BD50" s="407"/>
      <c r="BE50" s="407"/>
      <c r="BF50" s="407"/>
      <c r="BG50" s="407"/>
      <c r="BH50" s="407"/>
      <c r="BI50" s="407"/>
      <c r="BJ50" s="407"/>
      <c r="BK50" s="407"/>
      <c r="BL50" s="407"/>
      <c r="BM50" s="407"/>
      <c r="BN50" s="407"/>
      <c r="BO50" s="407"/>
      <c r="BP50" s="407"/>
      <c r="BQ50" s="407"/>
      <c r="BR50" s="407"/>
      <c r="BS50" s="407"/>
      <c r="BT50" s="407"/>
      <c r="BU50" s="407"/>
      <c r="BV50" s="407"/>
      <c r="BW50" s="407"/>
      <c r="BX50" s="407"/>
      <c r="BY50" s="407"/>
      <c r="BZ50" s="407"/>
      <c r="CA50" s="407"/>
      <c r="CB50" s="407"/>
      <c r="CC50" s="407"/>
      <c r="CD50" s="407"/>
      <c r="CE50" s="407"/>
      <c r="CF50" s="407"/>
      <c r="CG50" s="407"/>
      <c r="CH50" s="407"/>
      <c r="CI50" s="407"/>
      <c r="CJ50" s="407"/>
      <c r="CK50" s="407"/>
      <c r="CL50" s="407"/>
      <c r="CM50" s="407"/>
      <c r="CN50" s="407"/>
      <c r="CO50" s="407"/>
      <c r="CP50" s="407"/>
      <c r="CQ50" s="407"/>
      <c r="CR50" s="407"/>
      <c r="CS50" s="407"/>
      <c r="CT50" s="407"/>
      <c r="CU50" s="407"/>
      <c r="CV50" s="407"/>
      <c r="CW50" s="407"/>
      <c r="CX50" s="407"/>
      <c r="CY50" s="407"/>
      <c r="CZ50" s="407"/>
      <c r="DA50" s="407"/>
      <c r="DB50" s="407"/>
      <c r="DC50" s="407"/>
      <c r="DD50" s="407"/>
      <c r="DE50" s="407"/>
      <c r="DF50" s="407"/>
      <c r="DG50" s="407"/>
      <c r="DH50" s="407"/>
    </row>
    <row r="51" spans="1:112" x14ac:dyDescent="0.25">
      <c r="A51" s="429">
        <v>2</v>
      </c>
      <c r="B51" s="1421" t="s">
        <v>188</v>
      </c>
      <c r="C51" s="1422"/>
      <c r="D51" s="1422"/>
      <c r="E51" s="1423"/>
      <c r="F51" s="420"/>
      <c r="G51" s="420"/>
      <c r="H51" s="1181"/>
      <c r="I51" s="407"/>
      <c r="J51" s="1029"/>
      <c r="K51" s="1046"/>
      <c r="L51"/>
      <c r="N51" s="487"/>
      <c r="O51" s="487"/>
      <c r="P51" s="493"/>
      <c r="Q51" s="487"/>
      <c r="R51" s="487"/>
      <c r="S51" s="493"/>
      <c r="T51" s="487"/>
      <c r="U51" s="1020"/>
      <c r="V51" s="407"/>
      <c r="W51" s="912"/>
      <c r="X51" s="912"/>
      <c r="Y51" s="407"/>
      <c r="Z51" s="407"/>
      <c r="AA51" s="407"/>
      <c r="AB51" s="407"/>
      <c r="AC51" s="407"/>
      <c r="AD51" s="407"/>
      <c r="AE51" s="407"/>
      <c r="AF51" s="407"/>
      <c r="AG51" s="407"/>
      <c r="AH51" s="407"/>
      <c r="AI51" s="407"/>
      <c r="AJ51" s="407"/>
      <c r="AK51" s="407"/>
      <c r="AL51" s="407"/>
      <c r="AM51" s="407"/>
      <c r="AN51" s="407"/>
      <c r="AO51" s="407"/>
      <c r="AP51" s="407"/>
      <c r="AQ51" s="407"/>
      <c r="AR51" s="407"/>
      <c r="AS51" s="407"/>
      <c r="AT51" s="407"/>
      <c r="AU51" s="407"/>
      <c r="AV51" s="407"/>
      <c r="AW51" s="407"/>
      <c r="AX51" s="407"/>
      <c r="AY51" s="407"/>
      <c r="AZ51" s="407"/>
      <c r="BA51" s="407"/>
      <c r="BB51" s="407"/>
      <c r="BC51" s="407"/>
      <c r="BD51" s="407"/>
      <c r="BE51" s="407"/>
      <c r="BF51" s="407"/>
      <c r="BG51" s="407"/>
      <c r="BH51" s="407"/>
      <c r="BI51" s="407"/>
      <c r="BJ51" s="407"/>
      <c r="BK51" s="407"/>
      <c r="BL51" s="407"/>
      <c r="BM51" s="407"/>
      <c r="BN51" s="407"/>
      <c r="BO51" s="407"/>
      <c r="BP51" s="407"/>
      <c r="BQ51" s="407"/>
      <c r="BR51" s="407"/>
      <c r="BS51" s="407"/>
      <c r="BT51" s="407"/>
      <c r="BU51" s="407"/>
      <c r="BV51" s="407"/>
      <c r="BW51" s="407"/>
      <c r="BX51" s="407"/>
      <c r="BY51" s="407"/>
      <c r="BZ51" s="407"/>
      <c r="CA51" s="407"/>
      <c r="CB51" s="407"/>
      <c r="CC51" s="407"/>
      <c r="CD51" s="407"/>
      <c r="CE51" s="407"/>
      <c r="CF51" s="407"/>
      <c r="CG51" s="407"/>
      <c r="CH51" s="407"/>
      <c r="CI51" s="407"/>
      <c r="CJ51" s="407"/>
      <c r="CK51" s="407"/>
      <c r="CL51" s="407"/>
      <c r="CM51" s="407"/>
      <c r="CN51" s="407"/>
      <c r="CO51" s="407"/>
      <c r="CP51" s="407"/>
      <c r="CQ51" s="407"/>
      <c r="CR51" s="407"/>
      <c r="CS51" s="407"/>
      <c r="CT51" s="407"/>
      <c r="CU51" s="407"/>
      <c r="CV51" s="407"/>
      <c r="CW51" s="407"/>
      <c r="CX51" s="407"/>
      <c r="CY51" s="407"/>
      <c r="CZ51" s="407"/>
      <c r="DA51" s="407"/>
      <c r="DB51" s="407"/>
      <c r="DC51" s="407"/>
      <c r="DD51" s="407"/>
      <c r="DE51" s="407"/>
      <c r="DF51" s="407"/>
      <c r="DG51" s="407"/>
      <c r="DH51" s="407"/>
    </row>
    <row r="52" spans="1:112" x14ac:dyDescent="0.25">
      <c r="A52" s="429" t="s">
        <v>500</v>
      </c>
      <c r="B52" s="419" t="s">
        <v>189</v>
      </c>
      <c r="C52" s="435"/>
      <c r="D52" s="435"/>
      <c r="E52" s="435"/>
      <c r="F52" s="433">
        <f>DATA_B_T2!F15</f>
        <v>0</v>
      </c>
      <c r="G52" s="433">
        <f>DATA_B_T2!G15</f>
        <v>0</v>
      </c>
      <c r="H52" s="1166"/>
      <c r="I52" s="407"/>
      <c r="J52" s="1036">
        <v>0</v>
      </c>
      <c r="K52" s="1046"/>
      <c r="L52" s="1036">
        <v>14770</v>
      </c>
      <c r="N52" s="497">
        <f t="shared" ref="N52:N57" si="12">F52-G52</f>
        <v>0</v>
      </c>
      <c r="O52" s="497">
        <f t="shared" ref="O52:O57" si="13">IF(AND(G52=0,F52&lt;&gt;0),100,IF(G52&gt;0,((F52-G52)/G52*100), ))</f>
        <v>0</v>
      </c>
      <c r="P52" s="493"/>
      <c r="Q52" s="497">
        <f t="shared" si="11"/>
        <v>0</v>
      </c>
      <c r="R52" s="497">
        <f t="shared" ref="R52:R57" si="14">IF(AND(J52=0,G52&lt;&gt;0),100,IF(J52&gt;0,((G52-J52)/J52*100), ))</f>
        <v>0</v>
      </c>
      <c r="S52" s="493"/>
      <c r="T52" s="497">
        <f>(F52/L52)*100</f>
        <v>0</v>
      </c>
      <c r="U52" s="1020"/>
      <c r="V52" s="407"/>
      <c r="W52" s="910">
        <f>IF(G52-100&gt;G52*0.6,G52*0.6,G52-100)</f>
        <v>-100</v>
      </c>
      <c r="X52" s="910">
        <f>IF(G52+100&gt;G52*1.5,G52+100,G52*1.5)</f>
        <v>100</v>
      </c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407"/>
      <c r="AM52" s="407"/>
      <c r="AN52" s="407"/>
      <c r="AO52" s="407"/>
      <c r="AP52" s="407"/>
      <c r="AQ52" s="407"/>
      <c r="AR52" s="407"/>
      <c r="AS52" s="407"/>
      <c r="AT52" s="407"/>
      <c r="AU52" s="407"/>
      <c r="AV52" s="407"/>
      <c r="AW52" s="407"/>
      <c r="AX52" s="407"/>
      <c r="AY52" s="407"/>
      <c r="AZ52" s="407"/>
      <c r="BA52" s="407"/>
      <c r="BB52" s="407"/>
      <c r="BC52" s="407"/>
      <c r="BD52" s="407"/>
      <c r="BE52" s="407"/>
      <c r="BF52" s="407"/>
      <c r="BG52" s="407"/>
      <c r="BH52" s="407"/>
      <c r="BI52" s="407"/>
      <c r="BJ52" s="407"/>
      <c r="BK52" s="407"/>
      <c r="BL52" s="407"/>
      <c r="BM52" s="407"/>
      <c r="BN52" s="407"/>
      <c r="BO52" s="407"/>
      <c r="BP52" s="407"/>
      <c r="BQ52" s="407"/>
      <c r="BR52" s="407"/>
      <c r="BS52" s="407"/>
      <c r="BT52" s="407"/>
      <c r="BU52" s="407"/>
      <c r="BV52" s="407"/>
      <c r="BW52" s="407"/>
      <c r="BX52" s="407"/>
      <c r="BY52" s="407"/>
      <c r="BZ52" s="407"/>
      <c r="CA52" s="407"/>
      <c r="CB52" s="407"/>
      <c r="CC52" s="407"/>
      <c r="CD52" s="407"/>
      <c r="CE52" s="407"/>
      <c r="CF52" s="407"/>
      <c r="CG52" s="407"/>
      <c r="CH52" s="407"/>
      <c r="CI52" s="407"/>
      <c r="CJ52" s="407"/>
      <c r="CK52" s="407"/>
      <c r="CL52" s="407"/>
      <c r="CM52" s="407"/>
      <c r="CN52" s="407"/>
      <c r="CO52" s="407"/>
      <c r="CP52" s="407"/>
      <c r="CQ52" s="407"/>
      <c r="CR52" s="407"/>
      <c r="CS52" s="407"/>
      <c r="CT52" s="407"/>
      <c r="CU52" s="407"/>
      <c r="CV52" s="407"/>
      <c r="CW52" s="407"/>
      <c r="CX52" s="407"/>
      <c r="CY52" s="407"/>
      <c r="CZ52" s="407"/>
      <c r="DA52" s="407"/>
      <c r="DB52" s="407"/>
      <c r="DC52" s="407"/>
      <c r="DD52" s="407"/>
      <c r="DE52" s="407"/>
      <c r="DF52" s="407"/>
      <c r="DG52" s="407"/>
      <c r="DH52" s="407"/>
    </row>
    <row r="53" spans="1:112" x14ac:dyDescent="0.25">
      <c r="A53" s="429" t="s">
        <v>501</v>
      </c>
      <c r="B53" s="419" t="s">
        <v>176</v>
      </c>
      <c r="C53" s="435"/>
      <c r="D53" s="435"/>
      <c r="E53" s="435"/>
      <c r="F53" s="433">
        <f>DATA_B_T2!F16</f>
        <v>0</v>
      </c>
      <c r="G53" s="433">
        <f>DATA_B_T2!G16</f>
        <v>0</v>
      </c>
      <c r="H53" s="1166"/>
      <c r="I53" s="407"/>
      <c r="J53" s="1036">
        <v>0</v>
      </c>
      <c r="K53" s="1046"/>
      <c r="L53" s="1036">
        <v>46126</v>
      </c>
      <c r="N53" s="497">
        <f t="shared" si="12"/>
        <v>0</v>
      </c>
      <c r="O53" s="497">
        <f t="shared" si="13"/>
        <v>0</v>
      </c>
      <c r="P53" s="407"/>
      <c r="Q53" s="497">
        <f t="shared" si="11"/>
        <v>0</v>
      </c>
      <c r="R53" s="497">
        <f t="shared" si="14"/>
        <v>0</v>
      </c>
      <c r="S53" s="407"/>
      <c r="T53" s="497">
        <f t="shared" ref="T53:T59" si="15">(F53/L53)*100</f>
        <v>0</v>
      </c>
      <c r="U53" s="1020"/>
      <c r="V53" s="407"/>
      <c r="W53" s="910">
        <f>IF(G53-100&gt;G53*0.6,G53*0.6,G53-100)</f>
        <v>-100</v>
      </c>
      <c r="X53" s="910">
        <f>IF(G53+100&gt;G53*1.5,G53+100,G53*1.5)</f>
        <v>100</v>
      </c>
      <c r="Y53" s="407"/>
      <c r="Z53" s="407"/>
      <c r="AA53" s="407"/>
      <c r="AB53" s="407"/>
      <c r="AC53" s="407"/>
      <c r="AD53" s="407"/>
      <c r="AE53" s="407"/>
      <c r="AF53" s="407"/>
      <c r="AG53" s="407"/>
      <c r="AH53" s="407"/>
      <c r="AI53" s="407"/>
      <c r="AJ53" s="407"/>
      <c r="AK53" s="407"/>
      <c r="AL53" s="407"/>
      <c r="AM53" s="407"/>
      <c r="AN53" s="407"/>
      <c r="AO53" s="407"/>
      <c r="AP53" s="407"/>
      <c r="AQ53" s="407"/>
      <c r="AR53" s="407"/>
      <c r="AS53" s="407"/>
      <c r="AT53" s="407"/>
      <c r="AU53" s="407"/>
      <c r="AV53" s="407"/>
      <c r="AW53" s="407"/>
      <c r="AX53" s="407"/>
      <c r="AY53" s="407"/>
      <c r="AZ53" s="407"/>
      <c r="BA53" s="407"/>
      <c r="BB53" s="407"/>
      <c r="BC53" s="407"/>
      <c r="BD53" s="407"/>
      <c r="BE53" s="407"/>
      <c r="BF53" s="407"/>
      <c r="BG53" s="407"/>
      <c r="BH53" s="407"/>
      <c r="BI53" s="407"/>
      <c r="BJ53" s="407"/>
      <c r="BK53" s="407"/>
      <c r="BL53" s="407"/>
      <c r="BM53" s="407"/>
      <c r="BN53" s="407"/>
      <c r="BO53" s="407"/>
      <c r="BP53" s="407"/>
      <c r="BQ53" s="407"/>
      <c r="BR53" s="407"/>
      <c r="BS53" s="407"/>
      <c r="BT53" s="407"/>
      <c r="BU53" s="407"/>
      <c r="BV53" s="407"/>
      <c r="BW53" s="407"/>
      <c r="BX53" s="407"/>
      <c r="BY53" s="407"/>
      <c r="BZ53" s="407"/>
      <c r="CA53" s="407"/>
      <c r="CB53" s="407"/>
      <c r="CC53" s="407"/>
      <c r="CD53" s="407"/>
      <c r="CE53" s="407"/>
      <c r="CF53" s="407"/>
      <c r="CG53" s="407"/>
      <c r="CH53" s="407"/>
      <c r="CI53" s="407"/>
      <c r="CJ53" s="407"/>
      <c r="CK53" s="407"/>
      <c r="CL53" s="407"/>
      <c r="CM53" s="407"/>
      <c r="CN53" s="407"/>
      <c r="CO53" s="407"/>
      <c r="CP53" s="407"/>
      <c r="CQ53" s="407"/>
      <c r="CR53" s="407"/>
      <c r="CS53" s="407"/>
      <c r="CT53" s="407"/>
      <c r="CU53" s="407"/>
      <c r="CV53" s="407"/>
      <c r="CW53" s="407"/>
      <c r="CX53" s="407"/>
      <c r="CY53" s="407"/>
      <c r="CZ53" s="407"/>
      <c r="DA53" s="407"/>
      <c r="DB53" s="407"/>
      <c r="DC53" s="407"/>
      <c r="DD53" s="407"/>
      <c r="DE53" s="407"/>
      <c r="DF53" s="407"/>
      <c r="DG53" s="407"/>
      <c r="DH53" s="407"/>
    </row>
    <row r="54" spans="1:112" x14ac:dyDescent="0.25">
      <c r="A54" s="429" t="s">
        <v>502</v>
      </c>
      <c r="B54" s="419" t="s">
        <v>190</v>
      </c>
      <c r="C54" s="435"/>
      <c r="D54" s="435"/>
      <c r="E54" s="435"/>
      <c r="F54" s="433">
        <f>DATA_B_T2!F17</f>
        <v>0</v>
      </c>
      <c r="G54" s="433">
        <f>DATA_B_T2!G17</f>
        <v>0</v>
      </c>
      <c r="H54" s="1166"/>
      <c r="I54" s="407"/>
      <c r="J54" s="1036">
        <v>0</v>
      </c>
      <c r="K54" s="1046"/>
      <c r="L54" s="1036">
        <v>3644</v>
      </c>
      <c r="N54" s="497">
        <f t="shared" si="12"/>
        <v>0</v>
      </c>
      <c r="O54" s="497">
        <f t="shared" si="13"/>
        <v>0</v>
      </c>
      <c r="P54" s="407"/>
      <c r="Q54" s="497">
        <f t="shared" si="11"/>
        <v>0</v>
      </c>
      <c r="R54" s="497">
        <f t="shared" si="14"/>
        <v>0</v>
      </c>
      <c r="S54" s="407"/>
      <c r="T54" s="497">
        <f t="shared" si="15"/>
        <v>0</v>
      </c>
      <c r="U54" s="1020"/>
      <c r="V54" s="407"/>
      <c r="W54" s="910">
        <f>IF(G54-50&gt;G54*0.6,G54*0.6,G54-50)</f>
        <v>-50</v>
      </c>
      <c r="X54" s="910">
        <f>IF(G54+50&gt;G54*1.5,G54+50,G54*1.5)</f>
        <v>50</v>
      </c>
      <c r="Y54" s="407"/>
      <c r="Z54" s="407"/>
      <c r="AA54" s="407"/>
      <c r="AB54" s="407"/>
      <c r="AC54" s="407"/>
      <c r="AD54" s="407"/>
      <c r="AE54" s="407"/>
      <c r="AF54" s="407"/>
      <c r="AG54" s="407"/>
      <c r="AH54" s="407"/>
      <c r="AI54" s="407"/>
      <c r="AJ54" s="407"/>
      <c r="AK54" s="407"/>
      <c r="AL54" s="407"/>
      <c r="AM54" s="407"/>
      <c r="AN54" s="407"/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407"/>
      <c r="BB54" s="407"/>
      <c r="BC54" s="407"/>
      <c r="BD54" s="407"/>
      <c r="BE54" s="407"/>
      <c r="BF54" s="407"/>
      <c r="BG54" s="407"/>
      <c r="BH54" s="407"/>
      <c r="BI54" s="407"/>
      <c r="BJ54" s="407"/>
      <c r="BK54" s="407"/>
      <c r="BL54" s="407"/>
      <c r="BM54" s="407"/>
      <c r="BN54" s="407"/>
      <c r="BO54" s="407"/>
      <c r="BP54" s="407"/>
      <c r="BQ54" s="407"/>
      <c r="BR54" s="407"/>
      <c r="BS54" s="407"/>
      <c r="BT54" s="407"/>
      <c r="BU54" s="407"/>
      <c r="BV54" s="407"/>
      <c r="BW54" s="407"/>
      <c r="BX54" s="407"/>
      <c r="BY54" s="407"/>
      <c r="BZ54" s="407"/>
      <c r="CA54" s="407"/>
      <c r="CB54" s="407"/>
      <c r="CC54" s="407"/>
      <c r="CD54" s="407"/>
      <c r="CE54" s="407"/>
      <c r="CF54" s="407"/>
      <c r="CG54" s="407"/>
      <c r="CH54" s="407"/>
      <c r="CI54" s="407"/>
      <c r="CJ54" s="407"/>
      <c r="CK54" s="407"/>
      <c r="CL54" s="407"/>
      <c r="CM54" s="407"/>
      <c r="CN54" s="407"/>
      <c r="CO54" s="407"/>
      <c r="CP54" s="407"/>
      <c r="CQ54" s="407"/>
      <c r="CR54" s="407"/>
      <c r="CS54" s="407"/>
      <c r="CT54" s="407"/>
      <c r="CU54" s="407"/>
      <c r="CV54" s="407"/>
      <c r="CW54" s="407"/>
      <c r="CX54" s="407"/>
      <c r="CY54" s="407"/>
      <c r="CZ54" s="407"/>
      <c r="DA54" s="407"/>
      <c r="DB54" s="407"/>
      <c r="DC54" s="407"/>
      <c r="DD54" s="407"/>
      <c r="DE54" s="407"/>
      <c r="DF54" s="407"/>
      <c r="DG54" s="407"/>
      <c r="DH54" s="407"/>
    </row>
    <row r="55" spans="1:112" x14ac:dyDescent="0.25">
      <c r="A55" s="429" t="s">
        <v>503</v>
      </c>
      <c r="B55" s="419" t="s">
        <v>178</v>
      </c>
      <c r="C55" s="435"/>
      <c r="D55" s="435"/>
      <c r="E55" s="435"/>
      <c r="F55" s="433">
        <f>DATA_B_T2!F18</f>
        <v>0</v>
      </c>
      <c r="G55" s="433">
        <f>DATA_B_T2!G18</f>
        <v>0</v>
      </c>
      <c r="H55" s="1166"/>
      <c r="I55" s="407"/>
      <c r="J55" s="1036">
        <v>0</v>
      </c>
      <c r="K55" s="1046"/>
      <c r="L55" s="1036">
        <v>43802</v>
      </c>
      <c r="N55" s="497">
        <f t="shared" si="12"/>
        <v>0</v>
      </c>
      <c r="O55" s="497">
        <f t="shared" si="13"/>
        <v>0</v>
      </c>
      <c r="P55" s="407"/>
      <c r="Q55" s="497">
        <f t="shared" si="11"/>
        <v>0</v>
      </c>
      <c r="R55" s="497">
        <f t="shared" si="14"/>
        <v>0</v>
      </c>
      <c r="S55" s="407"/>
      <c r="T55" s="497">
        <f t="shared" si="15"/>
        <v>0</v>
      </c>
      <c r="U55" s="1020"/>
      <c r="V55" s="407"/>
      <c r="W55" s="910">
        <f>IF(G55-100&gt;G55*0.6,G55*0.6,G55-100)</f>
        <v>-100</v>
      </c>
      <c r="X55" s="910">
        <f>IF(G55+100&gt;G55*1.5,G55+100,G55*1.5)</f>
        <v>100</v>
      </c>
      <c r="Y55" s="407"/>
      <c r="Z55" s="407"/>
      <c r="AA55" s="407"/>
      <c r="AB55" s="407"/>
      <c r="AC55" s="407"/>
      <c r="AD55" s="407"/>
      <c r="AE55" s="407"/>
      <c r="AF55" s="407"/>
      <c r="AG55" s="407"/>
      <c r="AH55" s="407"/>
      <c r="AI55" s="407"/>
      <c r="AJ55" s="407"/>
      <c r="AK55" s="407"/>
      <c r="AL55" s="407"/>
      <c r="AM55" s="407"/>
      <c r="AN55" s="407"/>
      <c r="AO55" s="407"/>
      <c r="AP55" s="407"/>
      <c r="AQ55" s="407"/>
      <c r="AR55" s="407"/>
      <c r="AS55" s="407"/>
      <c r="AT55" s="407"/>
      <c r="AU55" s="407"/>
      <c r="AV55" s="407"/>
      <c r="AW55" s="407"/>
      <c r="AX55" s="407"/>
      <c r="AY55" s="407"/>
      <c r="AZ55" s="407"/>
      <c r="BA55" s="407"/>
      <c r="BB55" s="407"/>
      <c r="BC55" s="407"/>
      <c r="BD55" s="407"/>
      <c r="BE55" s="407"/>
      <c r="BF55" s="40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7"/>
      <c r="BU55" s="407"/>
      <c r="BV55" s="407"/>
      <c r="BW55" s="407"/>
      <c r="BX55" s="407"/>
      <c r="BY55" s="407"/>
      <c r="BZ55" s="407"/>
      <c r="CA55" s="407"/>
      <c r="CB55" s="407"/>
      <c r="CC55" s="407"/>
      <c r="CD55" s="407"/>
      <c r="CE55" s="407"/>
      <c r="CF55" s="407"/>
      <c r="CG55" s="407"/>
      <c r="CH55" s="407"/>
      <c r="CI55" s="407"/>
      <c r="CJ55" s="407"/>
      <c r="CK55" s="407"/>
      <c r="CL55" s="407"/>
      <c r="CM55" s="407"/>
      <c r="CN55" s="407"/>
      <c r="CO55" s="407"/>
      <c r="CP55" s="407"/>
      <c r="CQ55" s="407"/>
      <c r="CR55" s="407"/>
      <c r="CS55" s="407"/>
      <c r="CT55" s="407"/>
      <c r="CU55" s="407"/>
      <c r="CV55" s="407"/>
      <c r="CW55" s="407"/>
      <c r="CX55" s="407"/>
      <c r="CY55" s="407"/>
      <c r="CZ55" s="407"/>
      <c r="DA55" s="407"/>
      <c r="DB55" s="407"/>
      <c r="DC55" s="407"/>
      <c r="DD55" s="407"/>
      <c r="DE55" s="407"/>
      <c r="DF55" s="407"/>
      <c r="DG55" s="407"/>
      <c r="DH55" s="407"/>
    </row>
    <row r="56" spans="1:112" x14ac:dyDescent="0.25">
      <c r="A56" s="429" t="s">
        <v>504</v>
      </c>
      <c r="B56" s="419" t="s">
        <v>191</v>
      </c>
      <c r="C56" s="435"/>
      <c r="D56" s="435"/>
      <c r="E56" s="435"/>
      <c r="F56" s="433">
        <f>DATA_B_T2!F19</f>
        <v>0</v>
      </c>
      <c r="G56" s="433">
        <f>DATA_B_T2!G19</f>
        <v>0</v>
      </c>
      <c r="H56" s="1166"/>
      <c r="I56" s="407"/>
      <c r="J56" s="1036">
        <v>0</v>
      </c>
      <c r="K56" s="1046"/>
      <c r="L56" s="1036">
        <v>10324</v>
      </c>
      <c r="N56" s="497">
        <f t="shared" si="12"/>
        <v>0</v>
      </c>
      <c r="O56" s="497">
        <f t="shared" si="13"/>
        <v>0</v>
      </c>
      <c r="P56" s="407"/>
      <c r="Q56" s="497">
        <f t="shared" si="11"/>
        <v>0</v>
      </c>
      <c r="R56" s="497">
        <f t="shared" si="14"/>
        <v>0</v>
      </c>
      <c r="S56" s="407"/>
      <c r="T56" s="497">
        <f t="shared" si="15"/>
        <v>0</v>
      </c>
      <c r="U56" s="1020"/>
      <c r="V56" s="407"/>
      <c r="W56" s="910">
        <f>IF(G56-100&gt;G56*0.6,G56*0.6,G56-100)</f>
        <v>-100</v>
      </c>
      <c r="X56" s="910">
        <f>IF(G56+100&gt;G56*1.5,G56+100,G56*1.5)</f>
        <v>100</v>
      </c>
      <c r="Y56" s="407"/>
      <c r="Z56" s="407"/>
      <c r="AA56" s="407"/>
      <c r="AB56" s="407"/>
      <c r="AC56" s="407"/>
      <c r="AD56" s="407"/>
      <c r="AE56" s="407"/>
      <c r="AF56" s="407"/>
      <c r="AG56" s="407"/>
      <c r="AH56" s="407"/>
      <c r="AI56" s="407"/>
      <c r="AJ56" s="407"/>
      <c r="AK56" s="407"/>
      <c r="AL56" s="407"/>
      <c r="AM56" s="407"/>
      <c r="AN56" s="407"/>
      <c r="AO56" s="407"/>
      <c r="AP56" s="407"/>
      <c r="AQ56" s="407"/>
      <c r="AR56" s="407"/>
      <c r="AS56" s="407"/>
      <c r="AT56" s="407"/>
      <c r="AU56" s="407"/>
      <c r="AV56" s="407"/>
      <c r="AW56" s="407"/>
      <c r="AX56" s="407"/>
      <c r="AY56" s="407"/>
      <c r="AZ56" s="407"/>
      <c r="BA56" s="407"/>
      <c r="BB56" s="407"/>
      <c r="BC56" s="407"/>
      <c r="BD56" s="407"/>
      <c r="BE56" s="407"/>
      <c r="BF56" s="407"/>
      <c r="BG56" s="407"/>
      <c r="BH56" s="407"/>
      <c r="BI56" s="407"/>
      <c r="BJ56" s="407"/>
      <c r="BK56" s="407"/>
      <c r="BL56" s="407"/>
      <c r="BM56" s="407"/>
      <c r="BN56" s="407"/>
      <c r="BO56" s="407"/>
      <c r="BP56" s="407"/>
      <c r="BQ56" s="407"/>
      <c r="BR56" s="407"/>
      <c r="BS56" s="407"/>
      <c r="BT56" s="407"/>
      <c r="BU56" s="407"/>
      <c r="BV56" s="407"/>
      <c r="BW56" s="407"/>
      <c r="BX56" s="407"/>
      <c r="BY56" s="407"/>
      <c r="BZ56" s="407"/>
      <c r="CA56" s="407"/>
      <c r="CB56" s="407"/>
      <c r="CC56" s="407"/>
      <c r="CD56" s="407"/>
      <c r="CE56" s="407"/>
      <c r="CF56" s="407"/>
      <c r="CG56" s="407"/>
      <c r="CH56" s="407"/>
      <c r="CI56" s="407"/>
      <c r="CJ56" s="407"/>
      <c r="CK56" s="407"/>
      <c r="CL56" s="407"/>
      <c r="CM56" s="407"/>
      <c r="CN56" s="407"/>
      <c r="CO56" s="407"/>
      <c r="CP56" s="407"/>
      <c r="CQ56" s="407"/>
      <c r="CR56" s="407"/>
      <c r="CS56" s="407"/>
      <c r="CT56" s="407"/>
      <c r="CU56" s="407"/>
      <c r="CV56" s="407"/>
      <c r="CW56" s="407"/>
      <c r="CX56" s="407"/>
      <c r="CY56" s="407"/>
      <c r="CZ56" s="407"/>
      <c r="DA56" s="407"/>
      <c r="DB56" s="407"/>
      <c r="DC56" s="407"/>
      <c r="DD56" s="407"/>
      <c r="DE56" s="407"/>
      <c r="DF56" s="407"/>
      <c r="DG56" s="407"/>
      <c r="DH56" s="407"/>
    </row>
    <row r="57" spans="1:112" x14ac:dyDescent="0.25">
      <c r="A57" s="429" t="s">
        <v>180</v>
      </c>
      <c r="B57" s="419" t="s">
        <v>181</v>
      </c>
      <c r="C57" s="435"/>
      <c r="D57" s="435"/>
      <c r="E57" s="435"/>
      <c r="F57" s="433">
        <f>DATA_B_T2!F20</f>
        <v>0</v>
      </c>
      <c r="G57" s="433">
        <f>DATA_B_T2!G20</f>
        <v>0</v>
      </c>
      <c r="H57" s="1166"/>
      <c r="I57" s="407"/>
      <c r="J57" s="1036">
        <v>0</v>
      </c>
      <c r="K57" s="1046"/>
      <c r="L57" s="1035">
        <v>51586</v>
      </c>
      <c r="N57" s="497">
        <f t="shared" si="12"/>
        <v>0</v>
      </c>
      <c r="O57" s="497">
        <f t="shared" si="13"/>
        <v>0</v>
      </c>
      <c r="P57" s="407"/>
      <c r="Q57" s="497">
        <f t="shared" si="11"/>
        <v>0</v>
      </c>
      <c r="R57" s="497">
        <f t="shared" si="14"/>
        <v>0</v>
      </c>
      <c r="S57" s="407"/>
      <c r="T57" s="497">
        <f t="shared" si="15"/>
        <v>0</v>
      </c>
      <c r="U57" s="1020"/>
      <c r="V57" s="407"/>
      <c r="W57" s="910">
        <f>IF(G57-100&gt;G57*0.6,G57*0.6,G57-100)</f>
        <v>-100</v>
      </c>
      <c r="X57" s="910">
        <f>IF(G57+100&gt;G57*1.5,G57+100,G57*1.5)</f>
        <v>100</v>
      </c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7"/>
      <c r="AP57" s="407"/>
      <c r="AQ57" s="407"/>
      <c r="AR57" s="407"/>
      <c r="AS57" s="407"/>
      <c r="AT57" s="407"/>
      <c r="AU57" s="407"/>
      <c r="AV57" s="407"/>
      <c r="AW57" s="407"/>
      <c r="AX57" s="407"/>
      <c r="AY57" s="407"/>
      <c r="AZ57" s="407"/>
      <c r="BA57" s="407"/>
      <c r="BB57" s="407"/>
      <c r="BC57" s="407"/>
      <c r="BD57" s="407"/>
      <c r="BE57" s="407"/>
      <c r="BF57" s="407"/>
      <c r="BG57" s="407"/>
      <c r="BH57" s="407"/>
      <c r="BI57" s="407"/>
      <c r="BJ57" s="407"/>
      <c r="BK57" s="407"/>
      <c r="BL57" s="407"/>
      <c r="BM57" s="407"/>
      <c r="BN57" s="407"/>
      <c r="BO57" s="407"/>
      <c r="BP57" s="407"/>
      <c r="BQ57" s="407"/>
      <c r="BR57" s="407"/>
      <c r="BS57" s="407"/>
      <c r="BT57" s="407"/>
      <c r="BU57" s="407"/>
      <c r="BV57" s="407"/>
      <c r="BW57" s="407"/>
      <c r="BX57" s="407"/>
      <c r="BY57" s="407"/>
      <c r="BZ57" s="407"/>
      <c r="CA57" s="407"/>
      <c r="CB57" s="407"/>
      <c r="CC57" s="407"/>
      <c r="CD57" s="407"/>
      <c r="CE57" s="407"/>
      <c r="CF57" s="407"/>
      <c r="CG57" s="407"/>
      <c r="CH57" s="407"/>
      <c r="CI57" s="407"/>
      <c r="CJ57" s="407"/>
      <c r="CK57" s="407"/>
      <c r="CL57" s="407"/>
      <c r="CM57" s="407"/>
      <c r="CN57" s="407"/>
      <c r="CO57" s="407"/>
      <c r="CP57" s="407"/>
      <c r="CQ57" s="407"/>
      <c r="CR57" s="407"/>
      <c r="CS57" s="407"/>
      <c r="CT57" s="407"/>
      <c r="CU57" s="407"/>
      <c r="CV57" s="407"/>
      <c r="CW57" s="407"/>
      <c r="CX57" s="407"/>
      <c r="CY57" s="407"/>
      <c r="CZ57" s="407"/>
      <c r="DA57" s="407"/>
      <c r="DB57" s="407"/>
      <c r="DC57" s="407"/>
      <c r="DD57" s="407"/>
      <c r="DE57" s="407"/>
      <c r="DF57" s="407"/>
      <c r="DG57" s="407"/>
      <c r="DH57" s="407"/>
    </row>
    <row r="58" spans="1:112" x14ac:dyDescent="0.25">
      <c r="A58" s="429" t="s">
        <v>182</v>
      </c>
      <c r="B58" s="413" t="s">
        <v>192</v>
      </c>
      <c r="C58" s="414"/>
      <c r="D58" s="416"/>
      <c r="E58" s="414"/>
      <c r="F58" s="409">
        <f>F52+F54+F56</f>
        <v>0</v>
      </c>
      <c r="G58" s="409">
        <f>G52+G54+G56</f>
        <v>0</v>
      </c>
      <c r="H58" s="1166"/>
      <c r="I58" s="407"/>
      <c r="J58" s="1038">
        <f>J52+J54+J56</f>
        <v>0</v>
      </c>
      <c r="K58" s="1046"/>
      <c r="L58" s="1038">
        <v>28738</v>
      </c>
      <c r="N58" s="487"/>
      <c r="O58" s="487"/>
      <c r="P58" s="407"/>
      <c r="Q58" s="487"/>
      <c r="R58" s="487"/>
      <c r="S58" s="407"/>
      <c r="T58" s="497">
        <f t="shared" si="15"/>
        <v>0</v>
      </c>
      <c r="U58" s="1020"/>
      <c r="V58" s="407"/>
      <c r="W58" s="910"/>
      <c r="X58" s="910"/>
      <c r="Y58" s="407"/>
      <c r="Z58" s="407"/>
      <c r="AA58" s="407"/>
      <c r="AB58" s="407"/>
      <c r="AC58" s="407"/>
      <c r="AD58" s="407"/>
      <c r="AE58" s="407"/>
      <c r="AF58" s="407"/>
      <c r="AG58" s="407"/>
      <c r="AH58" s="407"/>
      <c r="AI58" s="407"/>
      <c r="AJ58" s="407"/>
      <c r="AK58" s="407"/>
      <c r="AL58" s="407"/>
      <c r="AM58" s="407"/>
      <c r="AN58" s="407"/>
      <c r="AO58" s="407"/>
      <c r="AP58" s="407"/>
      <c r="AQ58" s="407"/>
      <c r="AR58" s="407"/>
      <c r="AS58" s="407"/>
      <c r="AT58" s="407"/>
      <c r="AU58" s="407"/>
      <c r="AV58" s="407"/>
      <c r="AW58" s="407"/>
      <c r="AX58" s="407"/>
      <c r="AY58" s="407"/>
      <c r="AZ58" s="407"/>
      <c r="BA58" s="407"/>
      <c r="BB58" s="407"/>
      <c r="BC58" s="407"/>
      <c r="BD58" s="407"/>
      <c r="BE58" s="407"/>
      <c r="BF58" s="407"/>
      <c r="BG58" s="407"/>
      <c r="BH58" s="407"/>
      <c r="BI58" s="407"/>
      <c r="BJ58" s="407"/>
      <c r="BK58" s="407"/>
      <c r="BL58" s="407"/>
      <c r="BM58" s="407"/>
      <c r="BN58" s="407"/>
      <c r="BO58" s="407"/>
      <c r="BP58" s="407"/>
      <c r="BQ58" s="407"/>
      <c r="BR58" s="407"/>
      <c r="BS58" s="407"/>
      <c r="BT58" s="407"/>
      <c r="BU58" s="407"/>
      <c r="BV58" s="407"/>
      <c r="BW58" s="407"/>
      <c r="BX58" s="407"/>
      <c r="BY58" s="407"/>
      <c r="BZ58" s="407"/>
      <c r="CA58" s="407"/>
      <c r="CB58" s="407"/>
      <c r="CC58" s="407"/>
      <c r="CD58" s="407"/>
      <c r="CE58" s="407"/>
      <c r="CF58" s="407"/>
      <c r="CG58" s="407"/>
      <c r="CH58" s="407"/>
      <c r="CI58" s="407"/>
      <c r="CJ58" s="407"/>
      <c r="CK58" s="407"/>
      <c r="CL58" s="407"/>
      <c r="CM58" s="407"/>
      <c r="CN58" s="407"/>
      <c r="CO58" s="407"/>
      <c r="CP58" s="407"/>
      <c r="CQ58" s="407"/>
      <c r="CR58" s="407"/>
      <c r="CS58" s="407"/>
      <c r="CT58" s="407"/>
      <c r="CU58" s="407"/>
      <c r="CV58" s="407"/>
      <c r="CW58" s="407"/>
      <c r="CX58" s="407"/>
      <c r="CY58" s="407"/>
      <c r="CZ58" s="407"/>
      <c r="DA58" s="407"/>
      <c r="DB58" s="407"/>
      <c r="DC58" s="407"/>
      <c r="DD58" s="407"/>
      <c r="DE58" s="407"/>
      <c r="DF58" s="407"/>
      <c r="DG58" s="407"/>
      <c r="DH58" s="407"/>
    </row>
    <row r="59" spans="1:112" x14ac:dyDescent="0.25">
      <c r="A59" s="429" t="s">
        <v>184</v>
      </c>
      <c r="B59" s="413" t="s">
        <v>187</v>
      </c>
      <c r="C59" s="414"/>
      <c r="D59" s="416"/>
      <c r="E59" s="414"/>
      <c r="F59" s="409">
        <f>F53+F55+F57</f>
        <v>0</v>
      </c>
      <c r="G59" s="409">
        <f>G53+G55+G57</f>
        <v>0</v>
      </c>
      <c r="H59" s="1166"/>
      <c r="I59" s="407"/>
      <c r="J59" s="1038">
        <f>J53+J55+J57</f>
        <v>0</v>
      </c>
      <c r="K59" s="1046"/>
      <c r="L59" s="1038">
        <v>141514</v>
      </c>
      <c r="N59" s="487"/>
      <c r="O59" s="487"/>
      <c r="P59" s="407"/>
      <c r="Q59" s="487"/>
      <c r="R59" s="487"/>
      <c r="S59" s="407"/>
      <c r="T59" s="497">
        <f t="shared" si="15"/>
        <v>0</v>
      </c>
      <c r="U59" s="1020"/>
      <c r="V59" s="407"/>
      <c r="W59" s="910"/>
      <c r="X59" s="910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  <c r="AR59" s="407"/>
      <c r="AS59" s="407"/>
      <c r="AT59" s="407"/>
      <c r="AU59" s="407"/>
      <c r="AV59" s="407"/>
      <c r="AW59" s="407"/>
      <c r="AX59" s="407"/>
      <c r="AY59" s="407"/>
      <c r="AZ59" s="407"/>
      <c r="BA59" s="407"/>
      <c r="BB59" s="407"/>
      <c r="BC59" s="407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7"/>
      <c r="BT59" s="407"/>
      <c r="BU59" s="407"/>
      <c r="BV59" s="407"/>
      <c r="BW59" s="407"/>
      <c r="BX59" s="407"/>
      <c r="BY59" s="407"/>
      <c r="BZ59" s="407"/>
      <c r="CA59" s="407"/>
      <c r="CB59" s="407"/>
      <c r="CC59" s="407"/>
      <c r="CD59" s="407"/>
      <c r="CE59" s="407"/>
      <c r="CF59" s="407"/>
      <c r="CG59" s="407"/>
      <c r="CH59" s="407"/>
      <c r="CI59" s="407"/>
      <c r="CJ59" s="407"/>
      <c r="CK59" s="407"/>
      <c r="CL59" s="407"/>
      <c r="CM59" s="407"/>
      <c r="CN59" s="407"/>
      <c r="CO59" s="407"/>
      <c r="CP59" s="407"/>
      <c r="CQ59" s="407"/>
      <c r="CR59" s="407"/>
      <c r="CS59" s="407"/>
      <c r="CT59" s="407"/>
      <c r="CU59" s="407"/>
      <c r="CV59" s="407"/>
      <c r="CW59" s="407"/>
      <c r="CX59" s="407"/>
      <c r="CY59" s="407"/>
      <c r="CZ59" s="407"/>
      <c r="DA59" s="407"/>
      <c r="DB59" s="407"/>
      <c r="DC59" s="407"/>
      <c r="DD59" s="407"/>
      <c r="DE59" s="407"/>
      <c r="DF59" s="407"/>
      <c r="DG59" s="407"/>
      <c r="DH59" s="407"/>
    </row>
    <row r="60" spans="1:112" x14ac:dyDescent="0.25">
      <c r="A60" s="429"/>
      <c r="B60" s="442"/>
      <c r="C60" s="435"/>
      <c r="D60" s="435"/>
      <c r="E60" s="435"/>
      <c r="F60" s="415"/>
      <c r="G60" s="415"/>
      <c r="H60" s="1167"/>
      <c r="I60" s="407"/>
      <c r="J60"/>
      <c r="K60"/>
      <c r="L60"/>
      <c r="N60" s="487"/>
      <c r="O60" s="487"/>
      <c r="P60" s="493"/>
      <c r="Q60" s="487"/>
      <c r="R60" s="487"/>
      <c r="S60" s="493"/>
      <c r="T60" s="487"/>
      <c r="U60" s="1020"/>
      <c r="V60" s="407"/>
      <c r="W60" s="910"/>
      <c r="X60" s="910"/>
      <c r="Y60" s="407"/>
      <c r="Z60" s="407"/>
      <c r="AA60" s="407"/>
      <c r="AB60" s="407"/>
      <c r="AC60" s="407"/>
      <c r="AD60" s="407"/>
      <c r="AE60" s="407"/>
      <c r="AF60" s="407"/>
      <c r="AG60" s="407"/>
      <c r="AH60" s="407"/>
      <c r="AI60" s="407"/>
      <c r="AJ60" s="407"/>
      <c r="AK60" s="407"/>
      <c r="AL60" s="407"/>
      <c r="AM60" s="407"/>
      <c r="AN60" s="407"/>
      <c r="AO60" s="407"/>
      <c r="AP60" s="407"/>
      <c r="AQ60" s="407"/>
      <c r="AR60" s="407"/>
      <c r="AS60" s="407"/>
      <c r="AT60" s="407"/>
      <c r="AU60" s="407"/>
      <c r="AV60" s="407"/>
      <c r="AW60" s="407"/>
      <c r="AX60" s="407"/>
      <c r="AY60" s="407"/>
      <c r="AZ60" s="407"/>
      <c r="BA60" s="407"/>
      <c r="BB60" s="407"/>
      <c r="BC60" s="407"/>
      <c r="BD60" s="407"/>
      <c r="BE60" s="407"/>
      <c r="BF60" s="407"/>
      <c r="BG60" s="407"/>
      <c r="BH60" s="407"/>
      <c r="BI60" s="407"/>
      <c r="BJ60" s="407"/>
      <c r="BK60" s="407"/>
      <c r="BL60" s="407"/>
      <c r="BM60" s="407"/>
      <c r="BN60" s="407"/>
      <c r="BO60" s="407"/>
      <c r="BP60" s="407"/>
      <c r="BQ60" s="407"/>
      <c r="BR60" s="407"/>
      <c r="BS60" s="407"/>
      <c r="BT60" s="407"/>
      <c r="BU60" s="407"/>
      <c r="BV60" s="407"/>
      <c r="BW60" s="407"/>
      <c r="BX60" s="407"/>
      <c r="BY60" s="407"/>
      <c r="BZ60" s="407"/>
      <c r="CA60" s="407"/>
      <c r="CB60" s="407"/>
      <c r="CC60" s="407"/>
      <c r="CD60" s="407"/>
      <c r="CE60" s="407"/>
      <c r="CF60" s="407"/>
      <c r="CG60" s="407"/>
      <c r="CH60" s="407"/>
      <c r="CI60" s="407"/>
      <c r="CJ60" s="407"/>
      <c r="CK60" s="407"/>
      <c r="CL60" s="407"/>
      <c r="CM60" s="407"/>
      <c r="CN60" s="407"/>
      <c r="CO60" s="407"/>
      <c r="CP60" s="407"/>
      <c r="CQ60" s="407"/>
      <c r="CR60" s="407"/>
      <c r="CS60" s="407"/>
      <c r="CT60" s="407"/>
      <c r="CU60" s="407"/>
      <c r="CV60" s="407"/>
      <c r="CW60" s="407"/>
      <c r="CX60" s="407"/>
      <c r="CY60" s="407"/>
      <c r="CZ60" s="407"/>
      <c r="DA60" s="407"/>
      <c r="DB60" s="407"/>
      <c r="DC60" s="407"/>
      <c r="DD60" s="407"/>
      <c r="DE60" s="407"/>
      <c r="DF60" s="407"/>
      <c r="DG60" s="407"/>
      <c r="DH60" s="407"/>
    </row>
    <row r="61" spans="1:112" x14ac:dyDescent="0.25">
      <c r="A61" s="429">
        <v>3</v>
      </c>
      <c r="B61" s="1426" t="s">
        <v>193</v>
      </c>
      <c r="C61" s="1427"/>
      <c r="D61" s="1427"/>
      <c r="E61" s="1428"/>
      <c r="F61" s="444"/>
      <c r="G61" s="444"/>
      <c r="H61" s="1182"/>
      <c r="I61" s="407"/>
      <c r="J61"/>
      <c r="K61"/>
      <c r="L61"/>
      <c r="N61" s="487"/>
      <c r="O61" s="487"/>
      <c r="P61" s="493"/>
      <c r="Q61" s="487"/>
      <c r="R61" s="487"/>
      <c r="S61" s="493"/>
      <c r="T61" s="487"/>
      <c r="U61" s="1020"/>
      <c r="V61" s="407"/>
      <c r="W61" s="910"/>
      <c r="X61" s="910"/>
      <c r="Y61" s="407"/>
      <c r="Z61" s="407"/>
      <c r="AA61" s="407"/>
      <c r="AB61" s="407"/>
      <c r="AC61" s="407"/>
      <c r="AD61" s="407"/>
      <c r="AE61" s="407"/>
      <c r="AF61" s="407"/>
      <c r="AG61" s="407"/>
      <c r="AH61" s="407"/>
      <c r="AI61" s="407"/>
      <c r="AJ61" s="407"/>
      <c r="AK61" s="407"/>
      <c r="AL61" s="407"/>
      <c r="AM61" s="407"/>
      <c r="AN61" s="407"/>
      <c r="AO61" s="407"/>
      <c r="AP61" s="407"/>
      <c r="AQ61" s="407"/>
      <c r="AR61" s="407"/>
      <c r="AS61" s="407"/>
      <c r="AT61" s="407"/>
      <c r="AU61" s="407"/>
      <c r="AV61" s="407"/>
      <c r="AW61" s="407"/>
      <c r="AX61" s="407"/>
      <c r="AY61" s="407"/>
      <c r="AZ61" s="407"/>
      <c r="BA61" s="407"/>
      <c r="BB61" s="407"/>
      <c r="BC61" s="407"/>
      <c r="BD61" s="407"/>
      <c r="BE61" s="407"/>
      <c r="BF61" s="407"/>
      <c r="BG61" s="407"/>
      <c r="BH61" s="407"/>
      <c r="BI61" s="407"/>
      <c r="BJ61" s="407"/>
      <c r="BK61" s="407"/>
      <c r="BL61" s="407"/>
      <c r="BM61" s="407"/>
      <c r="BN61" s="407"/>
      <c r="BO61" s="407"/>
      <c r="BP61" s="407"/>
      <c r="BQ61" s="407"/>
      <c r="BR61" s="407"/>
      <c r="BS61" s="407"/>
      <c r="BT61" s="407"/>
      <c r="BU61" s="407"/>
      <c r="BV61" s="407"/>
      <c r="BW61" s="407"/>
      <c r="BX61" s="407"/>
      <c r="BY61" s="407"/>
      <c r="BZ61" s="407"/>
      <c r="CA61" s="407"/>
      <c r="CB61" s="407"/>
      <c r="CC61" s="407"/>
      <c r="CD61" s="407"/>
      <c r="CE61" s="407"/>
      <c r="CF61" s="407"/>
      <c r="CG61" s="407"/>
      <c r="CH61" s="407"/>
      <c r="CI61" s="407"/>
      <c r="CJ61" s="407"/>
      <c r="CK61" s="407"/>
      <c r="CL61" s="407"/>
      <c r="CM61" s="407"/>
      <c r="CN61" s="407"/>
      <c r="CO61" s="407"/>
      <c r="CP61" s="407"/>
      <c r="CQ61" s="407"/>
      <c r="CR61" s="407"/>
      <c r="CS61" s="407"/>
      <c r="CT61" s="407"/>
      <c r="CU61" s="407"/>
      <c r="CV61" s="407"/>
      <c r="CW61" s="407"/>
      <c r="CX61" s="407"/>
      <c r="CY61" s="407"/>
      <c r="CZ61" s="407"/>
      <c r="DA61" s="407"/>
      <c r="DB61" s="407"/>
      <c r="DC61" s="407"/>
      <c r="DD61" s="407"/>
      <c r="DE61" s="407"/>
      <c r="DF61" s="407"/>
      <c r="DG61" s="407"/>
      <c r="DH61" s="407"/>
    </row>
    <row r="62" spans="1:112" x14ac:dyDescent="0.25">
      <c r="A62" s="429"/>
      <c r="B62" s="1429" t="s">
        <v>857</v>
      </c>
      <c r="C62" s="1430"/>
      <c r="D62" s="1430"/>
      <c r="E62" s="1431"/>
      <c r="F62" s="445"/>
      <c r="G62" s="445"/>
      <c r="H62" s="1182"/>
      <c r="I62" s="407"/>
      <c r="J62"/>
      <c r="K62"/>
      <c r="L62"/>
      <c r="N62" s="487"/>
      <c r="O62" s="487"/>
      <c r="P62" s="493"/>
      <c r="Q62" s="487"/>
      <c r="R62" s="487"/>
      <c r="S62" s="493"/>
      <c r="T62" s="487"/>
      <c r="U62" s="1020"/>
      <c r="V62" s="407"/>
      <c r="W62" s="910"/>
      <c r="X62" s="910"/>
      <c r="Y62" s="407"/>
      <c r="Z62" s="407"/>
      <c r="AA62" s="407"/>
      <c r="AB62" s="407"/>
      <c r="AC62" s="407"/>
      <c r="AD62" s="407"/>
      <c r="AE62" s="407"/>
      <c r="AF62" s="407"/>
      <c r="AG62" s="407"/>
      <c r="AH62" s="407"/>
      <c r="AI62" s="407"/>
      <c r="AJ62" s="407"/>
      <c r="AK62" s="407"/>
      <c r="AL62" s="407"/>
      <c r="AM62" s="407"/>
      <c r="AN62" s="407"/>
      <c r="AO62" s="407"/>
      <c r="AP62" s="407"/>
      <c r="AQ62" s="407"/>
      <c r="AR62" s="407"/>
      <c r="AS62" s="407"/>
      <c r="AT62" s="407"/>
      <c r="AU62" s="407"/>
      <c r="AV62" s="407"/>
      <c r="AW62" s="407"/>
      <c r="AX62" s="407"/>
      <c r="AY62" s="407"/>
      <c r="AZ62" s="407"/>
      <c r="BA62" s="407"/>
      <c r="BB62" s="407"/>
      <c r="BC62" s="407"/>
      <c r="BD62" s="407"/>
      <c r="BE62" s="407"/>
      <c r="BF62" s="407"/>
      <c r="BG62" s="407"/>
      <c r="BH62" s="407"/>
      <c r="BI62" s="407"/>
      <c r="BJ62" s="407"/>
      <c r="BK62" s="407"/>
      <c r="BL62" s="407"/>
      <c r="BM62" s="407"/>
      <c r="BN62" s="407"/>
      <c r="BO62" s="407"/>
      <c r="BP62" s="407"/>
      <c r="BQ62" s="407"/>
      <c r="BR62" s="407"/>
      <c r="BS62" s="407"/>
      <c r="BT62" s="407"/>
      <c r="BU62" s="407"/>
      <c r="BV62" s="407"/>
      <c r="BW62" s="407"/>
      <c r="BX62" s="407"/>
      <c r="BY62" s="407"/>
      <c r="BZ62" s="407"/>
      <c r="CA62" s="407"/>
      <c r="CB62" s="407"/>
      <c r="CC62" s="407"/>
      <c r="CD62" s="407"/>
      <c r="CE62" s="407"/>
      <c r="CF62" s="407"/>
      <c r="CG62" s="407"/>
      <c r="CH62" s="407"/>
      <c r="CI62" s="407"/>
      <c r="CJ62" s="407"/>
      <c r="CK62" s="407"/>
      <c r="CL62" s="407"/>
      <c r="CM62" s="407"/>
      <c r="CN62" s="407"/>
      <c r="CO62" s="407"/>
      <c r="CP62" s="407"/>
      <c r="CQ62" s="407"/>
      <c r="CR62" s="407"/>
      <c r="CS62" s="407"/>
      <c r="CT62" s="407"/>
      <c r="CU62" s="407"/>
      <c r="CV62" s="407"/>
      <c r="CW62" s="407"/>
      <c r="CX62" s="407"/>
      <c r="CY62" s="407"/>
      <c r="CZ62" s="407"/>
      <c r="DA62" s="407"/>
      <c r="DB62" s="407"/>
      <c r="DC62" s="407"/>
      <c r="DD62" s="407"/>
      <c r="DE62" s="407"/>
      <c r="DF62" s="407"/>
      <c r="DG62" s="407"/>
      <c r="DH62" s="407"/>
    </row>
    <row r="63" spans="1:112" x14ac:dyDescent="0.25">
      <c r="A63" s="429" t="s">
        <v>506</v>
      </c>
      <c r="B63" s="419" t="s">
        <v>194</v>
      </c>
      <c r="C63" s="435"/>
      <c r="D63" s="435"/>
      <c r="E63" s="435"/>
      <c r="F63" s="433">
        <f>DATA_B_T2!F26</f>
        <v>0</v>
      </c>
      <c r="G63" s="433">
        <f>DATA_B_T2!G26</f>
        <v>0</v>
      </c>
      <c r="H63" s="1166"/>
      <c r="I63" s="407"/>
      <c r="J63" s="1036">
        <v>0</v>
      </c>
      <c r="K63" s="1046"/>
      <c r="L63" s="1036">
        <v>18797</v>
      </c>
      <c r="N63" s="497">
        <f t="shared" ref="N63:N68" si="16">F63-G63</f>
        <v>0</v>
      </c>
      <c r="O63" s="497">
        <f>IF(AND(G63=0,F63&lt;&gt;0),100,IF(G63&gt;0,((F63-G63)/G63*100), ))</f>
        <v>0</v>
      </c>
      <c r="P63" s="407"/>
      <c r="Q63" s="497">
        <f t="shared" si="11"/>
        <v>0</v>
      </c>
      <c r="R63" s="497">
        <f>IF(AND(J63=0,G63&lt;&gt;0),100,IF(J63&gt;0,((G63-J63)/J63*100), ))</f>
        <v>0</v>
      </c>
      <c r="S63" s="407"/>
      <c r="T63" s="497">
        <f t="shared" ref="T63:T68" si="17">(F63/L63)*100</f>
        <v>0</v>
      </c>
      <c r="U63" s="1020"/>
      <c r="V63" s="407"/>
      <c r="W63" s="910">
        <f>IF(G63-100&gt;G63*0.6,G63*0.6,G63-100)</f>
        <v>-100</v>
      </c>
      <c r="X63" s="910">
        <f>IF(G63+100&gt;G63*1.5,G63+100,G63*1.5)</f>
        <v>100</v>
      </c>
      <c r="Y63" s="407"/>
      <c r="Z63" s="407"/>
      <c r="AA63" s="407"/>
      <c r="AB63" s="407"/>
      <c r="AC63" s="407"/>
      <c r="AD63" s="407"/>
      <c r="AE63" s="407"/>
      <c r="AF63" s="407"/>
      <c r="AG63" s="407"/>
      <c r="AH63" s="407"/>
      <c r="AI63" s="407"/>
      <c r="AJ63" s="407"/>
      <c r="AK63" s="407"/>
      <c r="AL63" s="407"/>
      <c r="AM63" s="407"/>
      <c r="AN63" s="407"/>
      <c r="AO63" s="407"/>
      <c r="AP63" s="407"/>
      <c r="AQ63" s="407"/>
      <c r="AR63" s="407"/>
      <c r="AS63" s="407"/>
      <c r="AT63" s="407"/>
      <c r="AU63" s="407"/>
      <c r="AV63" s="407"/>
      <c r="AW63" s="407"/>
      <c r="AX63" s="407"/>
      <c r="AY63" s="407"/>
      <c r="AZ63" s="407"/>
      <c r="BA63" s="407"/>
      <c r="BB63" s="407"/>
      <c r="BC63" s="407"/>
      <c r="BD63" s="407"/>
      <c r="BE63" s="407"/>
      <c r="BF63" s="407"/>
      <c r="BG63" s="407"/>
      <c r="BH63" s="407"/>
      <c r="BI63" s="407"/>
      <c r="BJ63" s="407"/>
      <c r="BK63" s="407"/>
      <c r="BL63" s="407"/>
      <c r="BM63" s="407"/>
      <c r="BN63" s="407"/>
      <c r="BO63" s="407"/>
      <c r="BP63" s="407"/>
      <c r="BQ63" s="407"/>
      <c r="BR63" s="407"/>
      <c r="BS63" s="407"/>
      <c r="BT63" s="407"/>
      <c r="BU63" s="407"/>
      <c r="BV63" s="407"/>
      <c r="BW63" s="407"/>
      <c r="BX63" s="407"/>
      <c r="BY63" s="407"/>
      <c r="BZ63" s="407"/>
      <c r="CA63" s="407"/>
      <c r="CB63" s="407"/>
      <c r="CC63" s="407"/>
      <c r="CD63" s="407"/>
      <c r="CE63" s="407"/>
      <c r="CF63" s="407"/>
      <c r="CG63" s="407"/>
      <c r="CH63" s="407"/>
      <c r="CI63" s="407"/>
      <c r="CJ63" s="407"/>
      <c r="CK63" s="407"/>
      <c r="CL63" s="407"/>
      <c r="CM63" s="407"/>
      <c r="CN63" s="407"/>
      <c r="CO63" s="407"/>
      <c r="CP63" s="407"/>
      <c r="CQ63" s="407"/>
      <c r="CR63" s="407"/>
      <c r="CS63" s="407"/>
      <c r="CT63" s="407"/>
      <c r="CU63" s="407"/>
      <c r="CV63" s="407"/>
      <c r="CW63" s="407"/>
      <c r="CX63" s="407"/>
      <c r="CY63" s="407"/>
      <c r="CZ63" s="407"/>
      <c r="DA63" s="407"/>
      <c r="DB63" s="407"/>
      <c r="DC63" s="407"/>
      <c r="DD63" s="407"/>
      <c r="DE63" s="407"/>
      <c r="DF63" s="407"/>
      <c r="DG63" s="407"/>
      <c r="DH63" s="407"/>
    </row>
    <row r="64" spans="1:112" x14ac:dyDescent="0.25">
      <c r="A64" s="429" t="s">
        <v>507</v>
      </c>
      <c r="B64" s="419" t="s">
        <v>195</v>
      </c>
      <c r="C64" s="435"/>
      <c r="D64" s="435"/>
      <c r="E64" s="435"/>
      <c r="F64" s="433">
        <f>DATA_B_T2!F27</f>
        <v>0</v>
      </c>
      <c r="G64" s="433">
        <f>DATA_B_T2!G27</f>
        <v>0</v>
      </c>
      <c r="H64" s="1166"/>
      <c r="I64" s="407"/>
      <c r="J64" s="1036">
        <v>0</v>
      </c>
      <c r="K64" s="1046"/>
      <c r="L64" s="1036">
        <v>131921</v>
      </c>
      <c r="N64" s="497">
        <f t="shared" si="16"/>
        <v>0</v>
      </c>
      <c r="O64" s="497">
        <f>IF(AND(G64=0,F64&lt;&gt;0),100,IF(G64&gt;0,((F64-G64)/G64*100), ))</f>
        <v>0</v>
      </c>
      <c r="P64" s="407"/>
      <c r="Q64" s="497">
        <f t="shared" si="11"/>
        <v>0</v>
      </c>
      <c r="R64" s="497">
        <f>IF(AND(J64=0,G64&lt;&gt;0),100,IF(J64&gt;0,((G64-J64)/J64*100), ))</f>
        <v>0</v>
      </c>
      <c r="S64" s="407"/>
      <c r="T64" s="497">
        <f t="shared" si="17"/>
        <v>0</v>
      </c>
      <c r="U64" s="1020"/>
      <c r="V64" s="407"/>
      <c r="W64" s="910">
        <f>IF(G64-100&gt;G64*0.6,G64*0.6,G64-100)</f>
        <v>-100</v>
      </c>
      <c r="X64" s="910">
        <f>IF(G64+100&gt;G64*1.5,G64+100,G64*1.5)</f>
        <v>100</v>
      </c>
      <c r="Y64" s="407"/>
      <c r="Z64" s="407"/>
      <c r="AA64" s="407"/>
      <c r="AB64" s="407"/>
      <c r="AC64" s="407"/>
      <c r="AD64" s="407"/>
      <c r="AE64" s="407"/>
      <c r="AF64" s="407"/>
      <c r="AG64" s="407"/>
      <c r="AH64" s="407"/>
      <c r="AI64" s="407"/>
      <c r="AJ64" s="407"/>
      <c r="AK64" s="407"/>
      <c r="AL64" s="407"/>
      <c r="AM64" s="407"/>
      <c r="AN64" s="407"/>
      <c r="AO64" s="407"/>
      <c r="AP64" s="407"/>
      <c r="AQ64" s="407"/>
      <c r="AR64" s="407"/>
      <c r="AS64" s="407"/>
      <c r="AT64" s="407"/>
      <c r="AU64" s="407"/>
      <c r="AV64" s="407"/>
      <c r="AW64" s="407"/>
      <c r="AX64" s="407"/>
      <c r="AY64" s="407"/>
      <c r="AZ64" s="407"/>
      <c r="BA64" s="407"/>
      <c r="BB64" s="407"/>
      <c r="BC64" s="407"/>
      <c r="BD64" s="407"/>
      <c r="BE64" s="407"/>
      <c r="BF64" s="407"/>
      <c r="BG64" s="407"/>
      <c r="BH64" s="407"/>
      <c r="BI64" s="407"/>
      <c r="BJ64" s="407"/>
      <c r="BK64" s="407"/>
      <c r="BL64" s="407"/>
      <c r="BM64" s="407"/>
      <c r="BN64" s="407"/>
      <c r="BO64" s="407"/>
      <c r="BP64" s="407"/>
      <c r="BQ64" s="407"/>
      <c r="BR64" s="407"/>
      <c r="BS64" s="407"/>
      <c r="BT64" s="407"/>
      <c r="BU64" s="407"/>
      <c r="BV64" s="407"/>
      <c r="BW64" s="407"/>
      <c r="BX64" s="407"/>
      <c r="BY64" s="407"/>
      <c r="BZ64" s="407"/>
      <c r="CA64" s="407"/>
      <c r="CB64" s="407"/>
      <c r="CC64" s="407"/>
      <c r="CD64" s="407"/>
      <c r="CE64" s="407"/>
      <c r="CF64" s="407"/>
      <c r="CG64" s="407"/>
      <c r="CH64" s="407"/>
      <c r="CI64" s="407"/>
      <c r="CJ64" s="407"/>
      <c r="CK64" s="407"/>
      <c r="CL64" s="407"/>
      <c r="CM64" s="407"/>
      <c r="CN64" s="407"/>
      <c r="CO64" s="407"/>
      <c r="CP64" s="407"/>
      <c r="CQ64" s="407"/>
      <c r="CR64" s="407"/>
      <c r="CS64" s="407"/>
      <c r="CT64" s="407"/>
      <c r="CU64" s="407"/>
      <c r="CV64" s="407"/>
      <c r="CW64" s="407"/>
      <c r="CX64" s="407"/>
      <c r="CY64" s="407"/>
      <c r="CZ64" s="407"/>
      <c r="DA64" s="407"/>
      <c r="DB64" s="407"/>
      <c r="DC64" s="407"/>
      <c r="DD64" s="407"/>
      <c r="DE64" s="407"/>
      <c r="DF64" s="407"/>
      <c r="DG64" s="407"/>
      <c r="DH64" s="407"/>
    </row>
    <row r="65" spans="1:112" x14ac:dyDescent="0.25">
      <c r="A65" s="429" t="s">
        <v>508</v>
      </c>
      <c r="B65" s="419" t="s">
        <v>196</v>
      </c>
      <c r="C65" s="435"/>
      <c r="D65" s="435"/>
      <c r="E65" s="435"/>
      <c r="F65" s="433">
        <f>DATA_B_T2!F28</f>
        <v>0</v>
      </c>
      <c r="G65" s="433">
        <f>DATA_B_T2!G28</f>
        <v>0</v>
      </c>
      <c r="H65" s="1166"/>
      <c r="I65" s="407"/>
      <c r="J65" s="1036">
        <v>0</v>
      </c>
      <c r="K65" s="1046"/>
      <c r="L65" s="1036">
        <v>272158</v>
      </c>
      <c r="N65" s="497">
        <f t="shared" si="16"/>
        <v>0</v>
      </c>
      <c r="O65" s="497">
        <f>IF(AND(G65=0,F65&lt;&gt;0),100,IF(G65&gt;0,((F65-G65)/G65*100), ))</f>
        <v>0</v>
      </c>
      <c r="P65" s="407"/>
      <c r="Q65" s="497">
        <f t="shared" si="11"/>
        <v>0</v>
      </c>
      <c r="R65" s="497">
        <f>IF(AND(J65=0,G65&lt;&gt;0),100,IF(J65&gt;0,((G65-J65)/J65*100), ))</f>
        <v>0</v>
      </c>
      <c r="S65" s="407"/>
      <c r="T65" s="497">
        <f t="shared" si="17"/>
        <v>0</v>
      </c>
      <c r="U65" s="1020"/>
      <c r="V65" s="407"/>
      <c r="W65" s="910">
        <f>IF(G65-100&gt;G65*0.6,G65*0.6,G65-100)</f>
        <v>-100</v>
      </c>
      <c r="X65" s="910">
        <f>IF(G65+100&gt;G65*1.5,G65+100,G65*1.5)</f>
        <v>100</v>
      </c>
      <c r="Y65" s="407"/>
      <c r="Z65" s="407"/>
      <c r="AA65" s="407"/>
      <c r="AB65" s="407"/>
      <c r="AC65" s="407"/>
      <c r="AD65" s="407"/>
      <c r="AE65" s="407"/>
      <c r="AF65" s="407"/>
      <c r="AG65" s="407"/>
      <c r="AH65" s="407"/>
      <c r="AI65" s="407"/>
      <c r="AJ65" s="407"/>
      <c r="AK65" s="407"/>
      <c r="AL65" s="407"/>
      <c r="AM65" s="407"/>
      <c r="AN65" s="407"/>
      <c r="AO65" s="407"/>
      <c r="AP65" s="407"/>
      <c r="AQ65" s="407"/>
      <c r="AR65" s="407"/>
      <c r="AS65" s="407"/>
      <c r="AT65" s="407"/>
      <c r="AU65" s="407"/>
      <c r="AV65" s="407"/>
      <c r="AW65" s="407"/>
      <c r="AX65" s="407"/>
      <c r="AY65" s="407"/>
      <c r="AZ65" s="407"/>
      <c r="BA65" s="407"/>
      <c r="BB65" s="407"/>
      <c r="BC65" s="407"/>
      <c r="BD65" s="407"/>
      <c r="BE65" s="407"/>
      <c r="BF65" s="407"/>
      <c r="BG65" s="407"/>
      <c r="BH65" s="407"/>
      <c r="BI65" s="407"/>
      <c r="BJ65" s="407"/>
      <c r="BK65" s="407"/>
      <c r="BL65" s="407"/>
      <c r="BM65" s="407"/>
      <c r="BN65" s="407"/>
      <c r="BO65" s="407"/>
      <c r="BP65" s="407"/>
      <c r="BQ65" s="407"/>
      <c r="BR65" s="407"/>
      <c r="BS65" s="407"/>
      <c r="BT65" s="407"/>
      <c r="BU65" s="407"/>
      <c r="BV65" s="407"/>
      <c r="BW65" s="407"/>
      <c r="BX65" s="407"/>
      <c r="BY65" s="407"/>
      <c r="BZ65" s="407"/>
      <c r="CA65" s="407"/>
      <c r="CB65" s="407"/>
      <c r="CC65" s="407"/>
      <c r="CD65" s="407"/>
      <c r="CE65" s="407"/>
      <c r="CF65" s="407"/>
      <c r="CG65" s="407"/>
      <c r="CH65" s="407"/>
      <c r="CI65" s="407"/>
      <c r="CJ65" s="407"/>
      <c r="CK65" s="407"/>
      <c r="CL65" s="407"/>
      <c r="CM65" s="407"/>
      <c r="CN65" s="407"/>
      <c r="CO65" s="407"/>
      <c r="CP65" s="407"/>
      <c r="CQ65" s="407"/>
      <c r="CR65" s="407"/>
      <c r="CS65" s="407"/>
      <c r="CT65" s="407"/>
      <c r="CU65" s="407"/>
      <c r="CV65" s="407"/>
      <c r="CW65" s="407"/>
      <c r="CX65" s="407"/>
      <c r="CY65" s="407"/>
      <c r="CZ65" s="407"/>
      <c r="DA65" s="407"/>
      <c r="DB65" s="407"/>
      <c r="DC65" s="407"/>
      <c r="DD65" s="407"/>
      <c r="DE65" s="407"/>
      <c r="DF65" s="407"/>
      <c r="DG65" s="407"/>
      <c r="DH65" s="407"/>
    </row>
    <row r="66" spans="1:112" x14ac:dyDescent="0.25">
      <c r="A66" s="429" t="s">
        <v>509</v>
      </c>
      <c r="B66" s="419" t="s">
        <v>197</v>
      </c>
      <c r="C66" s="435"/>
      <c r="D66" s="435"/>
      <c r="E66" s="435"/>
      <c r="F66" s="433">
        <f>DATA_B_T2!F29</f>
        <v>0</v>
      </c>
      <c r="G66" s="433">
        <f>DATA_B_T2!G29</f>
        <v>0</v>
      </c>
      <c r="H66" s="1166"/>
      <c r="I66" s="407"/>
      <c r="J66" s="1036">
        <v>0</v>
      </c>
      <c r="K66" s="1046"/>
      <c r="L66" s="1036">
        <v>230429</v>
      </c>
      <c r="N66" s="497">
        <f t="shared" si="16"/>
        <v>0</v>
      </c>
      <c r="O66" s="497">
        <f>IF(AND(G66=0,F66&lt;&gt;0),100,IF(G66&gt;0,((F66-G66)/G66*100), ))</f>
        <v>0</v>
      </c>
      <c r="P66" s="407"/>
      <c r="Q66" s="497">
        <f t="shared" si="11"/>
        <v>0</v>
      </c>
      <c r="R66" s="497">
        <f>IF(AND(J66=0,G66&lt;&gt;0),100,IF(J66&gt;0,((G66-J66)/J66*100), ))</f>
        <v>0</v>
      </c>
      <c r="S66" s="407"/>
      <c r="T66" s="497">
        <f t="shared" si="17"/>
        <v>0</v>
      </c>
      <c r="U66" s="1020"/>
      <c r="V66" s="407"/>
      <c r="W66" s="910">
        <f>IF(G66-100&gt;G66*0.6,G66*0.6,G66-100)</f>
        <v>-100</v>
      </c>
      <c r="X66" s="910">
        <f>IF(G66+100&gt;G66*1.5,G66+100,G66*1.5)</f>
        <v>100</v>
      </c>
      <c r="Y66" s="407"/>
      <c r="Z66" s="407"/>
      <c r="AA66" s="407"/>
      <c r="AB66" s="407"/>
      <c r="AC66" s="407"/>
      <c r="AD66" s="407"/>
      <c r="AE66" s="407"/>
      <c r="AF66" s="407"/>
      <c r="AG66" s="407"/>
      <c r="AH66" s="407"/>
      <c r="AI66" s="407"/>
      <c r="AJ66" s="407"/>
      <c r="AK66" s="407"/>
      <c r="AL66" s="407"/>
      <c r="AM66" s="407"/>
      <c r="AN66" s="407"/>
      <c r="AO66" s="407"/>
      <c r="AP66" s="407"/>
      <c r="AQ66" s="407"/>
      <c r="AR66" s="407"/>
      <c r="AS66" s="407"/>
      <c r="AT66" s="407"/>
      <c r="AU66" s="407"/>
      <c r="AV66" s="407"/>
      <c r="AW66" s="407"/>
      <c r="AX66" s="407"/>
      <c r="AY66" s="407"/>
      <c r="AZ66" s="407"/>
      <c r="BA66" s="407"/>
      <c r="BB66" s="407"/>
      <c r="BC66" s="407"/>
      <c r="BD66" s="407"/>
      <c r="BE66" s="407"/>
      <c r="BF66" s="407"/>
      <c r="BG66" s="407"/>
      <c r="BH66" s="407"/>
      <c r="BI66" s="407"/>
      <c r="BJ66" s="407"/>
      <c r="BK66" s="407"/>
      <c r="BL66" s="407"/>
      <c r="BM66" s="407"/>
      <c r="BN66" s="407"/>
      <c r="BO66" s="407"/>
      <c r="BP66" s="407"/>
      <c r="BQ66" s="407"/>
      <c r="BR66" s="407"/>
      <c r="BS66" s="407"/>
      <c r="BT66" s="407"/>
      <c r="BU66" s="407"/>
      <c r="BV66" s="407"/>
      <c r="BW66" s="407"/>
      <c r="BX66" s="407"/>
      <c r="BY66" s="407"/>
      <c r="BZ66" s="407"/>
      <c r="CA66" s="407"/>
      <c r="CB66" s="407"/>
      <c r="CC66" s="407"/>
      <c r="CD66" s="407"/>
      <c r="CE66" s="407"/>
      <c r="CF66" s="407"/>
      <c r="CG66" s="407"/>
      <c r="CH66" s="407"/>
      <c r="CI66" s="407"/>
      <c r="CJ66" s="407"/>
      <c r="CK66" s="407"/>
      <c r="CL66" s="407"/>
      <c r="CM66" s="407"/>
      <c r="CN66" s="407"/>
      <c r="CO66" s="407"/>
      <c r="CP66" s="407"/>
      <c r="CQ66" s="407"/>
      <c r="CR66" s="407"/>
      <c r="CS66" s="407"/>
      <c r="CT66" s="407"/>
      <c r="CU66" s="407"/>
      <c r="CV66" s="407"/>
      <c r="CW66" s="407"/>
      <c r="CX66" s="407"/>
      <c r="CY66" s="407"/>
      <c r="CZ66" s="407"/>
      <c r="DA66" s="407"/>
      <c r="DB66" s="407"/>
      <c r="DC66" s="407"/>
      <c r="DD66" s="407"/>
      <c r="DE66" s="407"/>
      <c r="DF66" s="407"/>
      <c r="DG66" s="407"/>
      <c r="DH66" s="407"/>
    </row>
    <row r="67" spans="1:112" x14ac:dyDescent="0.25">
      <c r="A67" s="429" t="s">
        <v>510</v>
      </c>
      <c r="B67" s="417" t="s">
        <v>198</v>
      </c>
      <c r="C67" s="416"/>
      <c r="D67" s="416"/>
      <c r="E67" s="416"/>
      <c r="F67" s="409">
        <f>SUM(F63:F66)</f>
        <v>0</v>
      </c>
      <c r="G67" s="409">
        <f>SUM(G63:G66)</f>
        <v>0</v>
      </c>
      <c r="H67" s="1166"/>
      <c r="I67" s="407"/>
      <c r="J67" s="1038">
        <f>SUM(J63:J66)</f>
        <v>0</v>
      </c>
      <c r="K67" s="1046"/>
      <c r="L67" s="1038">
        <v>653305</v>
      </c>
      <c r="N67" s="487"/>
      <c r="O67" s="487"/>
      <c r="P67" s="407"/>
      <c r="Q67" s="487"/>
      <c r="R67" s="487"/>
      <c r="S67" s="407"/>
      <c r="T67" s="497">
        <f t="shared" si="17"/>
        <v>0</v>
      </c>
      <c r="U67" s="1020"/>
      <c r="V67" s="407"/>
      <c r="W67" s="911"/>
      <c r="X67" s="911"/>
      <c r="Y67" s="407"/>
      <c r="Z67" s="407"/>
      <c r="AA67" s="407"/>
      <c r="AB67" s="407"/>
      <c r="AC67" s="407"/>
      <c r="AD67" s="407"/>
      <c r="AE67" s="407"/>
      <c r="AF67" s="407"/>
      <c r="AG67" s="407"/>
      <c r="AH67" s="407"/>
      <c r="AI67" s="407"/>
      <c r="AJ67" s="407"/>
      <c r="AK67" s="407"/>
      <c r="AL67" s="407"/>
      <c r="AM67" s="407"/>
      <c r="AN67" s="407"/>
      <c r="AO67" s="407"/>
      <c r="AP67" s="407"/>
      <c r="AQ67" s="407"/>
      <c r="AR67" s="407"/>
      <c r="AS67" s="407"/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7"/>
      <c r="CG67" s="407"/>
      <c r="CH67" s="407"/>
      <c r="CI67" s="407"/>
      <c r="CJ67" s="407"/>
      <c r="CK67" s="407"/>
      <c r="CL67" s="407"/>
      <c r="CM67" s="407"/>
      <c r="CN67" s="407"/>
      <c r="CO67" s="407"/>
      <c r="CP67" s="407"/>
      <c r="CQ67" s="407"/>
      <c r="CR67" s="407"/>
      <c r="CS67" s="407"/>
      <c r="CT67" s="407"/>
      <c r="CU67" s="407"/>
      <c r="CV67" s="407"/>
      <c r="CW67" s="407"/>
      <c r="CX67" s="407"/>
      <c r="CY67" s="407"/>
      <c r="CZ67" s="407"/>
      <c r="DA67" s="407"/>
      <c r="DB67" s="407"/>
      <c r="DC67" s="407"/>
      <c r="DD67" s="407"/>
      <c r="DE67" s="407"/>
      <c r="DF67" s="407"/>
      <c r="DG67" s="407"/>
      <c r="DH67" s="407"/>
    </row>
    <row r="68" spans="1:112" x14ac:dyDescent="0.25">
      <c r="A68" s="429" t="s">
        <v>199</v>
      </c>
      <c r="B68" s="442" t="s">
        <v>200</v>
      </c>
      <c r="C68" s="435"/>
      <c r="D68" s="435"/>
      <c r="E68" s="435"/>
      <c r="F68" s="433">
        <f>DATA_B_T2!F31</f>
        <v>0</v>
      </c>
      <c r="G68" s="433">
        <f>DATA_B_T2!G31</f>
        <v>0</v>
      </c>
      <c r="H68" s="1183"/>
      <c r="I68" s="407"/>
      <c r="J68" s="1036">
        <v>0</v>
      </c>
      <c r="K68" s="1046"/>
      <c r="L68" s="1036">
        <v>3663846</v>
      </c>
      <c r="N68" s="497">
        <f t="shared" si="16"/>
        <v>0</v>
      </c>
      <c r="O68" s="497">
        <f>IF(AND(G68=0,F68&lt;&gt;0),100,IF(G68&gt;0,((F68-G68)/G68*100), ))</f>
        <v>0</v>
      </c>
      <c r="P68" s="407"/>
      <c r="Q68" s="497">
        <f t="shared" si="11"/>
        <v>0</v>
      </c>
      <c r="R68" s="497">
        <f>IF(AND(J68=0,G68&lt;&gt;0),100,IF(J68&gt;0,((G68-J68)/J68*100), ))</f>
        <v>0</v>
      </c>
      <c r="S68" s="407"/>
      <c r="T68" s="497">
        <f t="shared" si="17"/>
        <v>0</v>
      </c>
      <c r="U68" s="1020"/>
      <c r="V68" s="407"/>
      <c r="W68" s="910">
        <f>IF(G68-10000&gt;G68*0.6,G68*0.6,G68-10000)</f>
        <v>-10000</v>
      </c>
      <c r="X68" s="910">
        <f>IF(G68+10000&gt;G68*1.5,G68+10000,G68*1.5)</f>
        <v>10000</v>
      </c>
      <c r="Y68" s="407"/>
      <c r="Z68" s="407"/>
      <c r="AA68" s="407"/>
      <c r="AB68" s="407"/>
      <c r="AC68" s="407"/>
      <c r="AD68" s="407"/>
      <c r="AE68" s="407"/>
      <c r="AF68" s="407"/>
      <c r="AG68" s="407"/>
      <c r="AH68" s="407"/>
      <c r="AI68" s="407"/>
      <c r="AJ68" s="407"/>
      <c r="AK68" s="407"/>
      <c r="AL68" s="407"/>
      <c r="AM68" s="407"/>
      <c r="AN68" s="407"/>
      <c r="AO68" s="407"/>
      <c r="AP68" s="407"/>
      <c r="AQ68" s="407"/>
      <c r="AR68" s="407"/>
      <c r="AS68" s="407"/>
      <c r="AT68" s="407"/>
      <c r="AU68" s="407"/>
      <c r="AV68" s="407"/>
      <c r="AW68" s="407"/>
      <c r="AX68" s="407"/>
      <c r="AY68" s="407"/>
      <c r="AZ68" s="407"/>
      <c r="BA68" s="407"/>
      <c r="BB68" s="407"/>
      <c r="BC68" s="407"/>
      <c r="BD68" s="407"/>
      <c r="BE68" s="407"/>
      <c r="BF68" s="407"/>
      <c r="BG68" s="407"/>
      <c r="BH68" s="407"/>
      <c r="BI68" s="407"/>
      <c r="BJ68" s="407"/>
      <c r="BK68" s="407"/>
      <c r="BL68" s="407"/>
      <c r="BM68" s="407"/>
      <c r="BN68" s="407"/>
      <c r="BO68" s="407"/>
      <c r="BP68" s="407"/>
      <c r="BQ68" s="407"/>
      <c r="BR68" s="407"/>
      <c r="BS68" s="407"/>
      <c r="BT68" s="407"/>
      <c r="BU68" s="407"/>
      <c r="BV68" s="407"/>
      <c r="BW68" s="407"/>
      <c r="BX68" s="407"/>
      <c r="BY68" s="407"/>
      <c r="BZ68" s="407"/>
      <c r="CA68" s="407"/>
      <c r="CB68" s="407"/>
      <c r="CC68" s="407"/>
      <c r="CD68" s="407"/>
      <c r="CE68" s="407"/>
      <c r="CF68" s="407"/>
      <c r="CG68" s="407"/>
      <c r="CH68" s="407"/>
      <c r="CI68" s="407"/>
      <c r="CJ68" s="407"/>
      <c r="CK68" s="407"/>
      <c r="CL68" s="407"/>
      <c r="CM68" s="407"/>
      <c r="CN68" s="407"/>
      <c r="CO68" s="407"/>
      <c r="CP68" s="407"/>
      <c r="CQ68" s="407"/>
      <c r="CR68" s="407"/>
      <c r="CS68" s="407"/>
      <c r="CT68" s="407"/>
      <c r="CU68" s="407"/>
      <c r="CV68" s="407"/>
      <c r="CW68" s="407"/>
      <c r="CX68" s="407"/>
      <c r="CY68" s="407"/>
      <c r="CZ68" s="407"/>
      <c r="DA68" s="407"/>
      <c r="DB68" s="407"/>
      <c r="DC68" s="407"/>
      <c r="DD68" s="407"/>
      <c r="DE68" s="407"/>
      <c r="DF68" s="407"/>
      <c r="DG68" s="407"/>
      <c r="DH68" s="407"/>
    </row>
    <row r="69" spans="1:112" ht="7.5" customHeight="1" x14ac:dyDescent="0.25">
      <c r="A69" s="449"/>
      <c r="B69" s="449"/>
      <c r="C69" s="449"/>
      <c r="D69" s="449"/>
      <c r="E69" s="449"/>
      <c r="F69" s="449"/>
      <c r="G69" s="449"/>
      <c r="H69" s="449"/>
      <c r="M69" s="4"/>
      <c r="O69" s="487"/>
      <c r="W69" s="913"/>
      <c r="X69" s="913"/>
    </row>
    <row r="70" spans="1:112" ht="7.5" customHeight="1" x14ac:dyDescent="0.25">
      <c r="A70" s="449"/>
      <c r="B70" s="449"/>
      <c r="C70" s="449"/>
      <c r="D70" s="449"/>
      <c r="E70" s="449"/>
      <c r="F70" s="449"/>
      <c r="G70" s="449"/>
      <c r="H70" s="449"/>
      <c r="M70" s="4"/>
      <c r="O70" s="487"/>
      <c r="W70" s="913"/>
      <c r="X70" s="913"/>
    </row>
    <row r="71" spans="1:112" x14ac:dyDescent="0.25">
      <c r="A71" s="449"/>
      <c r="B71" s="449"/>
      <c r="C71" s="449"/>
      <c r="D71" s="449"/>
      <c r="E71" s="449"/>
      <c r="F71" s="449"/>
      <c r="G71" s="449"/>
      <c r="H71" s="449"/>
      <c r="M71" s="4"/>
      <c r="N71" s="1400" t="s">
        <v>284</v>
      </c>
      <c r="O71" s="1408"/>
      <c r="P71" s="31"/>
      <c r="Q71" s="1400" t="s">
        <v>285</v>
      </c>
      <c r="R71" s="1401"/>
      <c r="S71" s="31"/>
      <c r="T71" s="1400" t="s">
        <v>286</v>
      </c>
      <c r="U71" s="1401"/>
      <c r="W71" s="913"/>
      <c r="X71" s="913"/>
    </row>
    <row r="72" spans="1:112" ht="13.5" customHeight="1" x14ac:dyDescent="0.25">
      <c r="A72" s="449"/>
      <c r="B72" s="449"/>
      <c r="C72" s="449"/>
      <c r="D72" s="449"/>
      <c r="E72" s="449"/>
      <c r="F72" s="449"/>
      <c r="G72" s="449"/>
      <c r="H72" s="449"/>
      <c r="J72" s="1409" t="s">
        <v>288</v>
      </c>
      <c r="K72" s="1410"/>
      <c r="L72" s="1411"/>
      <c r="M72" s="4"/>
      <c r="N72" s="1390" t="s">
        <v>0</v>
      </c>
      <c r="O72" s="1391"/>
      <c r="Q72" s="1384" t="s">
        <v>282</v>
      </c>
      <c r="R72" s="1385"/>
      <c r="T72" s="1432" t="s">
        <v>163</v>
      </c>
      <c r="U72" s="1433"/>
      <c r="W72" s="913"/>
      <c r="X72" s="913"/>
    </row>
    <row r="73" spans="1:112" x14ac:dyDescent="0.25">
      <c r="A73" s="449"/>
      <c r="B73" s="449"/>
      <c r="C73" s="449"/>
      <c r="D73" s="449"/>
      <c r="E73" s="449"/>
      <c r="F73" s="449"/>
      <c r="G73" s="449"/>
      <c r="H73" s="449"/>
      <c r="M73" s="4"/>
      <c r="N73" s="1392"/>
      <c r="O73" s="1393"/>
      <c r="Q73" s="1386"/>
      <c r="R73" s="1387"/>
      <c r="T73" s="1434"/>
      <c r="U73" s="1435"/>
      <c r="W73" s="913"/>
      <c r="X73" s="913"/>
    </row>
    <row r="74" spans="1:112" x14ac:dyDescent="0.25">
      <c r="A74" s="449"/>
      <c r="B74" s="449"/>
      <c r="C74" s="449"/>
      <c r="D74" s="449"/>
      <c r="E74" s="449"/>
      <c r="F74" s="449"/>
      <c r="G74" s="529"/>
      <c r="H74" s="529"/>
      <c r="I74" s="358"/>
      <c r="J74" s="1291" t="s">
        <v>959</v>
      </c>
      <c r="K74" s="795"/>
      <c r="L74" s="496" t="s">
        <v>280</v>
      </c>
      <c r="M74" s="4"/>
      <c r="N74" s="1394"/>
      <c r="O74" s="1395"/>
      <c r="Q74" s="1388"/>
      <c r="R74" s="1389"/>
      <c r="T74" s="1434"/>
      <c r="U74" s="1435"/>
      <c r="W74" s="913"/>
      <c r="X74" s="913"/>
    </row>
    <row r="75" spans="1:112" x14ac:dyDescent="0.25">
      <c r="A75" s="449"/>
      <c r="B75" s="1184"/>
      <c r="C75" s="449"/>
      <c r="D75" s="449"/>
      <c r="E75" s="449"/>
      <c r="F75" s="449"/>
      <c r="G75" s="529"/>
      <c r="H75" s="529"/>
      <c r="I75" s="358"/>
      <c r="J75" s="1405" t="s">
        <v>904</v>
      </c>
      <c r="K75" s="51"/>
      <c r="L75" s="1405" t="s">
        <v>905</v>
      </c>
      <c r="M75" s="4"/>
      <c r="T75" s="1436"/>
      <c r="U75" s="1437"/>
      <c r="W75" s="913"/>
      <c r="X75" s="913"/>
    </row>
    <row r="76" spans="1:112" ht="13.5" customHeight="1" x14ac:dyDescent="0.25">
      <c r="A76" s="449"/>
      <c r="B76" s="449"/>
      <c r="C76" s="449"/>
      <c r="D76" s="449"/>
      <c r="E76" s="449"/>
      <c r="F76" s="449"/>
      <c r="G76" s="529"/>
      <c r="H76" s="529"/>
      <c r="I76" s="358"/>
      <c r="J76" s="1406"/>
      <c r="K76" s="56"/>
      <c r="L76" s="1406"/>
      <c r="M76" s="646"/>
      <c r="N76" s="1396" t="s">
        <v>906</v>
      </c>
      <c r="O76" s="1402"/>
      <c r="P76" s="909"/>
      <c r="Q76" s="1396" t="s">
        <v>907</v>
      </c>
      <c r="R76" s="1397"/>
      <c r="S76" s="909"/>
      <c r="T76" s="1396" t="s">
        <v>908</v>
      </c>
      <c r="U76" s="1438"/>
      <c r="W76" s="913"/>
      <c r="X76" s="913"/>
    </row>
    <row r="77" spans="1:112" x14ac:dyDescent="0.25">
      <c r="A77" s="449"/>
      <c r="B77" s="449"/>
      <c r="C77" s="449"/>
      <c r="D77" s="449"/>
      <c r="E77" s="449"/>
      <c r="F77" s="449"/>
      <c r="G77" s="529"/>
      <c r="H77" s="529"/>
      <c r="I77" s="358"/>
      <c r="J77" s="1407"/>
      <c r="K77" s="909"/>
      <c r="L77" s="1407"/>
      <c r="M77" s="646"/>
      <c r="N77" s="1403"/>
      <c r="O77" s="1404"/>
      <c r="P77" s="31"/>
      <c r="Q77" s="1398"/>
      <c r="R77" s="1399"/>
      <c r="S77" s="31"/>
      <c r="T77" s="1439"/>
      <c r="U77" s="1440"/>
      <c r="W77" s="913"/>
      <c r="X77" s="913"/>
    </row>
    <row r="78" spans="1:112" ht="12" customHeight="1" x14ac:dyDescent="0.25">
      <c r="A78" s="484" t="s">
        <v>202</v>
      </c>
      <c r="B78" s="463"/>
      <c r="C78" s="463"/>
      <c r="D78" s="463"/>
      <c r="E78" s="463"/>
      <c r="F78" s="463"/>
      <c r="G78" s="1424" t="s">
        <v>161</v>
      </c>
      <c r="H78" s="1425"/>
      <c r="I78" s="909"/>
      <c r="J78" s="495" t="s">
        <v>161</v>
      </c>
      <c r="K78" s="909"/>
      <c r="L78" s="495" t="s">
        <v>161</v>
      </c>
      <c r="M78" s="646"/>
      <c r="N78" s="489" t="s">
        <v>533</v>
      </c>
      <c r="O78" s="490" t="s">
        <v>283</v>
      </c>
      <c r="P78" s="488"/>
      <c r="Q78" s="489" t="s">
        <v>533</v>
      </c>
      <c r="R78" s="489" t="s">
        <v>283</v>
      </c>
      <c r="S78" s="488"/>
      <c r="T78" s="1441" t="s">
        <v>281</v>
      </c>
      <c r="U78" s="1442"/>
      <c r="V78" s="407"/>
      <c r="W78" s="912"/>
      <c r="X78" s="912"/>
      <c r="Y78" s="407"/>
      <c r="Z78" s="407"/>
      <c r="AA78" s="407"/>
      <c r="AB78" s="407"/>
      <c r="AC78" s="407"/>
      <c r="AD78" s="407"/>
      <c r="AE78" s="407"/>
      <c r="AF78" s="407"/>
      <c r="AG78" s="407"/>
      <c r="AH78" s="407"/>
      <c r="AI78" s="407"/>
      <c r="AJ78" s="407"/>
      <c r="AK78" s="407"/>
      <c r="AL78" s="407"/>
      <c r="AM78" s="407"/>
      <c r="AN78" s="407"/>
      <c r="AO78" s="407"/>
      <c r="AP78" s="407"/>
      <c r="AQ78" s="407"/>
      <c r="AR78" s="407"/>
      <c r="AS78" s="407"/>
      <c r="AT78" s="407"/>
      <c r="AU78" s="407"/>
      <c r="AV78" s="407"/>
      <c r="AW78" s="407"/>
      <c r="AX78" s="407"/>
      <c r="AY78" s="407"/>
      <c r="AZ78" s="407"/>
      <c r="BA78" s="407"/>
      <c r="BB78" s="407"/>
      <c r="BC78" s="407"/>
      <c r="BD78" s="407"/>
      <c r="BE78" s="407"/>
      <c r="BF78" s="407"/>
      <c r="BG78" s="407"/>
      <c r="BH78" s="407"/>
      <c r="BI78" s="407"/>
      <c r="BJ78" s="407"/>
      <c r="BK78" s="407"/>
      <c r="BL78" s="407"/>
      <c r="BM78" s="407"/>
      <c r="BN78" s="407"/>
      <c r="BO78" s="407"/>
      <c r="BP78" s="407"/>
      <c r="BQ78" s="407"/>
      <c r="BR78" s="407"/>
      <c r="BS78" s="407"/>
      <c r="BT78" s="407"/>
      <c r="BU78" s="407"/>
      <c r="BV78" s="407"/>
      <c r="BW78" s="407"/>
      <c r="BX78" s="407"/>
      <c r="BY78" s="407"/>
      <c r="BZ78" s="407"/>
      <c r="CA78" s="407"/>
      <c r="CB78" s="407"/>
      <c r="CC78" s="407"/>
      <c r="CD78" s="407"/>
      <c r="CE78" s="407"/>
      <c r="CF78" s="407"/>
      <c r="CG78" s="407"/>
      <c r="CH78" s="407"/>
      <c r="CI78" s="407"/>
      <c r="CJ78" s="407"/>
      <c r="CK78" s="407"/>
      <c r="CL78" s="407"/>
      <c r="CM78" s="407"/>
      <c r="CN78" s="407"/>
      <c r="CO78" s="407"/>
      <c r="CP78" s="407"/>
      <c r="CQ78" s="407"/>
      <c r="CR78" s="407"/>
      <c r="CS78" s="407"/>
      <c r="CT78" s="407"/>
      <c r="CU78" s="407"/>
      <c r="CV78" s="407"/>
      <c r="CW78" s="407"/>
      <c r="CX78" s="407"/>
      <c r="CY78" s="407"/>
      <c r="CZ78" s="407"/>
      <c r="DA78" s="407"/>
      <c r="DB78" s="407"/>
      <c r="DC78" s="407"/>
      <c r="DD78" s="407"/>
      <c r="DE78" s="407"/>
      <c r="DF78" s="407"/>
      <c r="DG78" s="407"/>
      <c r="DH78" s="407"/>
    </row>
    <row r="79" spans="1:112" ht="12" customHeight="1" x14ac:dyDescent="0.25">
      <c r="A79" s="471"/>
      <c r="B79" s="475"/>
      <c r="C79" s="475"/>
      <c r="D79" s="475"/>
      <c r="E79" s="473"/>
      <c r="F79" s="475"/>
      <c r="G79" s="461" t="s">
        <v>900</v>
      </c>
      <c r="H79" s="461" t="s">
        <v>733</v>
      </c>
      <c r="I79" s="909"/>
      <c r="J79" s="447" t="s">
        <v>733</v>
      </c>
      <c r="K79" s="909"/>
      <c r="L79" s="447" t="s">
        <v>733</v>
      </c>
      <c r="M79" s="646"/>
      <c r="N79" s="1382" t="s">
        <v>412</v>
      </c>
      <c r="O79" s="1383"/>
      <c r="Q79" s="1382" t="s">
        <v>291</v>
      </c>
      <c r="R79" s="1383"/>
      <c r="T79" s="1382" t="s">
        <v>292</v>
      </c>
      <c r="U79" s="1383"/>
      <c r="V79" s="407"/>
      <c r="W79" s="912"/>
      <c r="X79" s="912"/>
      <c r="Y79" s="407"/>
      <c r="Z79" s="407"/>
      <c r="AA79" s="407"/>
      <c r="AB79" s="407"/>
      <c r="AC79" s="407"/>
      <c r="AD79" s="407"/>
      <c r="AE79" s="407"/>
      <c r="AF79" s="407"/>
      <c r="AG79" s="407"/>
      <c r="AH79" s="407"/>
      <c r="AI79" s="407"/>
      <c r="AJ79" s="407"/>
      <c r="AK79" s="407"/>
      <c r="AL79" s="407"/>
      <c r="AM79" s="407"/>
      <c r="AN79" s="407"/>
      <c r="AO79" s="407"/>
      <c r="AP79" s="407"/>
      <c r="AQ79" s="407"/>
      <c r="AR79" s="407"/>
      <c r="AS79" s="407"/>
      <c r="AT79" s="407"/>
      <c r="AU79" s="407"/>
      <c r="AV79" s="407"/>
      <c r="AW79" s="407"/>
      <c r="AX79" s="407"/>
      <c r="AY79" s="407"/>
      <c r="AZ79" s="407"/>
      <c r="BA79" s="407"/>
      <c r="BB79" s="407"/>
      <c r="BC79" s="407"/>
      <c r="BD79" s="407"/>
      <c r="BE79" s="407"/>
      <c r="BF79" s="407"/>
      <c r="BG79" s="407"/>
      <c r="BH79" s="407"/>
      <c r="BI79" s="407"/>
      <c r="BJ79" s="407"/>
      <c r="BK79" s="407"/>
      <c r="BL79" s="407"/>
      <c r="BM79" s="407"/>
      <c r="BN79" s="407"/>
      <c r="BO79" s="407"/>
      <c r="BP79" s="407"/>
      <c r="BQ79" s="407"/>
      <c r="BR79" s="407"/>
      <c r="BS79" s="407"/>
      <c r="BT79" s="407"/>
      <c r="BU79" s="407"/>
      <c r="BV79" s="407"/>
      <c r="BW79" s="407"/>
      <c r="BX79" s="407"/>
      <c r="BY79" s="407"/>
      <c r="BZ79" s="407"/>
      <c r="CA79" s="407"/>
      <c r="CB79" s="407"/>
      <c r="CC79" s="407"/>
      <c r="CD79" s="407"/>
      <c r="CE79" s="407"/>
      <c r="CF79" s="407"/>
      <c r="CG79" s="407"/>
      <c r="CH79" s="407"/>
      <c r="CI79" s="407"/>
      <c r="CJ79" s="407"/>
      <c r="CK79" s="407"/>
      <c r="CL79" s="407"/>
      <c r="CM79" s="407"/>
      <c r="CN79" s="407"/>
      <c r="CO79" s="407"/>
      <c r="CP79" s="407"/>
      <c r="CQ79" s="407"/>
      <c r="CR79" s="407"/>
      <c r="CS79" s="407"/>
      <c r="CT79" s="407"/>
      <c r="CU79" s="407"/>
      <c r="CV79" s="407"/>
      <c r="CW79" s="407"/>
      <c r="CX79" s="407"/>
      <c r="CY79" s="407"/>
      <c r="CZ79" s="407"/>
      <c r="DA79" s="407"/>
      <c r="DB79" s="407"/>
      <c r="DC79" s="407"/>
      <c r="DD79" s="407"/>
      <c r="DE79" s="407"/>
      <c r="DF79" s="407"/>
      <c r="DG79" s="407"/>
      <c r="DH79" s="407"/>
    </row>
    <row r="80" spans="1:112" x14ac:dyDescent="0.25">
      <c r="A80" s="429">
        <v>1</v>
      </c>
      <c r="B80" s="440" t="s">
        <v>203</v>
      </c>
      <c r="C80" s="443"/>
      <c r="D80" s="443"/>
      <c r="E80" s="435"/>
      <c r="F80" s="443"/>
      <c r="G80" s="1034"/>
      <c r="H80" s="447" t="s">
        <v>431</v>
      </c>
      <c r="I80" s="909"/>
      <c r="J80" s="1028"/>
      <c r="K80" s="909"/>
      <c r="L80" s="1028"/>
      <c r="M80" s="646"/>
      <c r="V80" s="407"/>
      <c r="W80" s="912"/>
      <c r="X80" s="912"/>
      <c r="Y80" s="407"/>
      <c r="Z80" s="407"/>
      <c r="AA80" s="407"/>
      <c r="AB80" s="407"/>
      <c r="AC80" s="407"/>
      <c r="AD80" s="407"/>
      <c r="AE80" s="407"/>
      <c r="AF80" s="407"/>
      <c r="AG80" s="407"/>
      <c r="AH80" s="407"/>
      <c r="AI80" s="407"/>
      <c r="AJ80" s="407"/>
      <c r="AK80" s="407"/>
      <c r="AL80" s="407"/>
      <c r="AM80" s="407"/>
      <c r="AN80" s="407"/>
      <c r="AO80" s="407"/>
      <c r="AP80" s="407"/>
      <c r="AQ80" s="407"/>
      <c r="AR80" s="407"/>
      <c r="AS80" s="407"/>
      <c r="AT80" s="407"/>
      <c r="AU80" s="407"/>
      <c r="AV80" s="407"/>
      <c r="AW80" s="407"/>
      <c r="AX80" s="407"/>
      <c r="AY80" s="407"/>
      <c r="AZ80" s="407"/>
      <c r="BA80" s="407"/>
      <c r="BB80" s="407"/>
      <c r="BC80" s="407"/>
      <c r="BD80" s="407"/>
      <c r="BE80" s="407"/>
      <c r="BF80" s="407"/>
      <c r="BG80" s="407"/>
      <c r="BH80" s="407"/>
      <c r="BI80" s="407"/>
      <c r="BJ80" s="407"/>
      <c r="BK80" s="407"/>
      <c r="BL80" s="407"/>
      <c r="BM80" s="407"/>
      <c r="BN80" s="407"/>
      <c r="BO80" s="407"/>
      <c r="BP80" s="407"/>
      <c r="BQ80" s="407"/>
      <c r="BR80" s="407"/>
      <c r="BS80" s="407"/>
      <c r="BT80" s="407"/>
      <c r="BU80" s="407"/>
      <c r="BV80" s="407"/>
      <c r="BW80" s="407"/>
      <c r="BX80" s="407"/>
      <c r="BY80" s="407"/>
      <c r="BZ80" s="407"/>
      <c r="CA80" s="407"/>
      <c r="CB80" s="407"/>
      <c r="CC80" s="407"/>
      <c r="CD80" s="407"/>
      <c r="CE80" s="407"/>
      <c r="CF80" s="407"/>
      <c r="CG80" s="407"/>
      <c r="CH80" s="407"/>
      <c r="CI80" s="407"/>
      <c r="CJ80" s="407"/>
      <c r="CK80" s="407"/>
      <c r="CL80" s="407"/>
      <c r="CM80" s="407"/>
      <c r="CN80" s="407"/>
      <c r="CO80" s="407"/>
      <c r="CP80" s="407"/>
      <c r="CQ80" s="407"/>
      <c r="CR80" s="407"/>
      <c r="CS80" s="407"/>
      <c r="CT80" s="407"/>
      <c r="CU80" s="407"/>
      <c r="CV80" s="407"/>
      <c r="CW80" s="407"/>
      <c r="CX80" s="407"/>
      <c r="CY80" s="407"/>
      <c r="CZ80" s="407"/>
      <c r="DA80" s="407"/>
      <c r="DB80" s="407"/>
      <c r="DC80" s="407"/>
      <c r="DD80" s="407"/>
      <c r="DE80" s="407"/>
      <c r="DF80" s="407"/>
      <c r="DG80" s="407"/>
      <c r="DH80" s="407"/>
    </row>
    <row r="81" spans="1:112" x14ac:dyDescent="0.25">
      <c r="A81" s="429" t="s">
        <v>492</v>
      </c>
      <c r="B81" s="419" t="s">
        <v>204</v>
      </c>
      <c r="C81" s="435"/>
      <c r="D81" s="435"/>
      <c r="E81" s="435"/>
      <c r="F81" s="435"/>
      <c r="G81" s="1035">
        <f>DATA_B_T3!G4</f>
        <v>0</v>
      </c>
      <c r="H81" s="1035">
        <f>DATA_B_T3!H4</f>
        <v>0</v>
      </c>
      <c r="I81" s="909"/>
      <c r="J81" s="1036">
        <v>0</v>
      </c>
      <c r="K81" s="1046"/>
      <c r="L81" s="1036">
        <v>78774</v>
      </c>
      <c r="N81" s="497">
        <f>G81-H81</f>
        <v>0</v>
      </c>
      <c r="O81" s="497">
        <f>IF(AND(G81=0,H81&lt;&gt;0),100,IF(H81&gt;0,((G81-H81)/H81*100), ))</f>
        <v>0</v>
      </c>
      <c r="P81" s="487"/>
      <c r="Q81" s="497">
        <f>H81-J81</f>
        <v>0</v>
      </c>
      <c r="R81" s="497">
        <f>IF(AND(J81=0,H81&lt;&gt;0),100,IF(J81&gt;0,((H81-J81)/J81*100), ))</f>
        <v>0</v>
      </c>
      <c r="S81" s="407"/>
      <c r="T81" s="497">
        <f t="shared" ref="T81:T86" si="18">(G81/L81)*100</f>
        <v>0</v>
      </c>
      <c r="U81" s="1020"/>
      <c r="V81" s="407"/>
      <c r="W81" s="910">
        <f>IF(H81-1000&gt;H81*0.6,H81*0.6,H81-1000)</f>
        <v>-1000</v>
      </c>
      <c r="X81" s="910">
        <f>IF(H81+1000&gt;H81*1.5,H81+1000,H81*1.5)</f>
        <v>1000</v>
      </c>
      <c r="Y81" s="407"/>
      <c r="Z81" s="407"/>
      <c r="AA81" s="407"/>
      <c r="AB81" s="407"/>
      <c r="AC81" s="407"/>
      <c r="AD81" s="407"/>
      <c r="AE81" s="407"/>
      <c r="AF81" s="407"/>
      <c r="AG81" s="407"/>
      <c r="AH81" s="407"/>
      <c r="AI81" s="407"/>
      <c r="AJ81" s="407"/>
      <c r="AK81" s="407"/>
      <c r="AL81" s="407"/>
      <c r="AM81" s="407"/>
      <c r="AN81" s="407"/>
      <c r="AO81" s="407"/>
      <c r="AP81" s="407"/>
      <c r="AQ81" s="407"/>
      <c r="AR81" s="407"/>
      <c r="AS81" s="407"/>
      <c r="AT81" s="407"/>
      <c r="AU81" s="407"/>
      <c r="AV81" s="407"/>
      <c r="AW81" s="407"/>
      <c r="AX81" s="407"/>
      <c r="AY81" s="407"/>
      <c r="AZ81" s="407"/>
      <c r="BA81" s="407"/>
      <c r="BB81" s="407"/>
      <c r="BC81" s="407"/>
      <c r="BD81" s="407"/>
      <c r="BE81" s="407"/>
      <c r="BF81" s="407"/>
      <c r="BG81" s="407"/>
      <c r="BH81" s="407"/>
      <c r="BI81" s="407"/>
      <c r="BJ81" s="407"/>
      <c r="BK81" s="407"/>
      <c r="BL81" s="407"/>
      <c r="BM81" s="407"/>
      <c r="BN81" s="407"/>
      <c r="BO81" s="407"/>
      <c r="BP81" s="407"/>
      <c r="BQ81" s="407"/>
      <c r="BR81" s="407"/>
      <c r="BS81" s="407"/>
      <c r="BT81" s="407"/>
      <c r="BU81" s="407"/>
      <c r="BV81" s="407"/>
      <c r="BW81" s="407"/>
      <c r="BX81" s="407"/>
      <c r="BY81" s="407"/>
      <c r="BZ81" s="407"/>
      <c r="CA81" s="407"/>
      <c r="CB81" s="407"/>
      <c r="CC81" s="407"/>
      <c r="CD81" s="407"/>
      <c r="CE81" s="407"/>
      <c r="CF81" s="407"/>
      <c r="CG81" s="407"/>
      <c r="CH81" s="407"/>
      <c r="CI81" s="407"/>
      <c r="CJ81" s="407"/>
      <c r="CK81" s="407"/>
      <c r="CL81" s="407"/>
      <c r="CM81" s="407"/>
      <c r="CN81" s="407"/>
      <c r="CO81" s="407"/>
      <c r="CP81" s="407"/>
      <c r="CQ81" s="407"/>
      <c r="CR81" s="407"/>
      <c r="CS81" s="407"/>
      <c r="CT81" s="407"/>
      <c r="CU81" s="407"/>
      <c r="CV81" s="407"/>
      <c r="CW81" s="407"/>
      <c r="CX81" s="407"/>
      <c r="CY81" s="407"/>
      <c r="CZ81" s="407"/>
      <c r="DA81" s="407"/>
      <c r="DB81" s="407"/>
      <c r="DC81" s="407"/>
      <c r="DD81" s="407"/>
      <c r="DE81" s="407"/>
      <c r="DF81" s="407"/>
      <c r="DG81" s="407"/>
      <c r="DH81" s="407"/>
    </row>
    <row r="82" spans="1:112" x14ac:dyDescent="0.25">
      <c r="A82" s="429" t="s">
        <v>493</v>
      </c>
      <c r="B82" s="419" t="s">
        <v>205</v>
      </c>
      <c r="C82" s="435"/>
      <c r="D82" s="435"/>
      <c r="E82" s="435"/>
      <c r="F82" s="435"/>
      <c r="G82" s="1035">
        <f>DATA_B_T3!G5</f>
        <v>0</v>
      </c>
      <c r="H82" s="1035">
        <f>DATA_B_T3!H5</f>
        <v>0</v>
      </c>
      <c r="I82" s="909"/>
      <c r="J82" s="1036">
        <v>0</v>
      </c>
      <c r="K82" s="1046"/>
      <c r="L82" s="1036">
        <v>21791</v>
      </c>
      <c r="N82" s="497">
        <f>G82-H82</f>
        <v>0</v>
      </c>
      <c r="O82" s="497">
        <f>IF(AND(G82=0,H82&lt;&gt;0),100,IF(H82&gt;0,((G82-H82)/H82*100), ))</f>
        <v>0</v>
      </c>
      <c r="P82" s="407"/>
      <c r="Q82" s="497">
        <f>H82-J82</f>
        <v>0</v>
      </c>
      <c r="R82" s="497">
        <f>IF(AND(J82=0,H82&lt;&gt;0),100,IF(J82&gt;0,((H82-J82)/J82*100), ))</f>
        <v>0</v>
      </c>
      <c r="S82" s="407"/>
      <c r="T82" s="497">
        <f t="shared" si="18"/>
        <v>0</v>
      </c>
      <c r="U82" s="1020"/>
      <c r="V82" s="407"/>
      <c r="W82" s="910">
        <f>IF(H82-1000&gt;H82*0.6,H82*0.6,H82-1000)</f>
        <v>-1000</v>
      </c>
      <c r="X82" s="910">
        <f>IF(H82+1000&gt;H82*1.5,H82+1000,H82*1.5)</f>
        <v>1000</v>
      </c>
      <c r="Y82" s="407"/>
      <c r="Z82" s="407"/>
      <c r="AA82" s="407"/>
      <c r="AB82" s="407"/>
      <c r="AC82" s="407"/>
      <c r="AD82" s="407"/>
      <c r="AE82" s="407"/>
      <c r="AF82" s="407"/>
      <c r="AG82" s="407"/>
      <c r="AH82" s="407"/>
      <c r="AI82" s="407"/>
      <c r="AJ82" s="407"/>
      <c r="AK82" s="407"/>
      <c r="AL82" s="407"/>
      <c r="AM82" s="407"/>
      <c r="AN82" s="407"/>
      <c r="AO82" s="407"/>
      <c r="AP82" s="407"/>
      <c r="AQ82" s="407"/>
      <c r="AR82" s="407"/>
      <c r="AS82" s="407"/>
      <c r="AT82" s="407"/>
      <c r="AU82" s="407"/>
      <c r="AV82" s="407"/>
      <c r="AW82" s="407"/>
      <c r="AX82" s="407"/>
      <c r="AY82" s="407"/>
      <c r="AZ82" s="407"/>
      <c r="BA82" s="407"/>
      <c r="BB82" s="407"/>
      <c r="BC82" s="407"/>
      <c r="BD82" s="407"/>
      <c r="BE82" s="407"/>
      <c r="BF82" s="407"/>
      <c r="BG82" s="407"/>
      <c r="BH82" s="407"/>
      <c r="BI82" s="407"/>
      <c r="BJ82" s="407"/>
      <c r="BK82" s="407"/>
      <c r="BL82" s="407"/>
      <c r="BM82" s="407"/>
      <c r="BN82" s="407"/>
      <c r="BO82" s="407"/>
      <c r="BP82" s="407"/>
      <c r="BQ82" s="407"/>
      <c r="BR82" s="407"/>
      <c r="BS82" s="407"/>
      <c r="BT82" s="407"/>
      <c r="BU82" s="407"/>
      <c r="BV82" s="407"/>
      <c r="BW82" s="407"/>
      <c r="BX82" s="407"/>
      <c r="BY82" s="407"/>
      <c r="BZ82" s="407"/>
      <c r="CA82" s="407"/>
      <c r="CB82" s="407"/>
      <c r="CC82" s="407"/>
      <c r="CD82" s="407"/>
      <c r="CE82" s="407"/>
      <c r="CF82" s="407"/>
      <c r="CG82" s="407"/>
      <c r="CH82" s="407"/>
      <c r="CI82" s="407"/>
      <c r="CJ82" s="407"/>
      <c r="CK82" s="407"/>
      <c r="CL82" s="407"/>
      <c r="CM82" s="407"/>
      <c r="CN82" s="407"/>
      <c r="CO82" s="407"/>
      <c r="CP82" s="407"/>
      <c r="CQ82" s="407"/>
      <c r="CR82" s="407"/>
      <c r="CS82" s="407"/>
      <c r="CT82" s="407"/>
      <c r="CU82" s="407"/>
      <c r="CV82" s="407"/>
      <c r="CW82" s="407"/>
      <c r="CX82" s="407"/>
      <c r="CY82" s="407"/>
      <c r="CZ82" s="407"/>
      <c r="DA82" s="407"/>
      <c r="DB82" s="407"/>
      <c r="DC82" s="407"/>
      <c r="DD82" s="407"/>
      <c r="DE82" s="407"/>
      <c r="DF82" s="407"/>
      <c r="DG82" s="407"/>
      <c r="DH82" s="407"/>
    </row>
    <row r="83" spans="1:112" x14ac:dyDescent="0.25">
      <c r="A83" s="429" t="s">
        <v>494</v>
      </c>
      <c r="B83" s="419" t="s">
        <v>206</v>
      </c>
      <c r="C83" s="435"/>
      <c r="D83" s="435"/>
      <c r="E83" s="435"/>
      <c r="F83" s="435"/>
      <c r="G83" s="1035">
        <f>DATA_B_T3!G6</f>
        <v>0</v>
      </c>
      <c r="H83" s="1035">
        <f>DATA_B_T3!H6</f>
        <v>0</v>
      </c>
      <c r="I83" s="909"/>
      <c r="J83" s="1036">
        <v>0</v>
      </c>
      <c r="K83" s="1046"/>
      <c r="L83" s="1036">
        <v>23270</v>
      </c>
      <c r="N83" s="497">
        <f>G83-H83</f>
        <v>0</v>
      </c>
      <c r="O83" s="497">
        <f>IF(AND(G83=0,H83&lt;&gt;0),100,IF(H83&gt;0,((G83-H83)/H83*100), ))</f>
        <v>0</v>
      </c>
      <c r="P83" s="407"/>
      <c r="Q83" s="497">
        <f>H83-J83</f>
        <v>0</v>
      </c>
      <c r="R83" s="497">
        <f>IF(AND(J83=0,H83&lt;&gt;0),100,IF(J83&gt;0,((H83-J83)/J83*100), ))</f>
        <v>0</v>
      </c>
      <c r="S83" s="407"/>
      <c r="T83" s="497">
        <f t="shared" si="18"/>
        <v>0</v>
      </c>
      <c r="U83" s="1020"/>
      <c r="V83" s="407"/>
      <c r="W83" s="910">
        <f>IF(H83-1000&gt;H83*0.6,H83*0.6,H83-1000)</f>
        <v>-1000</v>
      </c>
      <c r="X83" s="910">
        <f>IF(H83+1000&gt;H83*1.5,H83+1000,H83*1.5)</f>
        <v>1000</v>
      </c>
      <c r="Y83" s="407"/>
      <c r="Z83" s="407"/>
      <c r="AA83" s="407"/>
      <c r="AB83" s="407"/>
      <c r="AC83" s="407"/>
      <c r="AD83" s="407"/>
      <c r="AE83" s="407"/>
      <c r="AF83" s="407"/>
      <c r="AG83" s="407"/>
      <c r="AH83" s="407"/>
      <c r="AI83" s="407"/>
      <c r="AJ83" s="407"/>
      <c r="AK83" s="407"/>
      <c r="AL83" s="407"/>
      <c r="AM83" s="407"/>
      <c r="AN83" s="407"/>
      <c r="AO83" s="407"/>
      <c r="AP83" s="407"/>
      <c r="AQ83" s="407"/>
      <c r="AR83" s="407"/>
      <c r="AS83" s="407"/>
      <c r="AT83" s="407"/>
      <c r="AU83" s="407"/>
      <c r="AV83" s="407"/>
      <c r="AW83" s="407"/>
      <c r="AX83" s="407"/>
      <c r="AY83" s="407"/>
      <c r="AZ83" s="407"/>
      <c r="BA83" s="407"/>
      <c r="BB83" s="407"/>
      <c r="BC83" s="407"/>
      <c r="BD83" s="407"/>
      <c r="BE83" s="407"/>
      <c r="BF83" s="407"/>
      <c r="BG83" s="407"/>
      <c r="BH83" s="407"/>
      <c r="BI83" s="407"/>
      <c r="BJ83" s="407"/>
      <c r="BK83" s="407"/>
      <c r="BL83" s="407"/>
      <c r="BM83" s="407"/>
      <c r="BN83" s="407"/>
      <c r="BO83" s="407"/>
      <c r="BP83" s="407"/>
      <c r="BQ83" s="407"/>
      <c r="BR83" s="407"/>
      <c r="BS83" s="407"/>
      <c r="BT83" s="407"/>
      <c r="BU83" s="407"/>
      <c r="BV83" s="407"/>
      <c r="BW83" s="407"/>
      <c r="BX83" s="407"/>
      <c r="BY83" s="407"/>
      <c r="BZ83" s="407"/>
      <c r="CA83" s="407"/>
      <c r="CB83" s="407"/>
      <c r="CC83" s="407"/>
      <c r="CD83" s="407"/>
      <c r="CE83" s="407"/>
      <c r="CF83" s="407"/>
      <c r="CG83" s="407"/>
      <c r="CH83" s="407"/>
      <c r="CI83" s="407"/>
      <c r="CJ83" s="407"/>
      <c r="CK83" s="407"/>
      <c r="CL83" s="407"/>
      <c r="CM83" s="407"/>
      <c r="CN83" s="407"/>
      <c r="CO83" s="407"/>
      <c r="CP83" s="407"/>
      <c r="CQ83" s="407"/>
      <c r="CR83" s="407"/>
      <c r="CS83" s="407"/>
      <c r="CT83" s="407"/>
      <c r="CU83" s="407"/>
      <c r="CV83" s="407"/>
      <c r="CW83" s="407"/>
      <c r="CX83" s="407"/>
      <c r="CY83" s="407"/>
      <c r="CZ83" s="407"/>
      <c r="DA83" s="407"/>
      <c r="DB83" s="407"/>
      <c r="DC83" s="407"/>
      <c r="DD83" s="407"/>
      <c r="DE83" s="407"/>
      <c r="DF83" s="407"/>
      <c r="DG83" s="407"/>
      <c r="DH83" s="407"/>
    </row>
    <row r="84" spans="1:112" x14ac:dyDescent="0.25">
      <c r="A84" s="1049" t="s">
        <v>495</v>
      </c>
      <c r="B84" s="419" t="s">
        <v>207</v>
      </c>
      <c r="C84" s="435"/>
      <c r="D84" s="435"/>
      <c r="E84" s="435"/>
      <c r="F84" s="435"/>
      <c r="G84" s="1035">
        <f>DATA_B_T3!G7</f>
        <v>0</v>
      </c>
      <c r="H84" s="1035">
        <f>DATA_B_T3!H7</f>
        <v>0</v>
      </c>
      <c r="I84" s="909"/>
      <c r="J84" s="1036">
        <v>0</v>
      </c>
      <c r="K84" s="1046"/>
      <c r="L84" s="1036">
        <v>28386</v>
      </c>
      <c r="N84" s="497">
        <f>G84-H84</f>
        <v>0</v>
      </c>
      <c r="O84" s="497">
        <f>IF(AND(G84=0,H84&lt;&gt;0),100,IF(H84&gt;0,((G84-H84)/H84*100), ))</f>
        <v>0</v>
      </c>
      <c r="P84" s="407"/>
      <c r="Q84" s="497">
        <f>H84-J84</f>
        <v>0</v>
      </c>
      <c r="R84" s="497">
        <f>IF(AND(J84=0,H84&lt;&gt;0),100,IF(J84&gt;0,((H84-J84)/J84*100), ))</f>
        <v>0</v>
      </c>
      <c r="S84" s="407"/>
      <c r="T84" s="497">
        <f t="shared" si="18"/>
        <v>0</v>
      </c>
      <c r="U84" s="1020"/>
      <c r="V84" s="407"/>
      <c r="W84" s="910">
        <f>IF(H84-1000&gt;H84*0.6,H84*0.6,H84-1000)</f>
        <v>-1000</v>
      </c>
      <c r="X84" s="910">
        <f>IF(H84+1000&gt;H84*1.5,H84+1000,H84*1.5)</f>
        <v>1000</v>
      </c>
      <c r="Y84" s="407"/>
      <c r="Z84" s="407"/>
      <c r="AA84" s="407"/>
      <c r="AB84" s="407"/>
      <c r="AC84" s="407"/>
      <c r="AD84" s="407"/>
      <c r="AE84" s="407"/>
      <c r="AF84" s="407"/>
      <c r="AG84" s="407"/>
      <c r="AH84" s="407"/>
      <c r="AI84" s="407"/>
      <c r="AJ84" s="407"/>
      <c r="AK84" s="407"/>
      <c r="AL84" s="407"/>
      <c r="AM84" s="407"/>
      <c r="AN84" s="407"/>
      <c r="AO84" s="407"/>
      <c r="AP84" s="407"/>
      <c r="AQ84" s="407"/>
      <c r="AR84" s="407"/>
      <c r="AS84" s="407"/>
      <c r="AT84" s="407"/>
      <c r="AU84" s="407"/>
      <c r="AV84" s="407"/>
      <c r="AW84" s="407"/>
      <c r="AX84" s="407"/>
      <c r="AY84" s="407"/>
      <c r="AZ84" s="407"/>
      <c r="BA84" s="407"/>
      <c r="BB84" s="407"/>
      <c r="BC84" s="407"/>
      <c r="BD84" s="407"/>
      <c r="BE84" s="407"/>
      <c r="BF84" s="407"/>
      <c r="BG84" s="407"/>
      <c r="BH84" s="407"/>
      <c r="BI84" s="407"/>
      <c r="BJ84" s="407"/>
      <c r="BK84" s="407"/>
      <c r="BL84" s="407"/>
      <c r="BM84" s="407"/>
      <c r="BN84" s="407"/>
      <c r="BO84" s="407"/>
      <c r="BP84" s="407"/>
      <c r="BQ84" s="407"/>
      <c r="BR84" s="407"/>
      <c r="BS84" s="407"/>
      <c r="BT84" s="407"/>
      <c r="BU84" s="407"/>
      <c r="BV84" s="407"/>
      <c r="BW84" s="407"/>
      <c r="BX84" s="407"/>
      <c r="BY84" s="407"/>
      <c r="BZ84" s="407"/>
      <c r="CA84" s="407"/>
      <c r="CB84" s="407"/>
      <c r="CC84" s="407"/>
      <c r="CD84" s="407"/>
      <c r="CE84" s="407"/>
      <c r="CF84" s="407"/>
      <c r="CG84" s="407"/>
      <c r="CH84" s="407"/>
      <c r="CI84" s="407"/>
      <c r="CJ84" s="407"/>
      <c r="CK84" s="407"/>
      <c r="CL84" s="407"/>
      <c r="CM84" s="407"/>
      <c r="CN84" s="407"/>
      <c r="CO84" s="407"/>
      <c r="CP84" s="407"/>
      <c r="CQ84" s="407"/>
      <c r="CR84" s="407"/>
      <c r="CS84" s="407"/>
      <c r="CT84" s="407"/>
      <c r="CU84" s="407"/>
      <c r="CV84" s="407"/>
      <c r="CW84" s="407"/>
      <c r="CX84" s="407"/>
      <c r="CY84" s="407"/>
      <c r="CZ84" s="407"/>
      <c r="DA84" s="407"/>
      <c r="DB84" s="407"/>
      <c r="DC84" s="407"/>
      <c r="DD84" s="407"/>
      <c r="DE84" s="407"/>
      <c r="DF84" s="407"/>
      <c r="DG84" s="407"/>
      <c r="DH84" s="407"/>
    </row>
    <row r="85" spans="1:112" x14ac:dyDescent="0.25">
      <c r="A85" s="1049" t="s">
        <v>496</v>
      </c>
      <c r="B85" s="419" t="s">
        <v>553</v>
      </c>
      <c r="C85" s="435"/>
      <c r="D85" s="435"/>
      <c r="E85" s="435"/>
      <c r="F85" s="435"/>
      <c r="G85" s="1035">
        <f>DATA_B_T3!G8</f>
        <v>0</v>
      </c>
      <c r="H85" s="1035">
        <f>DATA_B_T3!H8</f>
        <v>0</v>
      </c>
      <c r="I85" s="909"/>
      <c r="J85" s="1036">
        <v>0</v>
      </c>
      <c r="K85" s="1046"/>
      <c r="L85" s="1036">
        <v>19848</v>
      </c>
      <c r="N85" s="497">
        <f>G85-H85</f>
        <v>0</v>
      </c>
      <c r="O85" s="497">
        <f>IF(AND(G85=0,H85&lt;&gt;0),100,IF(H85&gt;0,((G85-H85)/H85*100), ))</f>
        <v>0</v>
      </c>
      <c r="P85" s="407"/>
      <c r="Q85" s="497">
        <f>H85-J85</f>
        <v>0</v>
      </c>
      <c r="R85" s="497">
        <f>IF(AND(J85=0,H85&lt;&gt;0),100,IF(J85&gt;0,((H85-J85)/J85*100), ))</f>
        <v>0</v>
      </c>
      <c r="S85" s="407"/>
      <c r="T85" s="497">
        <f t="shared" si="18"/>
        <v>0</v>
      </c>
      <c r="U85" s="1020"/>
      <c r="V85" s="407"/>
      <c r="W85" s="910">
        <f>IF(H85-1000&gt;H85*0.6,H85*0.6,H85-1000)</f>
        <v>-1000</v>
      </c>
      <c r="X85" s="910">
        <f>IF(H85+1000&gt;H85*1.5,H85+1000,H85*1.5)</f>
        <v>1000</v>
      </c>
      <c r="Y85" s="407"/>
      <c r="Z85" s="407"/>
      <c r="AA85" s="407"/>
      <c r="AB85" s="407"/>
      <c r="AC85" s="407"/>
      <c r="AD85" s="407"/>
      <c r="AE85" s="407"/>
      <c r="AF85" s="407"/>
      <c r="AG85" s="407"/>
      <c r="AH85" s="407"/>
      <c r="AI85" s="407"/>
      <c r="AJ85" s="407"/>
      <c r="AK85" s="407"/>
      <c r="AL85" s="407"/>
      <c r="AM85" s="407"/>
      <c r="AN85" s="407"/>
      <c r="AO85" s="407"/>
      <c r="AP85" s="407"/>
      <c r="AQ85" s="407"/>
      <c r="AR85" s="407"/>
      <c r="AS85" s="407"/>
      <c r="AT85" s="407"/>
      <c r="AU85" s="407"/>
      <c r="AV85" s="407"/>
      <c r="AW85" s="407"/>
      <c r="AX85" s="407"/>
      <c r="AY85" s="407"/>
      <c r="AZ85" s="407"/>
      <c r="BA85" s="407"/>
      <c r="BB85" s="407"/>
      <c r="BC85" s="407"/>
      <c r="BD85" s="407"/>
      <c r="BE85" s="407"/>
      <c r="BF85" s="407"/>
      <c r="BG85" s="407"/>
      <c r="BH85" s="407"/>
      <c r="BI85" s="407"/>
      <c r="BJ85" s="407"/>
      <c r="BK85" s="407"/>
      <c r="BL85" s="407"/>
      <c r="BM85" s="407"/>
      <c r="BN85" s="407"/>
      <c r="BO85" s="407"/>
      <c r="BP85" s="407"/>
      <c r="BQ85" s="407"/>
      <c r="BR85" s="407"/>
      <c r="BS85" s="407"/>
      <c r="BT85" s="407"/>
      <c r="BU85" s="407"/>
      <c r="BV85" s="407"/>
      <c r="BW85" s="407"/>
      <c r="BX85" s="407"/>
      <c r="BY85" s="407"/>
      <c r="BZ85" s="407"/>
      <c r="CA85" s="407"/>
      <c r="CB85" s="407"/>
      <c r="CC85" s="407"/>
      <c r="CD85" s="407"/>
      <c r="CE85" s="407"/>
      <c r="CF85" s="407"/>
      <c r="CG85" s="407"/>
      <c r="CH85" s="407"/>
      <c r="CI85" s="407"/>
      <c r="CJ85" s="407"/>
      <c r="CK85" s="407"/>
      <c r="CL85" s="407"/>
      <c r="CM85" s="407"/>
      <c r="CN85" s="407"/>
      <c r="CO85" s="407"/>
      <c r="CP85" s="407"/>
      <c r="CQ85" s="407"/>
      <c r="CR85" s="407"/>
      <c r="CS85" s="407"/>
      <c r="CT85" s="407"/>
      <c r="CU85" s="407"/>
      <c r="CV85" s="407"/>
      <c r="CW85" s="407"/>
      <c r="CX85" s="407"/>
      <c r="CY85" s="407"/>
      <c r="CZ85" s="407"/>
      <c r="DA85" s="407"/>
      <c r="DB85" s="407"/>
      <c r="DC85" s="407"/>
      <c r="DD85" s="407"/>
      <c r="DE85" s="407"/>
      <c r="DF85" s="407"/>
      <c r="DG85" s="407"/>
      <c r="DH85" s="407"/>
    </row>
    <row r="86" spans="1:112" x14ac:dyDescent="0.25">
      <c r="A86" s="1049" t="s">
        <v>497</v>
      </c>
      <c r="B86" s="412" t="s">
        <v>208</v>
      </c>
      <c r="C86" s="418"/>
      <c r="D86" s="418"/>
      <c r="E86" s="416"/>
      <c r="F86" s="418"/>
      <c r="G86" s="1038">
        <f>SUM(G81:G85)</f>
        <v>0</v>
      </c>
      <c r="H86" s="1038">
        <f>SUM(H81:H85)</f>
        <v>0</v>
      </c>
      <c r="I86" s="909"/>
      <c r="J86" s="1038">
        <f>SUM(J81:J85)</f>
        <v>0</v>
      </c>
      <c r="K86" s="1046"/>
      <c r="L86" s="1038">
        <v>172069</v>
      </c>
      <c r="N86" s="487"/>
      <c r="O86" s="487"/>
      <c r="P86" s="407"/>
      <c r="Q86" s="487"/>
      <c r="R86" s="487"/>
      <c r="S86" s="407"/>
      <c r="T86" s="497">
        <f t="shared" si="18"/>
        <v>0</v>
      </c>
      <c r="U86" s="1020"/>
      <c r="V86" s="407"/>
      <c r="W86" s="911"/>
      <c r="X86" s="911"/>
      <c r="Y86" s="407"/>
      <c r="Z86" s="407"/>
      <c r="AA86" s="407"/>
      <c r="AB86" s="407"/>
      <c r="AC86" s="407"/>
      <c r="AD86" s="407"/>
      <c r="AE86" s="407"/>
      <c r="AF86" s="407"/>
      <c r="AG86" s="407"/>
      <c r="AH86" s="407"/>
      <c r="AI86" s="407"/>
      <c r="AJ86" s="407"/>
      <c r="AK86" s="407"/>
      <c r="AL86" s="407"/>
      <c r="AM86" s="407"/>
      <c r="AN86" s="407"/>
      <c r="AO86" s="407"/>
      <c r="AP86" s="407"/>
      <c r="AQ86" s="407"/>
      <c r="AR86" s="407"/>
      <c r="AS86" s="407"/>
      <c r="AT86" s="407"/>
      <c r="AU86" s="407"/>
      <c r="AV86" s="407"/>
      <c r="AW86" s="407"/>
      <c r="AX86" s="407"/>
      <c r="AY86" s="407"/>
      <c r="AZ86" s="407"/>
      <c r="BA86" s="407"/>
      <c r="BB86" s="407"/>
      <c r="BC86" s="407"/>
      <c r="BD86" s="407"/>
      <c r="BE86" s="407"/>
      <c r="BF86" s="407"/>
      <c r="BG86" s="407"/>
      <c r="BH86" s="407"/>
      <c r="BI86" s="407"/>
      <c r="BJ86" s="407"/>
      <c r="BK86" s="407"/>
      <c r="BL86" s="407"/>
      <c r="BM86" s="407"/>
      <c r="BN86" s="407"/>
      <c r="BO86" s="407"/>
      <c r="BP86" s="407"/>
      <c r="BQ86" s="407"/>
      <c r="BR86" s="407"/>
      <c r="BS86" s="407"/>
      <c r="BT86" s="407"/>
      <c r="BU86" s="407"/>
      <c r="BV86" s="407"/>
      <c r="BW86" s="407"/>
      <c r="BX86" s="407"/>
      <c r="BY86" s="407"/>
      <c r="BZ86" s="407"/>
      <c r="CA86" s="407"/>
      <c r="CB86" s="407"/>
      <c r="CC86" s="407"/>
      <c r="CD86" s="407"/>
      <c r="CE86" s="407"/>
      <c r="CF86" s="407"/>
      <c r="CG86" s="407"/>
      <c r="CH86" s="407"/>
      <c r="CI86" s="407"/>
      <c r="CJ86" s="407"/>
      <c r="CK86" s="407"/>
      <c r="CL86" s="407"/>
      <c r="CM86" s="407"/>
      <c r="CN86" s="407"/>
      <c r="CO86" s="407"/>
      <c r="CP86" s="407"/>
      <c r="CQ86" s="407"/>
      <c r="CR86" s="407"/>
      <c r="CS86" s="407"/>
      <c r="CT86" s="407"/>
      <c r="CU86" s="407"/>
      <c r="CV86" s="407"/>
      <c r="CW86" s="407"/>
      <c r="CX86" s="407"/>
      <c r="CY86" s="407"/>
      <c r="CZ86" s="407"/>
      <c r="DA86" s="407"/>
      <c r="DB86" s="407"/>
      <c r="DC86" s="407"/>
      <c r="DD86" s="407"/>
      <c r="DE86" s="407"/>
      <c r="DF86" s="407"/>
      <c r="DG86" s="407"/>
      <c r="DH86" s="407"/>
    </row>
    <row r="87" spans="1:112" x14ac:dyDescent="0.25">
      <c r="A87" s="1049" t="s">
        <v>498</v>
      </c>
      <c r="B87" s="767" t="s">
        <v>962</v>
      </c>
      <c r="C87" s="1267"/>
      <c r="D87" s="1267"/>
      <c r="E87" s="1267"/>
      <c r="F87" s="1267"/>
      <c r="G87" s="1035">
        <f>DATA_B_T3!G10</f>
        <v>0</v>
      </c>
      <c r="H87" s="1035">
        <f>DATA_B_T3!H10</f>
        <v>0</v>
      </c>
      <c r="I87" s="358"/>
      <c r="J87" s="795"/>
      <c r="K87" s="795"/>
      <c r="L87" s="795"/>
      <c r="N87" s="498"/>
      <c r="O87" s="487"/>
      <c r="W87" s="913"/>
      <c r="X87" s="913"/>
    </row>
    <row r="88" spans="1:112" ht="7.5" customHeight="1" x14ac:dyDescent="0.25">
      <c r="A88" s="449"/>
      <c r="B88" s="449"/>
      <c r="C88" s="449"/>
      <c r="D88" s="449"/>
      <c r="E88" s="449"/>
      <c r="F88" s="449"/>
      <c r="G88" s="449"/>
      <c r="H88" s="449"/>
      <c r="N88" s="498"/>
      <c r="O88" s="487"/>
      <c r="W88" s="913"/>
      <c r="X88" s="913"/>
    </row>
    <row r="89" spans="1:112" x14ac:dyDescent="0.25">
      <c r="A89" s="1347" t="s">
        <v>1062</v>
      </c>
      <c r="B89" s="449"/>
      <c r="C89" s="449"/>
      <c r="D89" s="449"/>
      <c r="E89" s="449"/>
      <c r="F89" s="449"/>
      <c r="G89" s="449"/>
      <c r="H89" s="449"/>
      <c r="L89" s="1185"/>
      <c r="N89" s="498"/>
      <c r="O89" s="487"/>
      <c r="W89" s="913"/>
      <c r="X89" s="913"/>
    </row>
    <row r="90" spans="1:112" x14ac:dyDescent="0.25">
      <c r="A90" s="449"/>
      <c r="B90" s="449"/>
      <c r="C90" s="449"/>
      <c r="D90" s="449"/>
      <c r="E90" s="449"/>
      <c r="F90" s="449"/>
      <c r="G90" s="449"/>
      <c r="H90" s="449"/>
      <c r="N90" s="1400" t="s">
        <v>284</v>
      </c>
      <c r="O90" s="1408"/>
      <c r="P90" s="31"/>
      <c r="Q90" s="1400" t="s">
        <v>285</v>
      </c>
      <c r="R90" s="1401"/>
      <c r="S90" s="31"/>
      <c r="T90" s="1443" t="s">
        <v>286</v>
      </c>
      <c r="U90" s="1444"/>
      <c r="W90" s="913"/>
      <c r="X90" s="913"/>
    </row>
    <row r="91" spans="1:112" ht="13.5" customHeight="1" x14ac:dyDescent="0.25">
      <c r="A91" s="449"/>
      <c r="B91" s="449"/>
      <c r="C91" s="449"/>
      <c r="D91" s="449"/>
      <c r="E91" s="449"/>
      <c r="F91" s="449"/>
      <c r="G91" s="449"/>
      <c r="H91" s="449"/>
      <c r="J91" s="1409" t="s">
        <v>288</v>
      </c>
      <c r="K91" s="1410"/>
      <c r="L91" s="1411"/>
      <c r="N91" s="1390" t="s">
        <v>0</v>
      </c>
      <c r="O91" s="1391"/>
      <c r="Q91" s="1384" t="s">
        <v>282</v>
      </c>
      <c r="R91" s="1385"/>
      <c r="T91" s="1432" t="s">
        <v>163</v>
      </c>
      <c r="U91" s="1433"/>
      <c r="W91" s="913"/>
      <c r="X91" s="913"/>
    </row>
    <row r="92" spans="1:112" x14ac:dyDescent="0.25">
      <c r="A92" s="449"/>
      <c r="B92" s="449"/>
      <c r="C92" s="449"/>
      <c r="D92" s="449"/>
      <c r="E92" s="449"/>
      <c r="F92" s="449"/>
      <c r="G92" s="449"/>
      <c r="H92" s="449"/>
      <c r="N92" s="1392"/>
      <c r="O92" s="1393"/>
      <c r="Q92" s="1386"/>
      <c r="R92" s="1387"/>
      <c r="T92" s="1434"/>
      <c r="U92" s="1435"/>
      <c r="W92" s="913"/>
      <c r="X92" s="913"/>
    </row>
    <row r="93" spans="1:112" x14ac:dyDescent="0.25">
      <c r="A93" s="449"/>
      <c r="B93" s="449"/>
      <c r="C93" s="449"/>
      <c r="D93" s="449"/>
      <c r="E93" s="449"/>
      <c r="F93" s="449"/>
      <c r="G93" s="449"/>
      <c r="H93" s="449"/>
      <c r="J93" s="1291" t="s">
        <v>959</v>
      </c>
      <c r="L93" s="496" t="s">
        <v>280</v>
      </c>
      <c r="N93" s="1394"/>
      <c r="O93" s="1395"/>
      <c r="Q93" s="1388"/>
      <c r="R93" s="1389"/>
      <c r="T93" s="1434"/>
      <c r="U93" s="1435"/>
      <c r="W93" s="913"/>
      <c r="X93" s="913"/>
    </row>
    <row r="94" spans="1:112" x14ac:dyDescent="0.25">
      <c r="A94" s="449"/>
      <c r="B94" s="449"/>
      <c r="C94" s="449"/>
      <c r="D94" s="449"/>
      <c r="E94" s="449"/>
      <c r="F94" s="449"/>
      <c r="G94" s="449"/>
      <c r="H94" s="1170"/>
      <c r="J94" s="1405" t="s">
        <v>904</v>
      </c>
      <c r="K94" s="51"/>
      <c r="L94" s="1405" t="s">
        <v>905</v>
      </c>
      <c r="T94" s="1436"/>
      <c r="U94" s="1437"/>
      <c r="W94" s="913"/>
      <c r="X94" s="913"/>
    </row>
    <row r="95" spans="1:112" ht="13.5" customHeight="1" x14ac:dyDescent="0.25">
      <c r="A95" s="449"/>
      <c r="B95" s="449"/>
      <c r="C95" s="449"/>
      <c r="D95" s="449"/>
      <c r="E95" s="449"/>
      <c r="F95" s="449"/>
      <c r="G95" s="449"/>
      <c r="H95" s="449"/>
      <c r="J95" s="1406"/>
      <c r="K95" s="56"/>
      <c r="L95" s="1406"/>
      <c r="M95" s="407"/>
      <c r="N95" s="1396" t="s">
        <v>906</v>
      </c>
      <c r="O95" s="1402"/>
      <c r="P95" s="909"/>
      <c r="Q95" s="1396" t="s">
        <v>907</v>
      </c>
      <c r="R95" s="1397"/>
      <c r="S95" s="909"/>
      <c r="T95" s="1396" t="s">
        <v>908</v>
      </c>
      <c r="U95" s="1438"/>
      <c r="W95" s="913"/>
      <c r="X95" s="913"/>
    </row>
    <row r="96" spans="1:112" x14ac:dyDescent="0.25">
      <c r="A96" s="449"/>
      <c r="B96" s="449"/>
      <c r="C96" s="449"/>
      <c r="D96" s="449"/>
      <c r="E96" s="449"/>
      <c r="F96" s="449"/>
      <c r="G96" s="449"/>
      <c r="H96" s="449"/>
      <c r="J96" s="1407"/>
      <c r="K96" s="909"/>
      <c r="L96" s="1407"/>
      <c r="M96" s="407"/>
      <c r="N96" s="1403"/>
      <c r="O96" s="1404"/>
      <c r="P96" s="31"/>
      <c r="Q96" s="1398"/>
      <c r="R96" s="1399"/>
      <c r="S96" s="31"/>
      <c r="T96" s="1439"/>
      <c r="U96" s="1440"/>
      <c r="W96" s="913"/>
      <c r="X96" s="913"/>
    </row>
    <row r="97" spans="1:112" ht="26.25" x14ac:dyDescent="0.25">
      <c r="A97" s="476" t="s">
        <v>209</v>
      </c>
      <c r="B97" s="463"/>
      <c r="C97" s="463"/>
      <c r="D97" s="477"/>
      <c r="E97" s="478"/>
      <c r="F97" s="478" t="s">
        <v>733</v>
      </c>
      <c r="G97" s="478" t="s">
        <v>901</v>
      </c>
      <c r="H97" s="1168"/>
      <c r="I97" s="407"/>
      <c r="J97" s="495"/>
      <c r="K97" s="909"/>
      <c r="L97" s="495"/>
      <c r="M97" s="407"/>
      <c r="N97" s="489" t="s">
        <v>533</v>
      </c>
      <c r="O97" s="490" t="s">
        <v>283</v>
      </c>
      <c r="P97" s="488"/>
      <c r="Q97" s="489" t="s">
        <v>533</v>
      </c>
      <c r="R97" s="489" t="s">
        <v>283</v>
      </c>
      <c r="S97" s="488"/>
      <c r="T97" s="1441" t="s">
        <v>281</v>
      </c>
      <c r="U97" s="1442"/>
      <c r="V97" s="407"/>
      <c r="W97" s="912"/>
      <c r="X97" s="912"/>
      <c r="Y97" s="407"/>
      <c r="Z97" s="407"/>
      <c r="AA97" s="407"/>
      <c r="AB97" s="407"/>
      <c r="AC97" s="407"/>
      <c r="AD97" s="407"/>
      <c r="AE97" s="407"/>
      <c r="AF97" s="407"/>
      <c r="AG97" s="407"/>
      <c r="AH97" s="407"/>
      <c r="AI97" s="407"/>
      <c r="AJ97" s="407"/>
      <c r="AK97" s="407"/>
      <c r="AL97" s="407"/>
      <c r="AM97" s="407"/>
      <c r="AN97" s="407"/>
      <c r="AO97" s="407"/>
      <c r="AP97" s="407"/>
      <c r="AQ97" s="407"/>
      <c r="AR97" s="407"/>
      <c r="AS97" s="407"/>
      <c r="AT97" s="407"/>
      <c r="AU97" s="407"/>
      <c r="AV97" s="407"/>
      <c r="AW97" s="407"/>
      <c r="AX97" s="407"/>
      <c r="AY97" s="407"/>
      <c r="AZ97" s="407"/>
      <c r="BA97" s="407"/>
      <c r="BB97" s="407"/>
      <c r="BC97" s="407"/>
      <c r="BD97" s="407"/>
      <c r="BE97" s="407"/>
      <c r="BF97" s="407"/>
      <c r="BG97" s="407"/>
      <c r="BH97" s="407"/>
      <c r="BI97" s="407"/>
      <c r="BJ97" s="407"/>
      <c r="BK97" s="407"/>
      <c r="BL97" s="407"/>
      <c r="BM97" s="407"/>
      <c r="BN97" s="407"/>
      <c r="BO97" s="407"/>
      <c r="BP97" s="407"/>
      <c r="BQ97" s="407"/>
      <c r="BR97" s="407"/>
      <c r="BS97" s="407"/>
      <c r="BT97" s="407"/>
      <c r="BU97" s="407"/>
      <c r="BV97" s="407"/>
      <c r="BW97" s="407"/>
      <c r="BX97" s="407"/>
      <c r="BY97" s="407"/>
      <c r="BZ97" s="407"/>
      <c r="CA97" s="407"/>
      <c r="CB97" s="407"/>
      <c r="CC97" s="407"/>
      <c r="CD97" s="407"/>
      <c r="CE97" s="407"/>
      <c r="CF97" s="407"/>
      <c r="CG97" s="407"/>
      <c r="CH97" s="407"/>
      <c r="CI97" s="407"/>
      <c r="CJ97" s="407"/>
      <c r="CK97" s="407"/>
      <c r="CL97" s="407"/>
      <c r="CM97" s="407"/>
      <c r="CN97" s="407"/>
      <c r="CO97" s="407"/>
      <c r="CP97" s="407"/>
      <c r="CQ97" s="407"/>
      <c r="CR97" s="407"/>
      <c r="CS97" s="407"/>
      <c r="CT97" s="407"/>
      <c r="CU97" s="407"/>
      <c r="CV97" s="407"/>
      <c r="CW97" s="407"/>
      <c r="CX97" s="407"/>
      <c r="CY97" s="407"/>
      <c r="CZ97" s="407"/>
      <c r="DA97" s="407"/>
      <c r="DB97" s="407"/>
      <c r="DC97" s="407"/>
      <c r="DD97" s="407"/>
      <c r="DE97" s="407"/>
      <c r="DF97" s="407"/>
      <c r="DG97" s="407"/>
      <c r="DH97" s="407"/>
    </row>
    <row r="98" spans="1:112" ht="12.75" customHeight="1" x14ac:dyDescent="0.25">
      <c r="A98" s="471"/>
      <c r="B98" s="475"/>
      <c r="C98" s="475"/>
      <c r="D98" s="479"/>
      <c r="E98" s="462" t="s">
        <v>900</v>
      </c>
      <c r="F98" s="462" t="s">
        <v>431</v>
      </c>
      <c r="G98" s="462" t="s">
        <v>210</v>
      </c>
      <c r="H98" s="1168"/>
      <c r="I98" s="407"/>
      <c r="J98" s="447" t="s">
        <v>733</v>
      </c>
      <c r="K98" s="909"/>
      <c r="L98" s="447" t="s">
        <v>733</v>
      </c>
      <c r="M98" s="407"/>
      <c r="N98" s="1382" t="s">
        <v>413</v>
      </c>
      <c r="O98" s="1383"/>
      <c r="Q98" s="1382" t="s">
        <v>287</v>
      </c>
      <c r="R98" s="1383"/>
      <c r="T98" s="1382" t="s">
        <v>293</v>
      </c>
      <c r="U98" s="1383"/>
      <c r="V98" s="407"/>
      <c r="W98" s="912"/>
      <c r="X98" s="912"/>
      <c r="Y98" s="407"/>
      <c r="Z98" s="407"/>
      <c r="AA98" s="407"/>
      <c r="AB98" s="407"/>
      <c r="AC98" s="407"/>
      <c r="AD98" s="407"/>
      <c r="AE98" s="407"/>
      <c r="AF98" s="407"/>
      <c r="AG98" s="407"/>
      <c r="AH98" s="407"/>
      <c r="AI98" s="407"/>
      <c r="AJ98" s="407"/>
      <c r="AK98" s="407"/>
      <c r="AL98" s="407"/>
      <c r="AM98" s="407"/>
      <c r="AN98" s="407"/>
      <c r="AO98" s="407"/>
      <c r="AP98" s="407"/>
      <c r="AQ98" s="407"/>
      <c r="AR98" s="407"/>
      <c r="AS98" s="407"/>
      <c r="AT98" s="407"/>
      <c r="AU98" s="407"/>
      <c r="AV98" s="407"/>
      <c r="AW98" s="407"/>
      <c r="AX98" s="407"/>
      <c r="AY98" s="407"/>
      <c r="AZ98" s="407"/>
      <c r="BA98" s="407"/>
      <c r="BB98" s="407"/>
      <c r="BC98" s="407"/>
      <c r="BD98" s="407"/>
      <c r="BE98" s="407"/>
      <c r="BF98" s="407"/>
      <c r="BG98" s="407"/>
      <c r="BH98" s="407"/>
      <c r="BI98" s="407"/>
      <c r="BJ98" s="407"/>
      <c r="BK98" s="407"/>
      <c r="BL98" s="407"/>
      <c r="BM98" s="407"/>
      <c r="BN98" s="407"/>
      <c r="BO98" s="407"/>
      <c r="BP98" s="407"/>
      <c r="BQ98" s="407"/>
      <c r="BR98" s="407"/>
      <c r="BS98" s="407"/>
      <c r="BT98" s="407"/>
      <c r="BU98" s="407"/>
      <c r="BV98" s="407"/>
      <c r="BW98" s="407"/>
      <c r="BX98" s="407"/>
      <c r="BY98" s="407"/>
      <c r="BZ98" s="407"/>
      <c r="CA98" s="407"/>
      <c r="CB98" s="407"/>
      <c r="CC98" s="407"/>
      <c r="CD98" s="407"/>
      <c r="CE98" s="407"/>
      <c r="CF98" s="407"/>
      <c r="CG98" s="407"/>
      <c r="CH98" s="407"/>
      <c r="CI98" s="407"/>
      <c r="CJ98" s="407"/>
      <c r="CK98" s="407"/>
      <c r="CL98" s="407"/>
      <c r="CM98" s="407"/>
      <c r="CN98" s="407"/>
      <c r="CO98" s="407"/>
      <c r="CP98" s="407"/>
      <c r="CQ98" s="407"/>
      <c r="CR98" s="407"/>
      <c r="CS98" s="407"/>
      <c r="CT98" s="407"/>
      <c r="CU98" s="407"/>
      <c r="CV98" s="407"/>
      <c r="CW98" s="407"/>
      <c r="CX98" s="407"/>
      <c r="CY98" s="407"/>
      <c r="CZ98" s="407"/>
      <c r="DA98" s="407"/>
      <c r="DB98" s="407"/>
      <c r="DC98" s="407"/>
      <c r="DD98" s="407"/>
      <c r="DE98" s="407"/>
      <c r="DF98" s="407"/>
      <c r="DG98" s="407"/>
      <c r="DH98" s="407"/>
    </row>
    <row r="99" spans="1:112" x14ac:dyDescent="0.25">
      <c r="A99" s="429">
        <v>1</v>
      </c>
      <c r="B99" s="1278" t="s">
        <v>1049</v>
      </c>
      <c r="C99" s="441"/>
      <c r="D99" s="446"/>
      <c r="E99" s="447"/>
      <c r="F99" s="447"/>
      <c r="G99" s="447"/>
      <c r="H99" s="1186"/>
      <c r="I99" s="407"/>
      <c r="J99" s="1028"/>
      <c r="K99" s="909"/>
      <c r="L99" s="1028"/>
      <c r="M99" s="407"/>
      <c r="V99" s="407"/>
      <c r="W99" s="912"/>
      <c r="X99" s="912"/>
      <c r="Y99" s="407"/>
      <c r="Z99" s="407"/>
      <c r="AA99" s="407"/>
      <c r="AB99" s="407"/>
      <c r="AC99" s="407"/>
      <c r="AD99" s="407"/>
      <c r="AE99" s="407"/>
      <c r="AF99" s="407"/>
      <c r="AG99" s="407"/>
      <c r="AH99" s="407"/>
      <c r="AI99" s="407"/>
      <c r="AJ99" s="407"/>
      <c r="AK99" s="407"/>
      <c r="AL99" s="407"/>
      <c r="AM99" s="407"/>
      <c r="AN99" s="407"/>
      <c r="AO99" s="407"/>
      <c r="AP99" s="407"/>
      <c r="AQ99" s="407"/>
      <c r="AR99" s="407"/>
      <c r="AS99" s="407"/>
      <c r="AT99" s="407"/>
      <c r="AU99" s="407"/>
      <c r="AV99" s="407"/>
      <c r="AW99" s="407"/>
      <c r="AX99" s="407"/>
      <c r="AY99" s="407"/>
      <c r="AZ99" s="407"/>
      <c r="BA99" s="407"/>
      <c r="BB99" s="407"/>
      <c r="BC99" s="407"/>
      <c r="BD99" s="407"/>
      <c r="BE99" s="407"/>
      <c r="BF99" s="407"/>
      <c r="BG99" s="407"/>
      <c r="BH99" s="407"/>
      <c r="BI99" s="407"/>
      <c r="BJ99" s="407"/>
      <c r="BK99" s="407"/>
      <c r="BL99" s="407"/>
      <c r="BM99" s="407"/>
      <c r="BN99" s="407"/>
      <c r="BO99" s="407"/>
      <c r="BP99" s="407"/>
      <c r="BQ99" s="407"/>
      <c r="BR99" s="407"/>
      <c r="BS99" s="407"/>
      <c r="BT99" s="407"/>
      <c r="BU99" s="407"/>
      <c r="BV99" s="407"/>
      <c r="BW99" s="407"/>
      <c r="BX99" s="407"/>
      <c r="BY99" s="407"/>
      <c r="BZ99" s="407"/>
      <c r="CA99" s="407"/>
      <c r="CB99" s="407"/>
      <c r="CC99" s="407"/>
      <c r="CD99" s="407"/>
      <c r="CE99" s="407"/>
      <c r="CF99" s="407"/>
      <c r="CG99" s="407"/>
      <c r="CH99" s="407"/>
      <c r="CI99" s="407"/>
      <c r="CJ99" s="407"/>
      <c r="CK99" s="407"/>
      <c r="CL99" s="407"/>
      <c r="CM99" s="407"/>
      <c r="CN99" s="407"/>
      <c r="CO99" s="407"/>
      <c r="CP99" s="407"/>
      <c r="CQ99" s="407"/>
      <c r="CR99" s="407"/>
      <c r="CS99" s="407"/>
      <c r="CT99" s="407"/>
      <c r="CU99" s="407"/>
      <c r="CV99" s="407"/>
      <c r="CW99" s="407"/>
      <c r="CX99" s="407"/>
      <c r="CY99" s="407"/>
      <c r="CZ99" s="407"/>
      <c r="DA99" s="407"/>
      <c r="DB99" s="407"/>
      <c r="DC99" s="407"/>
      <c r="DD99" s="407"/>
      <c r="DE99" s="407"/>
      <c r="DF99" s="407"/>
      <c r="DG99" s="407"/>
      <c r="DH99" s="407"/>
    </row>
    <row r="100" spans="1:112" x14ac:dyDescent="0.25">
      <c r="A100" s="429" t="s">
        <v>492</v>
      </c>
      <c r="B100" s="419" t="s">
        <v>213</v>
      </c>
      <c r="C100" s="435"/>
      <c r="D100" s="436"/>
      <c r="E100" s="433">
        <f>DATA_B_T4!E4</f>
        <v>0</v>
      </c>
      <c r="F100" s="433">
        <f>DATA_B_T4!F4</f>
        <v>0</v>
      </c>
      <c r="G100" s="420" t="s">
        <v>588</v>
      </c>
      <c r="H100" s="1183"/>
      <c r="I100" s="407"/>
      <c r="J100" s="1036">
        <v>0</v>
      </c>
      <c r="K100" s="1046"/>
      <c r="L100" s="1036">
        <v>4300</v>
      </c>
      <c r="N100" s="497">
        <f>E100-F100</f>
        <v>0</v>
      </c>
      <c r="O100" s="497">
        <f>IF(AND(F100=0,E100&lt;&gt;0),100,IF(F100&gt;0,((E100-F100)/F100*100), ))</f>
        <v>0</v>
      </c>
      <c r="P100" s="487"/>
      <c r="Q100" s="497">
        <f>F100-J100</f>
        <v>0</v>
      </c>
      <c r="R100" s="497">
        <f>IF(AND(J100=0,F100&lt;&gt;0),100,IF(J100&gt;0,((F100-J100)/J100*100), ))</f>
        <v>0</v>
      </c>
      <c r="S100" s="407"/>
      <c r="T100" s="497">
        <f>(E100/L100)*100</f>
        <v>0</v>
      </c>
      <c r="U100" s="1020"/>
      <c r="V100" s="407"/>
      <c r="W100" s="910">
        <f>IF(F100-20&gt;F100*0.6,F100*0.6,F100-20)</f>
        <v>-20</v>
      </c>
      <c r="X100" s="910">
        <f>IF(F100+20&gt;F100*1.5,F100+20,F100*1.5)</f>
        <v>20</v>
      </c>
      <c r="Y100" s="407"/>
      <c r="Z100" s="407"/>
      <c r="AA100" s="407"/>
      <c r="AB100" s="407"/>
      <c r="AC100" s="407"/>
      <c r="AD100" s="407"/>
      <c r="AE100" s="407"/>
      <c r="AF100" s="407"/>
      <c r="AG100" s="407"/>
      <c r="AH100" s="407"/>
      <c r="AI100" s="407"/>
      <c r="AJ100" s="407"/>
      <c r="AK100" s="407"/>
      <c r="AL100" s="407"/>
      <c r="AM100" s="407"/>
      <c r="AN100" s="407"/>
      <c r="AO100" s="407"/>
      <c r="AP100" s="407"/>
      <c r="AQ100" s="407"/>
      <c r="AR100" s="407"/>
      <c r="AS100" s="407"/>
      <c r="AT100" s="407"/>
      <c r="AU100" s="407"/>
      <c r="AV100" s="407"/>
      <c r="AW100" s="407"/>
      <c r="AX100" s="407"/>
      <c r="AY100" s="407"/>
      <c r="AZ100" s="407"/>
      <c r="BA100" s="407"/>
      <c r="BB100" s="407"/>
      <c r="BC100" s="407"/>
      <c r="BD100" s="407"/>
      <c r="BE100" s="407"/>
      <c r="BF100" s="407"/>
      <c r="BG100" s="407"/>
      <c r="BH100" s="407"/>
      <c r="BI100" s="407"/>
      <c r="BJ100" s="407"/>
      <c r="BK100" s="407"/>
      <c r="BL100" s="407"/>
      <c r="BM100" s="407"/>
      <c r="BN100" s="407"/>
      <c r="BO100" s="407"/>
      <c r="BP100" s="407"/>
      <c r="BQ100" s="407"/>
      <c r="BR100" s="407"/>
      <c r="BS100" s="407"/>
      <c r="BT100" s="407"/>
      <c r="BU100" s="407"/>
      <c r="BV100" s="407"/>
      <c r="BW100" s="407"/>
      <c r="BX100" s="407"/>
      <c r="BY100" s="407"/>
      <c r="BZ100" s="407"/>
      <c r="CA100" s="407"/>
      <c r="CB100" s="407"/>
      <c r="CC100" s="407"/>
      <c r="CD100" s="407"/>
      <c r="CE100" s="407"/>
      <c r="CF100" s="407"/>
      <c r="CG100" s="407"/>
      <c r="CH100" s="407"/>
      <c r="CI100" s="407"/>
      <c r="CJ100" s="407"/>
      <c r="CK100" s="407"/>
      <c r="CL100" s="407"/>
      <c r="CM100" s="407"/>
      <c r="CN100" s="407"/>
      <c r="CO100" s="407"/>
      <c r="CP100" s="407"/>
      <c r="CQ100" s="407"/>
      <c r="CR100" s="407"/>
      <c r="CS100" s="407"/>
      <c r="CT100" s="407"/>
      <c r="CU100" s="407"/>
      <c r="CV100" s="407"/>
      <c r="CW100" s="407"/>
      <c r="CX100" s="407"/>
      <c r="CY100" s="407"/>
      <c r="CZ100" s="407"/>
      <c r="DA100" s="407"/>
      <c r="DB100" s="407"/>
      <c r="DC100" s="407"/>
      <c r="DD100" s="407"/>
      <c r="DE100" s="407"/>
      <c r="DF100" s="407"/>
      <c r="DG100" s="407"/>
      <c r="DH100" s="407"/>
    </row>
    <row r="101" spans="1:112" x14ac:dyDescent="0.25">
      <c r="A101" s="429" t="s">
        <v>493</v>
      </c>
      <c r="B101" s="419" t="s">
        <v>214</v>
      </c>
      <c r="C101" s="435"/>
      <c r="D101" s="436"/>
      <c r="E101" s="433">
        <f>DATA_B_T4!E5</f>
        <v>0</v>
      </c>
      <c r="F101" s="433">
        <f>DATA_B_T4!F5</f>
        <v>0</v>
      </c>
      <c r="G101" s="433">
        <f>DATA_B_T4!G5</f>
        <v>0</v>
      </c>
      <c r="H101" s="1166"/>
      <c r="I101" s="407"/>
      <c r="J101" s="1036">
        <v>0</v>
      </c>
      <c r="K101" s="1046"/>
      <c r="L101" s="1036">
        <v>1942</v>
      </c>
      <c r="M101" s="13"/>
      <c r="N101" s="497">
        <f>E101-F101</f>
        <v>0</v>
      </c>
      <c r="O101" s="497">
        <f>IF(AND(F101=0,E101&lt;&gt;0),100,IF(F101&gt;0,((E101-F101)/F101*100), ))</f>
        <v>0</v>
      </c>
      <c r="P101" s="487"/>
      <c r="Q101" s="497">
        <f>F101-J101</f>
        <v>0</v>
      </c>
      <c r="R101" s="497">
        <f>IF(AND(J101=0,F101&lt;&gt;0),100,IF(J101&gt;0,((F101-J101)/J101*100), ))</f>
        <v>0</v>
      </c>
      <c r="S101" s="407"/>
      <c r="T101" s="497">
        <f>(E101/L101)*100</f>
        <v>0</v>
      </c>
      <c r="U101" s="1020"/>
      <c r="V101" s="407"/>
      <c r="W101" s="910">
        <f>IF(F101-20&gt;F101*0.6,F101*0.6,F101-20)</f>
        <v>-20</v>
      </c>
      <c r="X101" s="910">
        <f>IF(F101+20&gt;F101*1.5,F101+20,F101*1.5)</f>
        <v>20</v>
      </c>
      <c r="Y101" s="407"/>
      <c r="Z101" s="407"/>
      <c r="AA101" s="407"/>
      <c r="AB101" s="407"/>
      <c r="AC101" s="407"/>
      <c r="AD101" s="407"/>
      <c r="AE101" s="407"/>
      <c r="AF101" s="407"/>
      <c r="AG101" s="407"/>
      <c r="AH101" s="407"/>
      <c r="AI101" s="407"/>
      <c r="AJ101" s="407"/>
      <c r="AK101" s="407"/>
      <c r="AL101" s="407"/>
      <c r="AM101" s="407"/>
      <c r="AN101" s="407"/>
      <c r="AO101" s="407"/>
      <c r="AP101" s="407"/>
      <c r="AQ101" s="407"/>
      <c r="AR101" s="407"/>
      <c r="AS101" s="407"/>
      <c r="AT101" s="407"/>
      <c r="AU101" s="407"/>
      <c r="AV101" s="407"/>
      <c r="AW101" s="407"/>
      <c r="AX101" s="407"/>
      <c r="AY101" s="407"/>
      <c r="AZ101" s="407"/>
      <c r="BA101" s="407"/>
      <c r="BB101" s="407"/>
      <c r="BC101" s="407"/>
      <c r="BD101" s="407"/>
      <c r="BE101" s="407"/>
      <c r="BF101" s="407"/>
      <c r="BG101" s="407"/>
      <c r="BH101" s="407"/>
      <c r="BI101" s="407"/>
      <c r="BJ101" s="407"/>
      <c r="BK101" s="407"/>
      <c r="BL101" s="407"/>
      <c r="BM101" s="407"/>
      <c r="BN101" s="407"/>
      <c r="BO101" s="407"/>
      <c r="BP101" s="407"/>
      <c r="BQ101" s="407"/>
      <c r="BR101" s="407"/>
      <c r="BS101" s="407"/>
      <c r="BT101" s="407"/>
      <c r="BU101" s="407"/>
      <c r="BV101" s="407"/>
      <c r="BW101" s="407"/>
      <c r="BX101" s="407"/>
      <c r="BY101" s="407"/>
      <c r="BZ101" s="407"/>
      <c r="CA101" s="407"/>
      <c r="CB101" s="407"/>
      <c r="CC101" s="407"/>
      <c r="CD101" s="407"/>
      <c r="CE101" s="407"/>
      <c r="CF101" s="407"/>
      <c r="CG101" s="407"/>
      <c r="CH101" s="407"/>
      <c r="CI101" s="407"/>
      <c r="CJ101" s="407"/>
      <c r="CK101" s="407"/>
      <c r="CL101" s="407"/>
      <c r="CM101" s="407"/>
      <c r="CN101" s="407"/>
      <c r="CO101" s="407"/>
      <c r="CP101" s="407"/>
      <c r="CQ101" s="407"/>
      <c r="CR101" s="407"/>
      <c r="CS101" s="407"/>
      <c r="CT101" s="407"/>
      <c r="CU101" s="407"/>
      <c r="CV101" s="407"/>
      <c r="CW101" s="407"/>
      <c r="CX101" s="407"/>
      <c r="CY101" s="407"/>
      <c r="CZ101" s="407"/>
      <c r="DA101" s="407"/>
      <c r="DB101" s="407"/>
      <c r="DC101" s="407"/>
      <c r="DD101" s="407"/>
      <c r="DE101" s="407"/>
      <c r="DF101" s="407"/>
      <c r="DG101" s="407"/>
      <c r="DH101" s="407"/>
    </row>
    <row r="102" spans="1:112" x14ac:dyDescent="0.25">
      <c r="A102" s="429" t="s">
        <v>494</v>
      </c>
      <c r="B102" s="419" t="s">
        <v>215</v>
      </c>
      <c r="C102" s="435"/>
      <c r="D102" s="436"/>
      <c r="E102" s="433">
        <f>DATA_B_T4!E6</f>
        <v>0</v>
      </c>
      <c r="F102" s="433">
        <f>DATA_B_T4!F6</f>
        <v>0</v>
      </c>
      <c r="G102" s="433">
        <f>DATA_B_T4!G6</f>
        <v>0</v>
      </c>
      <c r="H102" s="1166"/>
      <c r="I102" s="407"/>
      <c r="J102" s="1036">
        <v>0</v>
      </c>
      <c r="K102" s="1046"/>
      <c r="L102" s="1036">
        <v>955</v>
      </c>
      <c r="M102" s="13"/>
      <c r="N102" s="497">
        <f>E102-F102</f>
        <v>0</v>
      </c>
      <c r="O102" s="497">
        <f>IF(AND(F102=0,E102&lt;&gt;0),100,IF(F102&gt;0,((E102-F102)/F102*100), ))</f>
        <v>0</v>
      </c>
      <c r="P102" s="487"/>
      <c r="Q102" s="497">
        <f>F102-J102</f>
        <v>0</v>
      </c>
      <c r="R102" s="497">
        <f>IF(AND(J102=0,F102&lt;&gt;0),100,IF(J102&gt;0,((F102-J102)/J102*100), ))</f>
        <v>0</v>
      </c>
      <c r="S102" s="407"/>
      <c r="T102" s="497">
        <f>(E102/L102)*100</f>
        <v>0</v>
      </c>
      <c r="U102" s="1020"/>
      <c r="V102" s="407"/>
      <c r="W102" s="910">
        <f>IF(F102-20&gt;F102*0.6,F102*0.6,F102-20)</f>
        <v>-20</v>
      </c>
      <c r="X102" s="910">
        <f>IF(F102+20&gt;F102*1.5,F102+20,F102*1.5)</f>
        <v>20</v>
      </c>
      <c r="Y102" s="407"/>
      <c r="Z102" s="407"/>
      <c r="AA102" s="407"/>
      <c r="AB102" s="407"/>
      <c r="AC102" s="407"/>
      <c r="AD102" s="407"/>
      <c r="AE102" s="407"/>
      <c r="AF102" s="407"/>
      <c r="AG102" s="407"/>
      <c r="AH102" s="407"/>
      <c r="AI102" s="407"/>
      <c r="AJ102" s="407"/>
      <c r="AK102" s="407"/>
      <c r="AL102" s="407"/>
      <c r="AM102" s="407"/>
      <c r="AN102" s="407"/>
      <c r="AO102" s="407"/>
      <c r="AP102" s="407"/>
      <c r="AQ102" s="407"/>
      <c r="AR102" s="407"/>
      <c r="AS102" s="407"/>
      <c r="AT102" s="407"/>
      <c r="AU102" s="407"/>
      <c r="AV102" s="407"/>
      <c r="AW102" s="407"/>
      <c r="AX102" s="407"/>
      <c r="AY102" s="407"/>
      <c r="AZ102" s="407"/>
      <c r="BA102" s="407"/>
      <c r="BB102" s="407"/>
      <c r="BC102" s="407"/>
      <c r="BD102" s="407"/>
      <c r="BE102" s="407"/>
      <c r="BF102" s="407"/>
      <c r="BG102" s="407"/>
      <c r="BH102" s="407"/>
      <c r="BI102" s="407"/>
      <c r="BJ102" s="407"/>
      <c r="BK102" s="407"/>
      <c r="BL102" s="407"/>
      <c r="BM102" s="407"/>
      <c r="BN102" s="407"/>
      <c r="BO102" s="407"/>
      <c r="BP102" s="407"/>
      <c r="BQ102" s="407"/>
      <c r="BR102" s="407"/>
      <c r="BS102" s="407"/>
      <c r="BT102" s="407"/>
      <c r="BU102" s="407"/>
      <c r="BV102" s="407"/>
      <c r="BW102" s="407"/>
      <c r="BX102" s="407"/>
      <c r="BY102" s="407"/>
      <c r="BZ102" s="407"/>
      <c r="CA102" s="407"/>
      <c r="CB102" s="407"/>
      <c r="CC102" s="407"/>
      <c r="CD102" s="407"/>
      <c r="CE102" s="407"/>
      <c r="CF102" s="407"/>
      <c r="CG102" s="407"/>
      <c r="CH102" s="407"/>
      <c r="CI102" s="407"/>
      <c r="CJ102" s="407"/>
      <c r="CK102" s="407"/>
      <c r="CL102" s="407"/>
      <c r="CM102" s="407"/>
      <c r="CN102" s="407"/>
      <c r="CO102" s="407"/>
      <c r="CP102" s="407"/>
      <c r="CQ102" s="407"/>
      <c r="CR102" s="407"/>
      <c r="CS102" s="407"/>
      <c r="CT102" s="407"/>
      <c r="CU102" s="407"/>
      <c r="CV102" s="407"/>
      <c r="CW102" s="407"/>
      <c r="CX102" s="407"/>
      <c r="CY102" s="407"/>
      <c r="CZ102" s="407"/>
      <c r="DA102" s="407"/>
      <c r="DB102" s="407"/>
      <c r="DC102" s="407"/>
      <c r="DD102" s="407"/>
      <c r="DE102" s="407"/>
      <c r="DF102" s="407"/>
      <c r="DG102" s="407"/>
      <c r="DH102" s="407"/>
    </row>
    <row r="103" spans="1:112" x14ac:dyDescent="0.25">
      <c r="A103" s="429" t="s">
        <v>495</v>
      </c>
      <c r="B103" s="419" t="s">
        <v>216</v>
      </c>
      <c r="C103" s="435"/>
      <c r="D103" s="436"/>
      <c r="E103" s="433">
        <f>DATA_B_T4!E7</f>
        <v>0</v>
      </c>
      <c r="F103" s="433">
        <f>DATA_B_T4!F7</f>
        <v>0</v>
      </c>
      <c r="G103" s="433">
        <f>DATA_B_T4!G7</f>
        <v>0</v>
      </c>
      <c r="H103" s="1166"/>
      <c r="I103" s="407"/>
      <c r="J103" s="1036">
        <v>0</v>
      </c>
      <c r="K103" s="1046"/>
      <c r="L103" s="1036">
        <v>17338</v>
      </c>
      <c r="M103" s="13"/>
      <c r="N103" s="497">
        <f>E103-F103</f>
        <v>0</v>
      </c>
      <c r="O103" s="497">
        <f>IF(AND(F103=0,E103&lt;&gt;0),100,IF(F103&gt;0,((E103-F103)/F103*100), ))</f>
        <v>0</v>
      </c>
      <c r="P103" s="487"/>
      <c r="Q103" s="497">
        <f>F103-J103</f>
        <v>0</v>
      </c>
      <c r="R103" s="497">
        <f>IF(AND(J103=0,F103&lt;&gt;0),100,IF(J103&gt;0,((F103-J103)/J103*100), ))</f>
        <v>0</v>
      </c>
      <c r="S103" s="407"/>
      <c r="T103" s="497">
        <f>(E103/L103)*100</f>
        <v>0</v>
      </c>
      <c r="U103" s="1020"/>
      <c r="V103" s="407"/>
      <c r="W103" s="910">
        <f>IF(F103-20&gt;F103*0.6,F103*0.6,F103-20)</f>
        <v>-20</v>
      </c>
      <c r="X103" s="910">
        <f>IF(F103+20&gt;F103*1.5,F103+20,F103*1.5)</f>
        <v>20</v>
      </c>
      <c r="Y103" s="407"/>
      <c r="Z103" s="407"/>
      <c r="AA103" s="407"/>
      <c r="AB103" s="407"/>
      <c r="AC103" s="407"/>
      <c r="AD103" s="407"/>
      <c r="AE103" s="407"/>
      <c r="AF103" s="407"/>
      <c r="AG103" s="407"/>
      <c r="AH103" s="407"/>
      <c r="AI103" s="407"/>
      <c r="AJ103" s="407"/>
      <c r="AK103" s="407"/>
      <c r="AL103" s="407"/>
      <c r="AM103" s="407"/>
      <c r="AN103" s="407"/>
      <c r="AO103" s="407"/>
      <c r="AP103" s="407"/>
      <c r="AQ103" s="407"/>
      <c r="AR103" s="407"/>
      <c r="AS103" s="407"/>
      <c r="AT103" s="407"/>
      <c r="AU103" s="407"/>
      <c r="AV103" s="407"/>
      <c r="AW103" s="407"/>
      <c r="AX103" s="407"/>
      <c r="AY103" s="407"/>
      <c r="AZ103" s="407"/>
      <c r="BA103" s="407"/>
      <c r="BB103" s="407"/>
      <c r="BC103" s="407"/>
      <c r="BD103" s="407"/>
      <c r="BE103" s="407"/>
      <c r="BF103" s="407"/>
      <c r="BG103" s="407"/>
      <c r="BH103" s="407"/>
      <c r="BI103" s="407"/>
      <c r="BJ103" s="407"/>
      <c r="BK103" s="407"/>
      <c r="BL103" s="407"/>
      <c r="BM103" s="407"/>
      <c r="BN103" s="407"/>
      <c r="BO103" s="407"/>
      <c r="BP103" s="407"/>
      <c r="BQ103" s="407"/>
      <c r="BR103" s="407"/>
      <c r="BS103" s="407"/>
      <c r="BT103" s="407"/>
      <c r="BU103" s="407"/>
      <c r="BV103" s="407"/>
      <c r="BW103" s="407"/>
      <c r="BX103" s="407"/>
      <c r="BY103" s="407"/>
      <c r="BZ103" s="407"/>
      <c r="CA103" s="407"/>
      <c r="CB103" s="407"/>
      <c r="CC103" s="407"/>
      <c r="CD103" s="407"/>
      <c r="CE103" s="407"/>
      <c r="CF103" s="407"/>
      <c r="CG103" s="407"/>
      <c r="CH103" s="407"/>
      <c r="CI103" s="407"/>
      <c r="CJ103" s="407"/>
      <c r="CK103" s="407"/>
      <c r="CL103" s="407"/>
      <c r="CM103" s="407"/>
      <c r="CN103" s="407"/>
      <c r="CO103" s="407"/>
      <c r="CP103" s="407"/>
      <c r="CQ103" s="407"/>
      <c r="CR103" s="407"/>
      <c r="CS103" s="407"/>
      <c r="CT103" s="407"/>
      <c r="CU103" s="407"/>
      <c r="CV103" s="407"/>
      <c r="CW103" s="407"/>
      <c r="CX103" s="407"/>
      <c r="CY103" s="407"/>
      <c r="CZ103" s="407"/>
      <c r="DA103" s="407"/>
      <c r="DB103" s="407"/>
      <c r="DC103" s="407"/>
      <c r="DD103" s="407"/>
      <c r="DE103" s="407"/>
      <c r="DF103" s="407"/>
      <c r="DG103" s="407"/>
      <c r="DH103" s="407"/>
    </row>
    <row r="104" spans="1:112" x14ac:dyDescent="0.25">
      <c r="A104" s="1049" t="s">
        <v>496</v>
      </c>
      <c r="B104" s="767" t="s">
        <v>1048</v>
      </c>
      <c r="C104" s="768"/>
      <c r="D104" s="1039"/>
      <c r="E104" s="1035">
        <f>DATA_B_T4!E8</f>
        <v>0</v>
      </c>
      <c r="F104" s="1035">
        <f>DATA_B_T4!F8</f>
        <v>0</v>
      </c>
      <c r="G104" s="1035">
        <f>DATA_B_T4!G8</f>
        <v>0</v>
      </c>
      <c r="H104" s="1166"/>
      <c r="I104" s="407"/>
      <c r="J104" s="407"/>
      <c r="K104" s="407"/>
      <c r="L104" s="407"/>
      <c r="M104" s="13"/>
      <c r="N104" s="487"/>
      <c r="O104" s="487"/>
      <c r="P104" s="487"/>
      <c r="Q104" s="487"/>
      <c r="R104" s="487"/>
      <c r="S104" s="407"/>
      <c r="T104" s="487"/>
      <c r="U104" s="1020"/>
      <c r="V104" s="407"/>
      <c r="W104" s="910"/>
      <c r="X104" s="910"/>
      <c r="Y104" s="407"/>
      <c r="Z104" s="407"/>
      <c r="AA104" s="407"/>
      <c r="AB104" s="407"/>
      <c r="AC104" s="407"/>
      <c r="AD104" s="407"/>
      <c r="AE104" s="407"/>
      <c r="AF104" s="407"/>
      <c r="AG104" s="407"/>
      <c r="AH104" s="407"/>
      <c r="AI104" s="407"/>
      <c r="AJ104" s="407"/>
      <c r="AK104" s="407"/>
      <c r="AL104" s="407"/>
      <c r="AM104" s="407"/>
      <c r="AN104" s="407"/>
      <c r="AO104" s="407"/>
      <c r="AP104" s="407"/>
      <c r="AQ104" s="407"/>
      <c r="AR104" s="407"/>
      <c r="AS104" s="407"/>
      <c r="AT104" s="407"/>
      <c r="AU104" s="407"/>
      <c r="AV104" s="407"/>
      <c r="AW104" s="407"/>
      <c r="AX104" s="407"/>
      <c r="AY104" s="407"/>
      <c r="AZ104" s="407"/>
      <c r="BA104" s="407"/>
      <c r="BB104" s="407"/>
      <c r="BC104" s="407"/>
      <c r="BD104" s="407"/>
      <c r="BE104" s="407"/>
      <c r="BF104" s="407"/>
      <c r="BG104" s="407"/>
      <c r="BH104" s="407"/>
      <c r="BI104" s="407"/>
      <c r="BJ104" s="407"/>
      <c r="BK104" s="407"/>
      <c r="BL104" s="407"/>
      <c r="BM104" s="407"/>
      <c r="BN104" s="407"/>
      <c r="BO104" s="407"/>
      <c r="BP104" s="407"/>
      <c r="BQ104" s="407"/>
      <c r="BR104" s="407"/>
      <c r="BS104" s="407"/>
      <c r="BT104" s="407"/>
      <c r="BU104" s="407"/>
      <c r="BV104" s="407"/>
      <c r="BW104" s="407"/>
      <c r="BX104" s="407"/>
      <c r="BY104" s="407"/>
      <c r="BZ104" s="407"/>
      <c r="CA104" s="407"/>
      <c r="CB104" s="407"/>
      <c r="CC104" s="407"/>
      <c r="CD104" s="407"/>
      <c r="CE104" s="407"/>
      <c r="CF104" s="407"/>
      <c r="CG104" s="407"/>
      <c r="CH104" s="407"/>
      <c r="CI104" s="407"/>
      <c r="CJ104" s="407"/>
      <c r="CK104" s="407"/>
      <c r="CL104" s="407"/>
      <c r="CM104" s="407"/>
      <c r="CN104" s="407"/>
      <c r="CO104" s="407"/>
      <c r="CP104" s="407"/>
      <c r="CQ104" s="407"/>
      <c r="CR104" s="407"/>
      <c r="CS104" s="407"/>
      <c r="CT104" s="407"/>
      <c r="CU104" s="407"/>
      <c r="CV104" s="407"/>
      <c r="CW104" s="407"/>
      <c r="CX104" s="407"/>
      <c r="CY104" s="407"/>
      <c r="CZ104" s="407"/>
      <c r="DA104" s="407"/>
      <c r="DB104" s="407"/>
      <c r="DC104" s="407"/>
      <c r="DD104" s="407"/>
      <c r="DE104" s="407"/>
      <c r="DF104" s="407"/>
      <c r="DG104" s="407"/>
      <c r="DH104" s="407"/>
    </row>
    <row r="105" spans="1:112" x14ac:dyDescent="0.25">
      <c r="A105" s="1049"/>
      <c r="B105" s="1278"/>
      <c r="C105" s="768"/>
      <c r="D105" s="1039"/>
      <c r="E105" s="764"/>
      <c r="F105" s="1047"/>
      <c r="G105" s="1034"/>
      <c r="H105" s="1167"/>
      <c r="I105" s="407"/>
      <c r="J105" s="407"/>
      <c r="K105" s="407"/>
      <c r="L105" s="407" t="s">
        <v>478</v>
      </c>
      <c r="M105" s="501"/>
      <c r="N105" s="499"/>
      <c r="O105" s="491"/>
      <c r="P105" s="407"/>
      <c r="Q105" s="407"/>
      <c r="R105" s="407"/>
      <c r="S105" s="407"/>
      <c r="T105" s="407"/>
      <c r="U105" s="1021"/>
      <c r="V105" s="407"/>
      <c r="W105" s="912"/>
      <c r="X105" s="912"/>
      <c r="Y105" s="407"/>
      <c r="Z105" s="407"/>
      <c r="AA105" s="407"/>
      <c r="AB105" s="407"/>
      <c r="AC105" s="407"/>
      <c r="AD105" s="407"/>
      <c r="AE105" s="407"/>
      <c r="AF105" s="407"/>
      <c r="AG105" s="407"/>
      <c r="AH105" s="407"/>
      <c r="AI105" s="407"/>
      <c r="AJ105" s="407"/>
      <c r="AK105" s="407"/>
      <c r="AL105" s="407"/>
      <c r="AM105" s="407"/>
      <c r="AN105" s="407"/>
      <c r="AO105" s="407"/>
      <c r="AP105" s="407"/>
      <c r="AQ105" s="407"/>
      <c r="AR105" s="407"/>
      <c r="AS105" s="407"/>
      <c r="AT105" s="407"/>
      <c r="AU105" s="407"/>
      <c r="AV105" s="407"/>
      <c r="AW105" s="407"/>
      <c r="AX105" s="407"/>
      <c r="AY105" s="407"/>
      <c r="AZ105" s="407"/>
      <c r="BA105" s="407"/>
      <c r="BB105" s="407"/>
      <c r="BC105" s="407"/>
      <c r="BD105" s="407"/>
      <c r="BE105" s="407"/>
      <c r="BF105" s="407"/>
      <c r="BG105" s="407"/>
      <c r="BH105" s="407"/>
      <c r="BI105" s="407"/>
      <c r="BJ105" s="407"/>
      <c r="BK105" s="407"/>
      <c r="BL105" s="407"/>
      <c r="BM105" s="407"/>
      <c r="BN105" s="407"/>
      <c r="BO105" s="407"/>
      <c r="BP105" s="407"/>
      <c r="BQ105" s="407"/>
      <c r="BR105" s="407"/>
      <c r="BS105" s="407"/>
      <c r="BT105" s="407"/>
      <c r="BU105" s="407"/>
      <c r="BV105" s="407"/>
      <c r="BW105" s="407"/>
      <c r="BX105" s="407"/>
      <c r="BY105" s="407"/>
      <c r="BZ105" s="407"/>
      <c r="CA105" s="407"/>
      <c r="CB105" s="407"/>
      <c r="CC105" s="407"/>
      <c r="CD105" s="407"/>
      <c r="CE105" s="407"/>
      <c r="CF105" s="407"/>
      <c r="CG105" s="407"/>
      <c r="CH105" s="407"/>
      <c r="CI105" s="407"/>
      <c r="CJ105" s="407"/>
      <c r="CK105" s="407"/>
      <c r="CL105" s="407"/>
      <c r="CM105" s="407"/>
      <c r="CN105" s="407"/>
      <c r="CO105" s="407"/>
      <c r="CP105" s="407"/>
      <c r="CQ105" s="407"/>
      <c r="CR105" s="407"/>
      <c r="CS105" s="407"/>
      <c r="CT105" s="407"/>
      <c r="CU105" s="407"/>
      <c r="CV105" s="407"/>
      <c r="CW105" s="407"/>
      <c r="CX105" s="407"/>
      <c r="CY105" s="407"/>
      <c r="CZ105" s="407"/>
      <c r="DA105" s="407"/>
      <c r="DB105" s="407"/>
      <c r="DC105" s="407"/>
      <c r="DD105" s="407"/>
      <c r="DE105" s="407"/>
      <c r="DF105" s="407"/>
      <c r="DG105" s="407"/>
      <c r="DH105" s="407"/>
    </row>
    <row r="106" spans="1:112" ht="26.25" customHeight="1" x14ac:dyDescent="0.25">
      <c r="A106" s="1049">
        <v>2</v>
      </c>
      <c r="B106" s="1379" t="s">
        <v>1050</v>
      </c>
      <c r="C106" s="1380"/>
      <c r="D106" s="1381"/>
      <c r="E106" s="447"/>
      <c r="F106" s="447"/>
      <c r="G106" s="447"/>
      <c r="H106" s="1186"/>
      <c r="I106" s="407"/>
      <c r="J106" s="407"/>
      <c r="K106" s="407"/>
      <c r="L106" s="407"/>
      <c r="M106" s="494"/>
      <c r="N106" s="486"/>
      <c r="O106" s="492"/>
      <c r="P106" s="407"/>
      <c r="Q106" s="407"/>
      <c r="R106" s="407"/>
      <c r="S106" s="407"/>
      <c r="T106" s="407"/>
      <c r="U106" s="1021"/>
      <c r="V106" s="407"/>
      <c r="W106" s="912"/>
      <c r="X106" s="912"/>
      <c r="Y106" s="407"/>
      <c r="Z106" s="407"/>
      <c r="AA106" s="407"/>
      <c r="AB106" s="407"/>
      <c r="AC106" s="407"/>
      <c r="AD106" s="407"/>
      <c r="AE106" s="407"/>
      <c r="AF106" s="407"/>
      <c r="AG106" s="407"/>
      <c r="AH106" s="407"/>
      <c r="AI106" s="407"/>
      <c r="AJ106" s="407"/>
      <c r="AK106" s="407"/>
      <c r="AL106" s="407"/>
      <c r="AM106" s="407"/>
      <c r="AN106" s="407"/>
      <c r="AO106" s="407"/>
      <c r="AP106" s="407"/>
      <c r="AQ106" s="407"/>
      <c r="AR106" s="407"/>
      <c r="AS106" s="407"/>
      <c r="AT106" s="407"/>
      <c r="AU106" s="407"/>
      <c r="AV106" s="407"/>
      <c r="AW106" s="407"/>
      <c r="AX106" s="407"/>
      <c r="AY106" s="407"/>
      <c r="AZ106" s="407"/>
      <c r="BA106" s="407"/>
      <c r="BB106" s="407"/>
      <c r="BC106" s="407"/>
      <c r="BD106" s="407"/>
      <c r="BE106" s="407"/>
      <c r="BF106" s="407"/>
      <c r="BG106" s="407"/>
      <c r="BH106" s="407"/>
      <c r="BI106" s="407"/>
      <c r="BJ106" s="407"/>
      <c r="BK106" s="407"/>
      <c r="BL106" s="407"/>
      <c r="BM106" s="407"/>
      <c r="BN106" s="407"/>
      <c r="BO106" s="407"/>
      <c r="BP106" s="407"/>
      <c r="BQ106" s="407"/>
      <c r="BR106" s="407"/>
      <c r="BS106" s="407"/>
      <c r="BT106" s="407"/>
      <c r="BU106" s="407"/>
      <c r="BV106" s="407"/>
      <c r="BW106" s="407"/>
      <c r="BX106" s="407"/>
      <c r="BY106" s="407"/>
      <c r="BZ106" s="407"/>
      <c r="CA106" s="407"/>
      <c r="CB106" s="407"/>
      <c r="CC106" s="407"/>
      <c r="CD106" s="407"/>
      <c r="CE106" s="407"/>
      <c r="CF106" s="407"/>
      <c r="CG106" s="407"/>
      <c r="CH106" s="407"/>
      <c r="CI106" s="407"/>
      <c r="CJ106" s="407"/>
      <c r="CK106" s="407"/>
      <c r="CL106" s="407"/>
      <c r="CM106" s="407"/>
      <c r="CN106" s="407"/>
      <c r="CO106" s="407"/>
      <c r="CP106" s="407"/>
      <c r="CQ106" s="407"/>
      <c r="CR106" s="407"/>
      <c r="CS106" s="407"/>
      <c r="CT106" s="407"/>
      <c r="CU106" s="407"/>
      <c r="CV106" s="407"/>
      <c r="CW106" s="407"/>
      <c r="CX106" s="407"/>
      <c r="CY106" s="407"/>
      <c r="CZ106" s="407"/>
      <c r="DA106" s="407"/>
      <c r="DB106" s="407"/>
      <c r="DC106" s="407"/>
      <c r="DD106" s="407"/>
      <c r="DE106" s="407"/>
      <c r="DF106" s="407"/>
      <c r="DG106" s="407"/>
      <c r="DH106" s="407"/>
    </row>
    <row r="107" spans="1:112" x14ac:dyDescent="0.25">
      <c r="A107" s="1049" t="s">
        <v>500</v>
      </c>
      <c r="B107" s="767" t="s">
        <v>217</v>
      </c>
      <c r="C107" s="768"/>
      <c r="D107" s="1039"/>
      <c r="E107" s="1047"/>
      <c r="F107" s="1047"/>
      <c r="G107" s="1279"/>
      <c r="H107" s="1187"/>
      <c r="I107" s="407"/>
      <c r="J107" s="407"/>
      <c r="K107" s="407"/>
      <c r="L107" s="407"/>
      <c r="M107" s="665"/>
      <c r="N107" s="486"/>
      <c r="O107" s="487"/>
      <c r="P107" s="407"/>
      <c r="Q107" s="407"/>
      <c r="R107" s="407"/>
      <c r="S107" s="407"/>
      <c r="T107" s="407"/>
      <c r="U107" s="1021"/>
      <c r="V107" s="407"/>
      <c r="W107" s="912"/>
      <c r="X107" s="912"/>
      <c r="Y107" s="407"/>
      <c r="Z107" s="407"/>
      <c r="AA107" s="407"/>
      <c r="AB107" s="407"/>
      <c r="AC107" s="407"/>
      <c r="AD107" s="407"/>
      <c r="AE107" s="407"/>
      <c r="AF107" s="407"/>
      <c r="AG107" s="407"/>
      <c r="AH107" s="407"/>
      <c r="AI107" s="407"/>
      <c r="AJ107" s="407"/>
      <c r="AK107" s="407"/>
      <c r="AL107" s="407"/>
      <c r="AM107" s="407"/>
      <c r="AN107" s="407"/>
      <c r="AO107" s="407"/>
      <c r="AP107" s="407"/>
      <c r="AQ107" s="407"/>
      <c r="AR107" s="407"/>
      <c r="AS107" s="407"/>
      <c r="AT107" s="407"/>
      <c r="AU107" s="407"/>
      <c r="AV107" s="407"/>
      <c r="AW107" s="407"/>
      <c r="AX107" s="407"/>
      <c r="AY107" s="407"/>
      <c r="AZ107" s="407"/>
      <c r="BA107" s="407"/>
      <c r="BB107" s="407"/>
      <c r="BC107" s="407"/>
      <c r="BD107" s="407"/>
      <c r="BE107" s="407"/>
      <c r="BF107" s="407"/>
      <c r="BG107" s="407"/>
      <c r="BH107" s="407"/>
      <c r="BI107" s="407"/>
      <c r="BJ107" s="407"/>
      <c r="BK107" s="407"/>
      <c r="BL107" s="407"/>
      <c r="BM107" s="407"/>
      <c r="BN107" s="407"/>
      <c r="BO107" s="407"/>
      <c r="BP107" s="407"/>
      <c r="BQ107" s="407"/>
      <c r="BR107" s="407"/>
      <c r="BS107" s="407"/>
      <c r="BT107" s="407"/>
      <c r="BU107" s="407"/>
      <c r="BV107" s="407"/>
      <c r="BW107" s="407"/>
      <c r="BX107" s="407"/>
      <c r="BY107" s="407"/>
      <c r="BZ107" s="407"/>
      <c r="CA107" s="407"/>
      <c r="CB107" s="407"/>
      <c r="CC107" s="407"/>
      <c r="CD107" s="407"/>
      <c r="CE107" s="407"/>
      <c r="CF107" s="407"/>
      <c r="CG107" s="407"/>
      <c r="CH107" s="407"/>
      <c r="CI107" s="407"/>
      <c r="CJ107" s="407"/>
      <c r="CK107" s="407"/>
      <c r="CL107" s="407"/>
      <c r="CM107" s="407"/>
      <c r="CN107" s="407"/>
      <c r="CO107" s="407"/>
      <c r="CP107" s="407"/>
      <c r="CQ107" s="407"/>
      <c r="CR107" s="407"/>
      <c r="CS107" s="407"/>
      <c r="CT107" s="407"/>
      <c r="CU107" s="407"/>
      <c r="CV107" s="407"/>
      <c r="CW107" s="407"/>
      <c r="CX107" s="407"/>
      <c r="CY107" s="407"/>
      <c r="CZ107" s="407"/>
      <c r="DA107" s="407"/>
      <c r="DB107" s="407"/>
      <c r="DC107" s="407"/>
      <c r="DD107" s="407"/>
      <c r="DE107" s="407"/>
      <c r="DF107" s="407"/>
      <c r="DG107" s="407"/>
      <c r="DH107" s="407"/>
    </row>
    <row r="108" spans="1:112" x14ac:dyDescent="0.25">
      <c r="A108" s="1049" t="s">
        <v>511</v>
      </c>
      <c r="B108" s="1280" t="s">
        <v>218</v>
      </c>
      <c r="C108" s="768"/>
      <c r="D108" s="1039"/>
      <c r="E108" s="1035">
        <f>DATA_B_T4!E12</f>
        <v>0</v>
      </c>
      <c r="F108" s="1035">
        <f>DATA_B_T4!F12</f>
        <v>0</v>
      </c>
      <c r="G108" s="1002" t="s">
        <v>588</v>
      </c>
      <c r="H108" s="1183"/>
      <c r="I108" s="407"/>
      <c r="J108" s="1036">
        <v>0</v>
      </c>
      <c r="K108" s="1046"/>
      <c r="L108" s="1036">
        <v>1543</v>
      </c>
      <c r="M108" s="13"/>
      <c r="N108" s="497">
        <f>E108-F108</f>
        <v>0</v>
      </c>
      <c r="O108" s="497">
        <f>IF(AND(F108=0,E108&lt;&gt;0),100,IF(F108&gt;0,((E108-F108)/F108*100), ))</f>
        <v>0</v>
      </c>
      <c r="P108" s="487"/>
      <c r="Q108" s="497">
        <f>F108-J108</f>
        <v>0</v>
      </c>
      <c r="R108" s="497">
        <f>IF(AND(J108=0,F108&lt;&gt;0),100,IF(J108&gt;0,((F108-J108)/J108*100), ))</f>
        <v>0</v>
      </c>
      <c r="S108" s="407"/>
      <c r="T108" s="497">
        <f>(E108/L108)*100</f>
        <v>0</v>
      </c>
      <c r="U108" s="1020"/>
      <c r="V108" s="407"/>
      <c r="W108" s="912"/>
      <c r="X108" s="912"/>
      <c r="Y108" s="407"/>
      <c r="Z108" s="407"/>
      <c r="AA108" s="407"/>
      <c r="AB108" s="407"/>
      <c r="AC108" s="407"/>
      <c r="AD108" s="407"/>
      <c r="AE108" s="407"/>
      <c r="AF108" s="407"/>
      <c r="AG108" s="407"/>
      <c r="AH108" s="407"/>
      <c r="AI108" s="407"/>
      <c r="AJ108" s="407"/>
      <c r="AK108" s="407"/>
      <c r="AL108" s="407"/>
      <c r="AM108" s="407"/>
      <c r="AN108" s="407"/>
      <c r="AO108" s="407"/>
      <c r="AP108" s="407"/>
      <c r="AQ108" s="407"/>
      <c r="AR108" s="407"/>
      <c r="AS108" s="407"/>
      <c r="AT108" s="407"/>
      <c r="AU108" s="407"/>
      <c r="AV108" s="407"/>
      <c r="AW108" s="407"/>
      <c r="AX108" s="407"/>
      <c r="AY108" s="407"/>
      <c r="AZ108" s="407"/>
      <c r="BA108" s="407"/>
      <c r="BB108" s="407"/>
      <c r="BC108" s="407"/>
      <c r="BD108" s="407"/>
      <c r="BE108" s="407"/>
      <c r="BF108" s="407"/>
      <c r="BG108" s="407"/>
      <c r="BH108" s="407"/>
      <c r="BI108" s="407"/>
      <c r="BJ108" s="407"/>
      <c r="BK108" s="407"/>
      <c r="BL108" s="407"/>
      <c r="BM108" s="407"/>
      <c r="BN108" s="407"/>
      <c r="BO108" s="407"/>
      <c r="BP108" s="407"/>
      <c r="BQ108" s="407"/>
      <c r="BR108" s="407"/>
      <c r="BS108" s="407"/>
      <c r="BT108" s="407"/>
      <c r="BU108" s="407"/>
      <c r="BV108" s="407"/>
      <c r="BW108" s="407"/>
      <c r="BX108" s="407"/>
      <c r="BY108" s="407"/>
      <c r="BZ108" s="407"/>
      <c r="CA108" s="407"/>
      <c r="CB108" s="407"/>
      <c r="CC108" s="407"/>
      <c r="CD108" s="407"/>
      <c r="CE108" s="407"/>
      <c r="CF108" s="407"/>
      <c r="CG108" s="407"/>
      <c r="CH108" s="407"/>
      <c r="CI108" s="407"/>
      <c r="CJ108" s="407"/>
      <c r="CK108" s="407"/>
      <c r="CL108" s="407"/>
      <c r="CM108" s="407"/>
      <c r="CN108" s="407"/>
      <c r="CO108" s="407"/>
      <c r="CP108" s="407"/>
      <c r="CQ108" s="407"/>
      <c r="CR108" s="407"/>
      <c r="CS108" s="407"/>
      <c r="CT108" s="407"/>
      <c r="CU108" s="407"/>
      <c r="CV108" s="407"/>
      <c r="CW108" s="407"/>
      <c r="CX108" s="407"/>
      <c r="CY108" s="407"/>
      <c r="CZ108" s="407"/>
      <c r="DA108" s="407"/>
      <c r="DB108" s="407"/>
      <c r="DC108" s="407"/>
      <c r="DD108" s="407"/>
      <c r="DE108" s="407"/>
      <c r="DF108" s="407"/>
      <c r="DG108" s="407"/>
      <c r="DH108" s="407"/>
    </row>
    <row r="109" spans="1:112" x14ac:dyDescent="0.25">
      <c r="A109" s="1049" t="s">
        <v>512</v>
      </c>
      <c r="B109" s="1280" t="s">
        <v>219</v>
      </c>
      <c r="C109" s="768"/>
      <c r="D109" s="1039"/>
      <c r="E109" s="1035">
        <f>DATA_B_T4!E13</f>
        <v>0</v>
      </c>
      <c r="F109" s="1035">
        <f>DATA_B_T4!F13</f>
        <v>0</v>
      </c>
      <c r="G109" s="1002" t="s">
        <v>588</v>
      </c>
      <c r="H109" s="1183"/>
      <c r="I109" s="407"/>
      <c r="J109" s="1036">
        <v>0</v>
      </c>
      <c r="K109" s="1046"/>
      <c r="L109" s="1036">
        <v>1315</v>
      </c>
      <c r="M109" s="13"/>
      <c r="N109" s="497">
        <f>E109-F109</f>
        <v>0</v>
      </c>
      <c r="O109" s="497">
        <f>IF(AND(F109=0,E109&lt;&gt;0),100,IF(F109&gt;0,((E109-F109)/F109*100), ))</f>
        <v>0</v>
      </c>
      <c r="P109" s="487"/>
      <c r="Q109" s="497">
        <f>F109-J109</f>
        <v>0</v>
      </c>
      <c r="R109" s="497">
        <f>IF(AND(J109=0,F109&lt;&gt;0),100,IF(J109&gt;0,((F109-J109)/J109*100), ))</f>
        <v>0</v>
      </c>
      <c r="S109" s="407"/>
      <c r="T109" s="497">
        <f>(E109/L109)*100</f>
        <v>0</v>
      </c>
      <c r="U109" s="1020"/>
      <c r="V109" s="407"/>
      <c r="W109" s="912"/>
      <c r="X109" s="912"/>
      <c r="Y109" s="407"/>
      <c r="Z109" s="407"/>
      <c r="AA109" s="407"/>
      <c r="AB109" s="407"/>
      <c r="AC109" s="407"/>
      <c r="AD109" s="407"/>
      <c r="AE109" s="407"/>
      <c r="AF109" s="407"/>
      <c r="AG109" s="407"/>
      <c r="AH109" s="407"/>
      <c r="AI109" s="407"/>
      <c r="AJ109" s="407"/>
      <c r="AK109" s="407"/>
      <c r="AL109" s="407"/>
      <c r="AM109" s="407"/>
      <c r="AN109" s="407"/>
      <c r="AO109" s="407"/>
      <c r="AP109" s="407"/>
      <c r="AQ109" s="407"/>
      <c r="AR109" s="407"/>
      <c r="AS109" s="407"/>
      <c r="AT109" s="407"/>
      <c r="AU109" s="407"/>
      <c r="AV109" s="407"/>
      <c r="AW109" s="407"/>
      <c r="AX109" s="407"/>
      <c r="AY109" s="407"/>
      <c r="AZ109" s="407"/>
      <c r="BA109" s="407"/>
      <c r="BB109" s="407"/>
      <c r="BC109" s="407"/>
      <c r="BD109" s="407"/>
      <c r="BE109" s="407"/>
      <c r="BF109" s="407"/>
      <c r="BG109" s="407"/>
      <c r="BH109" s="407"/>
      <c r="BI109" s="407"/>
      <c r="BJ109" s="407"/>
      <c r="BK109" s="407"/>
      <c r="BL109" s="407"/>
      <c r="BM109" s="407"/>
      <c r="BN109" s="407"/>
      <c r="BO109" s="407"/>
      <c r="BP109" s="407"/>
      <c r="BQ109" s="407"/>
      <c r="BR109" s="407"/>
      <c r="BS109" s="407"/>
      <c r="BT109" s="407"/>
      <c r="BU109" s="407"/>
      <c r="BV109" s="407"/>
      <c r="BW109" s="407"/>
      <c r="BX109" s="407"/>
      <c r="BY109" s="407"/>
      <c r="BZ109" s="407"/>
      <c r="CA109" s="407"/>
      <c r="CB109" s="407"/>
      <c r="CC109" s="407"/>
      <c r="CD109" s="407"/>
      <c r="CE109" s="407"/>
      <c r="CF109" s="407"/>
      <c r="CG109" s="407"/>
      <c r="CH109" s="407"/>
      <c r="CI109" s="407"/>
      <c r="CJ109" s="407"/>
      <c r="CK109" s="407"/>
      <c r="CL109" s="407"/>
      <c r="CM109" s="407"/>
      <c r="CN109" s="407"/>
      <c r="CO109" s="407"/>
      <c r="CP109" s="407"/>
      <c r="CQ109" s="407"/>
      <c r="CR109" s="407"/>
      <c r="CS109" s="407"/>
      <c r="CT109" s="407"/>
      <c r="CU109" s="407"/>
      <c r="CV109" s="407"/>
      <c r="CW109" s="407"/>
      <c r="CX109" s="407"/>
      <c r="CY109" s="407"/>
      <c r="CZ109" s="407"/>
      <c r="DA109" s="407"/>
      <c r="DB109" s="407"/>
      <c r="DC109" s="407"/>
      <c r="DD109" s="407"/>
      <c r="DE109" s="407"/>
      <c r="DF109" s="407"/>
      <c r="DG109" s="407"/>
      <c r="DH109" s="407"/>
    </row>
    <row r="110" spans="1:112" x14ac:dyDescent="0.25">
      <c r="A110" s="1049" t="s">
        <v>348</v>
      </c>
      <c r="B110" s="1280" t="s">
        <v>220</v>
      </c>
      <c r="C110" s="768"/>
      <c r="D110" s="1039"/>
      <c r="E110" s="1035">
        <f>DATA_B_T4!E14</f>
        <v>0</v>
      </c>
      <c r="F110" s="1035">
        <f>DATA_B_T4!F14</f>
        <v>0</v>
      </c>
      <c r="G110" s="1002" t="s">
        <v>588</v>
      </c>
      <c r="H110" s="1183"/>
      <c r="I110" s="407"/>
      <c r="J110" s="1036">
        <v>0</v>
      </c>
      <c r="K110" s="1046"/>
      <c r="L110" s="1036">
        <v>1442</v>
      </c>
      <c r="M110" s="13"/>
      <c r="N110" s="497">
        <f>E110-F110</f>
        <v>0</v>
      </c>
      <c r="O110" s="497">
        <f>IF(AND(F110=0,E110&lt;&gt;0),100,IF(F110&gt;0,((E110-F110)/F110*100), ))</f>
        <v>0</v>
      </c>
      <c r="P110" s="487"/>
      <c r="Q110" s="497">
        <f>F110-J110</f>
        <v>0</v>
      </c>
      <c r="R110" s="497">
        <f>IF(AND(J110=0,F110&lt;&gt;0),100,IF(J110&gt;0,((F110-J110)/J110*100), ))</f>
        <v>0</v>
      </c>
      <c r="S110" s="407"/>
      <c r="T110" s="497">
        <f>(E110/L110)*100</f>
        <v>0</v>
      </c>
      <c r="U110" s="1020"/>
      <c r="V110" s="407"/>
      <c r="W110" s="912"/>
      <c r="X110" s="912"/>
      <c r="Y110" s="407"/>
      <c r="Z110" s="407"/>
      <c r="AA110" s="407"/>
      <c r="AB110" s="407"/>
      <c r="AC110" s="407"/>
      <c r="AD110" s="407"/>
      <c r="AE110" s="407"/>
      <c r="AF110" s="407"/>
      <c r="AG110" s="407"/>
      <c r="AH110" s="407"/>
      <c r="AI110" s="407"/>
      <c r="AJ110" s="407"/>
      <c r="AK110" s="407"/>
      <c r="AL110" s="407"/>
      <c r="AM110" s="407"/>
      <c r="AN110" s="407"/>
      <c r="AO110" s="407"/>
      <c r="AP110" s="407"/>
      <c r="AQ110" s="407"/>
      <c r="AR110" s="407"/>
      <c r="AS110" s="407"/>
      <c r="AT110" s="407"/>
      <c r="AU110" s="407"/>
      <c r="AV110" s="407"/>
      <c r="AW110" s="407"/>
      <c r="AX110" s="407"/>
      <c r="AY110" s="407"/>
      <c r="AZ110" s="407"/>
      <c r="BA110" s="407"/>
      <c r="BB110" s="407"/>
      <c r="BC110" s="407"/>
      <c r="BD110" s="407"/>
      <c r="BE110" s="407"/>
      <c r="BF110" s="407"/>
      <c r="BG110" s="407"/>
      <c r="BH110" s="407"/>
      <c r="BI110" s="407"/>
      <c r="BJ110" s="407"/>
      <c r="BK110" s="407"/>
      <c r="BL110" s="407"/>
      <c r="BM110" s="407"/>
      <c r="BN110" s="407"/>
      <c r="BO110" s="407"/>
      <c r="BP110" s="407"/>
      <c r="BQ110" s="407"/>
      <c r="BR110" s="407"/>
      <c r="BS110" s="407"/>
      <c r="BT110" s="407"/>
      <c r="BU110" s="407"/>
      <c r="BV110" s="407"/>
      <c r="BW110" s="407"/>
      <c r="BX110" s="407"/>
      <c r="BY110" s="407"/>
      <c r="BZ110" s="407"/>
      <c r="CA110" s="407"/>
      <c r="CB110" s="407"/>
      <c r="CC110" s="407"/>
      <c r="CD110" s="407"/>
      <c r="CE110" s="407"/>
      <c r="CF110" s="407"/>
      <c r="CG110" s="407"/>
      <c r="CH110" s="407"/>
      <c r="CI110" s="407"/>
      <c r="CJ110" s="407"/>
      <c r="CK110" s="407"/>
      <c r="CL110" s="407"/>
      <c r="CM110" s="407"/>
      <c r="CN110" s="407"/>
      <c r="CO110" s="407"/>
      <c r="CP110" s="407"/>
      <c r="CQ110" s="407"/>
      <c r="CR110" s="407"/>
      <c r="CS110" s="407"/>
      <c r="CT110" s="407"/>
      <c r="CU110" s="407"/>
      <c r="CV110" s="407"/>
      <c r="CW110" s="407"/>
      <c r="CX110" s="407"/>
      <c r="CY110" s="407"/>
      <c r="CZ110" s="407"/>
      <c r="DA110" s="407"/>
      <c r="DB110" s="407"/>
      <c r="DC110" s="407"/>
      <c r="DD110" s="407"/>
      <c r="DE110" s="407"/>
      <c r="DF110" s="407"/>
      <c r="DG110" s="407"/>
      <c r="DH110" s="407"/>
    </row>
    <row r="111" spans="1:112" x14ac:dyDescent="0.25">
      <c r="A111" s="1049" t="s">
        <v>349</v>
      </c>
      <c r="B111" s="1281" t="s">
        <v>221</v>
      </c>
      <c r="C111" s="1282"/>
      <c r="D111" s="1283"/>
      <c r="E111" s="1038">
        <f>SUM(E108:E110)</f>
        <v>0</v>
      </c>
      <c r="F111" s="1038">
        <f>SUM(F108:F110)</f>
        <v>0</v>
      </c>
      <c r="G111" s="1284">
        <f>DATA_B_T4!G15</f>
        <v>0</v>
      </c>
      <c r="H111" s="1187"/>
      <c r="I111" s="407"/>
      <c r="J111" s="1038">
        <f>SUM(J108:J110)</f>
        <v>0</v>
      </c>
      <c r="K111" s="1046"/>
      <c r="L111" s="1038">
        <v>4300</v>
      </c>
      <c r="M111" s="13"/>
      <c r="N111" s="497">
        <f>E111-F111</f>
        <v>0</v>
      </c>
      <c r="O111" s="497">
        <f>IF(AND(F111=0,E111&lt;&gt;0),100,IF(F111&gt;0,((E111-F111)/F111*100), ))</f>
        <v>0</v>
      </c>
      <c r="P111" s="487"/>
      <c r="Q111" s="487"/>
      <c r="R111" s="487"/>
      <c r="S111" s="407"/>
      <c r="T111" s="497">
        <f>(E111/L111)*100</f>
        <v>0</v>
      </c>
      <c r="U111" s="1020"/>
      <c r="V111" s="407"/>
      <c r="W111" s="910">
        <f>IF(F111-10&gt;F111*0.6,F111*0.6,F111-10)</f>
        <v>-10</v>
      </c>
      <c r="X111" s="910">
        <f>IF(F111+10&gt;F111*1.5,F111+10,F111*1.5)</f>
        <v>10</v>
      </c>
      <c r="Y111" s="407"/>
      <c r="Z111" s="407"/>
      <c r="AA111" s="407"/>
      <c r="AB111" s="407"/>
      <c r="AC111" s="407"/>
      <c r="AD111" s="407"/>
      <c r="AE111" s="407"/>
      <c r="AF111" s="407"/>
      <c r="AG111" s="407"/>
      <c r="AH111" s="407"/>
      <c r="AI111" s="407"/>
      <c r="AJ111" s="407"/>
      <c r="AK111" s="407"/>
      <c r="AL111" s="407"/>
      <c r="AM111" s="407"/>
      <c r="AN111" s="407"/>
      <c r="AO111" s="407"/>
      <c r="AP111" s="407"/>
      <c r="AQ111" s="407"/>
      <c r="AR111" s="407"/>
      <c r="AS111" s="407"/>
      <c r="AT111" s="407"/>
      <c r="AU111" s="407"/>
      <c r="AV111" s="407"/>
      <c r="AW111" s="407"/>
      <c r="AX111" s="407"/>
      <c r="AY111" s="407"/>
      <c r="AZ111" s="407"/>
      <c r="BA111" s="407"/>
      <c r="BB111" s="407"/>
      <c r="BC111" s="407"/>
      <c r="BD111" s="407"/>
      <c r="BE111" s="407"/>
      <c r="BF111" s="407"/>
      <c r="BG111" s="407"/>
      <c r="BH111" s="407"/>
      <c r="BI111" s="407"/>
      <c r="BJ111" s="407"/>
      <c r="BK111" s="407"/>
      <c r="BL111" s="407"/>
      <c r="BM111" s="407"/>
      <c r="BN111" s="407"/>
      <c r="BO111" s="407"/>
      <c r="BP111" s="407"/>
      <c r="BQ111" s="407"/>
      <c r="BR111" s="407"/>
      <c r="BS111" s="407"/>
      <c r="BT111" s="407"/>
      <c r="BU111" s="407"/>
      <c r="BV111" s="407"/>
      <c r="BW111" s="407"/>
      <c r="BX111" s="407"/>
      <c r="BY111" s="407"/>
      <c r="BZ111" s="407"/>
      <c r="CA111" s="407"/>
      <c r="CB111" s="407"/>
      <c r="CC111" s="407"/>
      <c r="CD111" s="407"/>
      <c r="CE111" s="407"/>
      <c r="CF111" s="407"/>
      <c r="CG111" s="407"/>
      <c r="CH111" s="407"/>
      <c r="CI111" s="407"/>
      <c r="CJ111" s="407"/>
      <c r="CK111" s="407"/>
      <c r="CL111" s="407"/>
      <c r="CM111" s="407"/>
      <c r="CN111" s="407"/>
      <c r="CO111" s="407"/>
      <c r="CP111" s="407"/>
      <c r="CQ111" s="407"/>
      <c r="CR111" s="407"/>
      <c r="CS111" s="407"/>
      <c r="CT111" s="407"/>
      <c r="CU111" s="407"/>
      <c r="CV111" s="407"/>
      <c r="CW111" s="407"/>
      <c r="CX111" s="407"/>
      <c r="CY111" s="407"/>
      <c r="CZ111" s="407"/>
      <c r="DA111" s="407"/>
      <c r="DB111" s="407"/>
      <c r="DC111" s="407"/>
      <c r="DD111" s="407"/>
      <c r="DE111" s="407"/>
      <c r="DF111" s="407"/>
      <c r="DG111" s="407"/>
      <c r="DH111" s="407"/>
    </row>
    <row r="112" spans="1:112" x14ac:dyDescent="0.25">
      <c r="A112" s="1049" t="s">
        <v>350</v>
      </c>
      <c r="B112" s="1278" t="s">
        <v>963</v>
      </c>
      <c r="C112" s="768"/>
      <c r="D112" s="1039"/>
      <c r="E112" s="1035">
        <f>DATA_B_T4!E16</f>
        <v>0</v>
      </c>
      <c r="F112" s="1035">
        <f>DATA_B_T4!F16</f>
        <v>0</v>
      </c>
      <c r="G112" s="1035">
        <f>DATA_B_T4!G16</f>
        <v>0</v>
      </c>
      <c r="H112" s="1187"/>
      <c r="I112" s="407"/>
      <c r="J112" s="407"/>
      <c r="K112" s="1046"/>
      <c r="L112" s="504"/>
      <c r="M112" s="13"/>
      <c r="N112" s="487"/>
      <c r="O112" s="487"/>
      <c r="P112" s="487"/>
      <c r="Q112" s="487"/>
      <c r="R112" s="487"/>
      <c r="S112" s="407"/>
      <c r="T112" s="487"/>
      <c r="U112" s="1020"/>
      <c r="V112" s="407"/>
      <c r="W112" s="910"/>
      <c r="X112" s="910"/>
      <c r="Y112" s="407"/>
      <c r="Z112" s="407"/>
      <c r="AA112" s="407"/>
      <c r="AB112" s="407"/>
      <c r="AC112" s="407"/>
      <c r="AD112" s="407"/>
      <c r="AE112" s="407"/>
      <c r="AF112" s="407"/>
      <c r="AG112" s="407"/>
      <c r="AH112" s="407"/>
      <c r="AI112" s="407"/>
      <c r="AJ112" s="407"/>
      <c r="AK112" s="407"/>
      <c r="AL112" s="407"/>
      <c r="AM112" s="407"/>
      <c r="AN112" s="407"/>
      <c r="AO112" s="407"/>
      <c r="AP112" s="407"/>
      <c r="AQ112" s="407"/>
      <c r="AR112" s="407"/>
      <c r="AS112" s="407"/>
      <c r="AT112" s="407"/>
      <c r="AU112" s="407"/>
      <c r="AV112" s="407"/>
      <c r="AW112" s="407"/>
      <c r="AX112" s="407"/>
      <c r="AY112" s="407"/>
      <c r="AZ112" s="407"/>
      <c r="BA112" s="407"/>
      <c r="BB112" s="407"/>
      <c r="BC112" s="407"/>
      <c r="BD112" s="407"/>
      <c r="BE112" s="407"/>
      <c r="BF112" s="407"/>
      <c r="BG112" s="407"/>
      <c r="BH112" s="407"/>
      <c r="BI112" s="407"/>
      <c r="BJ112" s="407"/>
      <c r="BK112" s="407"/>
      <c r="BL112" s="407"/>
      <c r="BM112" s="407"/>
      <c r="BN112" s="407"/>
      <c r="BO112" s="407"/>
      <c r="BP112" s="407"/>
      <c r="BQ112" s="407"/>
      <c r="BR112" s="407"/>
      <c r="BS112" s="407"/>
      <c r="BT112" s="407"/>
      <c r="BU112" s="407"/>
      <c r="BV112" s="407"/>
      <c r="BW112" s="407"/>
      <c r="BX112" s="407"/>
      <c r="BY112" s="407"/>
      <c r="BZ112" s="407"/>
      <c r="CA112" s="407"/>
      <c r="CB112" s="407"/>
      <c r="CC112" s="407"/>
      <c r="CD112" s="407"/>
      <c r="CE112" s="407"/>
      <c r="CF112" s="407"/>
      <c r="CG112" s="407"/>
      <c r="CH112" s="407"/>
      <c r="CI112" s="407"/>
      <c r="CJ112" s="407"/>
      <c r="CK112" s="407"/>
      <c r="CL112" s="407"/>
      <c r="CM112" s="407"/>
      <c r="CN112" s="407"/>
      <c r="CO112" s="407"/>
      <c r="CP112" s="407"/>
      <c r="CQ112" s="407"/>
      <c r="CR112" s="407"/>
      <c r="CS112" s="407"/>
      <c r="CT112" s="407"/>
      <c r="CU112" s="407"/>
      <c r="CV112" s="407"/>
      <c r="CW112" s="407"/>
      <c r="CX112" s="407"/>
      <c r="CY112" s="407"/>
      <c r="CZ112" s="407"/>
      <c r="DA112" s="407"/>
      <c r="DB112" s="407"/>
      <c r="DC112" s="407"/>
      <c r="DD112" s="407"/>
      <c r="DE112" s="407"/>
      <c r="DF112" s="407"/>
      <c r="DG112" s="407"/>
      <c r="DH112" s="407"/>
    </row>
    <row r="113" spans="1:112" x14ac:dyDescent="0.25">
      <c r="A113" s="1049" t="s">
        <v>501</v>
      </c>
      <c r="B113" s="767" t="s">
        <v>224</v>
      </c>
      <c r="C113" s="768"/>
      <c r="D113" s="1039"/>
      <c r="E113" s="1047"/>
      <c r="F113" s="1047"/>
      <c r="G113" s="1279"/>
      <c r="H113" s="1187"/>
      <c r="I113" s="407"/>
      <c r="J113" s="407"/>
      <c r="K113" s="407"/>
      <c r="L113" s="407" t="s">
        <v>478</v>
      </c>
      <c r="M113" s="665"/>
      <c r="N113" s="407"/>
      <c r="O113" s="487"/>
      <c r="P113" s="407"/>
      <c r="Q113" s="407"/>
      <c r="R113" s="407"/>
      <c r="S113" s="407"/>
      <c r="T113" s="407"/>
      <c r="U113" s="1021"/>
      <c r="V113" s="407"/>
      <c r="W113" s="912"/>
      <c r="X113" s="912"/>
      <c r="Y113" s="407"/>
      <c r="Z113" s="407"/>
      <c r="AA113" s="407"/>
      <c r="AB113" s="407"/>
      <c r="AC113" s="407"/>
      <c r="AD113" s="407"/>
      <c r="AE113" s="407"/>
      <c r="AF113" s="407"/>
      <c r="AG113" s="407"/>
      <c r="AH113" s="407"/>
      <c r="AI113" s="407"/>
      <c r="AJ113" s="407"/>
      <c r="AK113" s="407"/>
      <c r="AL113" s="407"/>
      <c r="AM113" s="407"/>
      <c r="AN113" s="407"/>
      <c r="AO113" s="407"/>
      <c r="AP113" s="407"/>
      <c r="AQ113" s="407"/>
      <c r="AR113" s="407"/>
      <c r="AS113" s="407"/>
      <c r="AT113" s="407"/>
      <c r="AU113" s="407"/>
      <c r="AV113" s="407"/>
      <c r="AW113" s="407"/>
      <c r="AX113" s="407"/>
      <c r="AY113" s="407"/>
      <c r="AZ113" s="407"/>
      <c r="BA113" s="407"/>
      <c r="BB113" s="407"/>
      <c r="BC113" s="407"/>
      <c r="BD113" s="407"/>
      <c r="BE113" s="407"/>
      <c r="BF113" s="407"/>
      <c r="BG113" s="407"/>
      <c r="BH113" s="407"/>
      <c r="BI113" s="407"/>
      <c r="BJ113" s="407"/>
      <c r="BK113" s="407"/>
      <c r="BL113" s="407"/>
      <c r="BM113" s="407"/>
      <c r="BN113" s="407"/>
      <c r="BO113" s="407"/>
      <c r="BP113" s="407"/>
      <c r="BQ113" s="407"/>
      <c r="BR113" s="407"/>
      <c r="BS113" s="407"/>
      <c r="BT113" s="407"/>
      <c r="BU113" s="407"/>
      <c r="BV113" s="407"/>
      <c r="BW113" s="407"/>
      <c r="BX113" s="407"/>
      <c r="BY113" s="407"/>
      <c r="BZ113" s="407"/>
      <c r="CA113" s="407"/>
      <c r="CB113" s="407"/>
      <c r="CC113" s="407"/>
      <c r="CD113" s="407"/>
      <c r="CE113" s="407"/>
      <c r="CF113" s="407"/>
      <c r="CG113" s="407"/>
      <c r="CH113" s="407"/>
      <c r="CI113" s="407"/>
      <c r="CJ113" s="407"/>
      <c r="CK113" s="407"/>
      <c r="CL113" s="407"/>
      <c r="CM113" s="407"/>
      <c r="CN113" s="407"/>
      <c r="CO113" s="407"/>
      <c r="CP113" s="407"/>
      <c r="CQ113" s="407"/>
      <c r="CR113" s="407"/>
      <c r="CS113" s="407"/>
      <c r="CT113" s="407"/>
      <c r="CU113" s="407"/>
      <c r="CV113" s="407"/>
      <c r="CW113" s="407"/>
      <c r="CX113" s="407"/>
      <c r="CY113" s="407"/>
      <c r="CZ113" s="407"/>
      <c r="DA113" s="407"/>
      <c r="DB113" s="407"/>
      <c r="DC113" s="407"/>
      <c r="DD113" s="407"/>
      <c r="DE113" s="407"/>
      <c r="DF113" s="407"/>
      <c r="DG113" s="407"/>
      <c r="DH113" s="407"/>
    </row>
    <row r="114" spans="1:112" x14ac:dyDescent="0.25">
      <c r="A114" s="1049" t="s">
        <v>511</v>
      </c>
      <c r="B114" s="1280" t="s">
        <v>218</v>
      </c>
      <c r="C114" s="768"/>
      <c r="D114" s="1039"/>
      <c r="E114" s="1035">
        <f>DATA_B_T4!E18</f>
        <v>0</v>
      </c>
      <c r="F114" s="1035">
        <f>DATA_B_T4!F18</f>
        <v>0</v>
      </c>
      <c r="G114" s="1002" t="s">
        <v>588</v>
      </c>
      <c r="H114" s="1183"/>
      <c r="I114" s="407"/>
      <c r="J114" s="1036">
        <v>0</v>
      </c>
      <c r="K114" s="1046"/>
      <c r="L114" s="1036">
        <v>408</v>
      </c>
      <c r="M114" s="13"/>
      <c r="N114" s="497">
        <f>E114-F114</f>
        <v>0</v>
      </c>
      <c r="O114" s="497">
        <f>IF(AND(F114=0,E114&lt;&gt;0),100,IF(F114&gt;0,((E114-F114)/F114*100), ))</f>
        <v>0</v>
      </c>
      <c r="P114" s="487"/>
      <c r="Q114" s="497">
        <f>F114-J114</f>
        <v>0</v>
      </c>
      <c r="R114" s="497">
        <f>IF(AND(J114=0,F114&lt;&gt;0),100,IF(J114&gt;0,((F114-J114)/J114*100), ))</f>
        <v>0</v>
      </c>
      <c r="S114" s="407"/>
      <c r="T114" s="497">
        <f>(E114/L114)*100</f>
        <v>0</v>
      </c>
      <c r="U114" s="1020"/>
      <c r="V114" s="407"/>
      <c r="W114" s="912"/>
      <c r="X114" s="912"/>
      <c r="Y114" s="407"/>
      <c r="Z114" s="407"/>
      <c r="AA114" s="407"/>
      <c r="AB114" s="407"/>
      <c r="AC114" s="407"/>
      <c r="AD114" s="407"/>
      <c r="AE114" s="407"/>
      <c r="AF114" s="407"/>
      <c r="AG114" s="407"/>
      <c r="AH114" s="407"/>
      <c r="AI114" s="407"/>
      <c r="AJ114" s="407"/>
      <c r="AK114" s="407"/>
      <c r="AL114" s="407"/>
      <c r="AM114" s="407"/>
      <c r="AN114" s="407"/>
      <c r="AO114" s="407"/>
      <c r="AP114" s="407"/>
      <c r="AQ114" s="407"/>
      <c r="AR114" s="407"/>
      <c r="AS114" s="407"/>
      <c r="AT114" s="407"/>
      <c r="AU114" s="407"/>
      <c r="AV114" s="407"/>
      <c r="AW114" s="407"/>
      <c r="AX114" s="407"/>
      <c r="AY114" s="407"/>
      <c r="AZ114" s="407"/>
      <c r="BA114" s="407"/>
      <c r="BB114" s="407"/>
      <c r="BC114" s="407"/>
      <c r="BD114" s="407"/>
      <c r="BE114" s="407"/>
      <c r="BF114" s="407"/>
      <c r="BG114" s="407"/>
      <c r="BH114" s="407"/>
      <c r="BI114" s="407"/>
      <c r="BJ114" s="407"/>
      <c r="BK114" s="407"/>
      <c r="BL114" s="407"/>
      <c r="BM114" s="407"/>
      <c r="BN114" s="407"/>
      <c r="BO114" s="407"/>
      <c r="BP114" s="407"/>
      <c r="BQ114" s="407"/>
      <c r="BR114" s="407"/>
      <c r="BS114" s="407"/>
      <c r="BT114" s="407"/>
      <c r="BU114" s="407"/>
      <c r="BV114" s="407"/>
      <c r="BW114" s="407"/>
      <c r="BX114" s="407"/>
      <c r="BY114" s="407"/>
      <c r="BZ114" s="407"/>
      <c r="CA114" s="407"/>
      <c r="CB114" s="407"/>
      <c r="CC114" s="407"/>
      <c r="CD114" s="407"/>
      <c r="CE114" s="407"/>
      <c r="CF114" s="407"/>
      <c r="CG114" s="407"/>
      <c r="CH114" s="407"/>
      <c r="CI114" s="407"/>
      <c r="CJ114" s="407"/>
      <c r="CK114" s="407"/>
      <c r="CL114" s="407"/>
      <c r="CM114" s="407"/>
      <c r="CN114" s="407"/>
      <c r="CO114" s="407"/>
      <c r="CP114" s="407"/>
      <c r="CQ114" s="407"/>
      <c r="CR114" s="407"/>
      <c r="CS114" s="407"/>
      <c r="CT114" s="407"/>
      <c r="CU114" s="407"/>
      <c r="CV114" s="407"/>
      <c r="CW114" s="407"/>
      <c r="CX114" s="407"/>
      <c r="CY114" s="407"/>
      <c r="CZ114" s="407"/>
      <c r="DA114" s="407"/>
      <c r="DB114" s="407"/>
      <c r="DC114" s="407"/>
      <c r="DD114" s="407"/>
      <c r="DE114" s="407"/>
      <c r="DF114" s="407"/>
      <c r="DG114" s="407"/>
      <c r="DH114" s="407"/>
    </row>
    <row r="115" spans="1:112" x14ac:dyDescent="0.25">
      <c r="A115" s="1049" t="s">
        <v>512</v>
      </c>
      <c r="B115" s="1280" t="s">
        <v>219</v>
      </c>
      <c r="C115" s="768"/>
      <c r="D115" s="1039"/>
      <c r="E115" s="1035">
        <f>DATA_B_T4!E19</f>
        <v>0</v>
      </c>
      <c r="F115" s="1035">
        <f>DATA_B_T4!F19</f>
        <v>0</v>
      </c>
      <c r="G115" s="1002" t="s">
        <v>588</v>
      </c>
      <c r="H115" s="1183"/>
      <c r="I115" s="407"/>
      <c r="J115" s="1036">
        <v>0</v>
      </c>
      <c r="K115" s="1046"/>
      <c r="L115" s="1036">
        <v>803</v>
      </c>
      <c r="M115" s="13"/>
      <c r="N115" s="497">
        <f>E115-F115</f>
        <v>0</v>
      </c>
      <c r="O115" s="497">
        <f>IF(AND(F115=0,E115&lt;&gt;0),100,IF(F115&gt;0,((E115-F115)/F115*100), ))</f>
        <v>0</v>
      </c>
      <c r="P115" s="487"/>
      <c r="Q115" s="497">
        <f>F115-J115</f>
        <v>0</v>
      </c>
      <c r="R115" s="497">
        <f>IF(AND(J115=0,F115&lt;&gt;0),100,IF(J115&gt;0,((F115-J115)/J115*100), ))</f>
        <v>0</v>
      </c>
      <c r="S115" s="407"/>
      <c r="T115" s="497">
        <f>(E115/L115)*100</f>
        <v>0</v>
      </c>
      <c r="U115" s="1020"/>
      <c r="V115" s="407"/>
      <c r="W115" s="912"/>
      <c r="X115" s="912"/>
      <c r="Y115" s="407"/>
      <c r="Z115" s="407"/>
      <c r="AA115" s="407"/>
      <c r="AB115" s="407"/>
      <c r="AC115" s="407"/>
      <c r="AD115" s="407"/>
      <c r="AE115" s="407"/>
      <c r="AF115" s="407"/>
      <c r="AG115" s="407"/>
      <c r="AH115" s="407"/>
      <c r="AI115" s="407"/>
      <c r="AJ115" s="407"/>
      <c r="AK115" s="407"/>
      <c r="AL115" s="407"/>
      <c r="AM115" s="407"/>
      <c r="AN115" s="407"/>
      <c r="AO115" s="407"/>
      <c r="AP115" s="407"/>
      <c r="AQ115" s="407"/>
      <c r="AR115" s="407"/>
      <c r="AS115" s="407"/>
      <c r="AT115" s="407"/>
      <c r="AU115" s="407"/>
      <c r="AV115" s="407"/>
      <c r="AW115" s="407"/>
      <c r="AX115" s="407"/>
      <c r="AY115" s="407"/>
      <c r="AZ115" s="407"/>
      <c r="BA115" s="407"/>
      <c r="BB115" s="407"/>
      <c r="BC115" s="407"/>
      <c r="BD115" s="407"/>
      <c r="BE115" s="407"/>
      <c r="BF115" s="407"/>
      <c r="BG115" s="407"/>
      <c r="BH115" s="407"/>
      <c r="BI115" s="407"/>
      <c r="BJ115" s="407"/>
      <c r="BK115" s="407"/>
      <c r="BL115" s="407"/>
      <c r="BM115" s="407"/>
      <c r="BN115" s="407"/>
      <c r="BO115" s="407"/>
      <c r="BP115" s="407"/>
      <c r="BQ115" s="407"/>
      <c r="BR115" s="407"/>
      <c r="BS115" s="407"/>
      <c r="BT115" s="407"/>
      <c r="BU115" s="407"/>
      <c r="BV115" s="407"/>
      <c r="BW115" s="407"/>
      <c r="BX115" s="407"/>
      <c r="BY115" s="407"/>
      <c r="BZ115" s="407"/>
      <c r="CA115" s="407"/>
      <c r="CB115" s="407"/>
      <c r="CC115" s="407"/>
      <c r="CD115" s="407"/>
      <c r="CE115" s="407"/>
      <c r="CF115" s="407"/>
      <c r="CG115" s="407"/>
      <c r="CH115" s="407"/>
      <c r="CI115" s="407"/>
      <c r="CJ115" s="407"/>
      <c r="CK115" s="407"/>
      <c r="CL115" s="407"/>
      <c r="CM115" s="407"/>
      <c r="CN115" s="407"/>
      <c r="CO115" s="407"/>
      <c r="CP115" s="407"/>
      <c r="CQ115" s="407"/>
      <c r="CR115" s="407"/>
      <c r="CS115" s="407"/>
      <c r="CT115" s="407"/>
      <c r="CU115" s="407"/>
      <c r="CV115" s="407"/>
      <c r="CW115" s="407"/>
      <c r="CX115" s="407"/>
      <c r="CY115" s="407"/>
      <c r="CZ115" s="407"/>
      <c r="DA115" s="407"/>
      <c r="DB115" s="407"/>
      <c r="DC115" s="407"/>
      <c r="DD115" s="407"/>
      <c r="DE115" s="407"/>
      <c r="DF115" s="407"/>
      <c r="DG115" s="407"/>
      <c r="DH115" s="407"/>
    </row>
    <row r="116" spans="1:112" x14ac:dyDescent="0.25">
      <c r="A116" s="1049" t="s">
        <v>348</v>
      </c>
      <c r="B116" s="1280" t="s">
        <v>220</v>
      </c>
      <c r="C116" s="768"/>
      <c r="D116" s="1039"/>
      <c r="E116" s="1035">
        <f>DATA_B_T4!E20</f>
        <v>0</v>
      </c>
      <c r="F116" s="1035">
        <f>DATA_B_T4!F20</f>
        <v>0</v>
      </c>
      <c r="G116" s="1002" t="s">
        <v>588</v>
      </c>
      <c r="H116" s="1183"/>
      <c r="I116" s="407"/>
      <c r="J116" s="1036">
        <v>0</v>
      </c>
      <c r="K116" s="1046"/>
      <c r="L116" s="1036">
        <v>3558</v>
      </c>
      <c r="M116" s="13"/>
      <c r="N116" s="497">
        <f>E116-F116</f>
        <v>0</v>
      </c>
      <c r="O116" s="497">
        <f>IF(AND(F116=0,E116&lt;&gt;0),100,IF(F116&gt;0,((E116-F116)/F116*100), ))</f>
        <v>0</v>
      </c>
      <c r="P116" s="487"/>
      <c r="Q116" s="497">
        <f>F116-J116</f>
        <v>0</v>
      </c>
      <c r="R116" s="497">
        <f>IF(AND(J116=0,F116&lt;&gt;0),100,IF(J116&gt;0,((F116-J116)/J116*100), ))</f>
        <v>0</v>
      </c>
      <c r="S116" s="407"/>
      <c r="T116" s="497">
        <f>(E116/L116)*100</f>
        <v>0</v>
      </c>
      <c r="U116" s="1020"/>
      <c r="V116" s="407"/>
      <c r="W116" s="912"/>
      <c r="X116" s="912"/>
      <c r="Y116" s="407"/>
      <c r="Z116" s="407"/>
      <c r="AA116" s="407"/>
      <c r="AB116" s="407"/>
      <c r="AC116" s="407"/>
      <c r="AD116" s="407"/>
      <c r="AE116" s="407"/>
      <c r="AF116" s="407"/>
      <c r="AG116" s="407"/>
      <c r="AH116" s="407"/>
      <c r="AI116" s="407"/>
      <c r="AJ116" s="407"/>
      <c r="AK116" s="407"/>
      <c r="AL116" s="407"/>
      <c r="AM116" s="407"/>
      <c r="AN116" s="407"/>
      <c r="AO116" s="407"/>
      <c r="AP116" s="407"/>
      <c r="AQ116" s="407"/>
      <c r="AR116" s="407"/>
      <c r="AS116" s="407"/>
      <c r="AT116" s="407"/>
      <c r="AU116" s="407"/>
      <c r="AV116" s="407"/>
      <c r="AW116" s="407"/>
      <c r="AX116" s="407"/>
      <c r="AY116" s="407"/>
      <c r="AZ116" s="407"/>
      <c r="BA116" s="407"/>
      <c r="BB116" s="407"/>
      <c r="BC116" s="407"/>
      <c r="BD116" s="407"/>
      <c r="BE116" s="407"/>
      <c r="BF116" s="407"/>
      <c r="BG116" s="407"/>
      <c r="BH116" s="407"/>
      <c r="BI116" s="407"/>
      <c r="BJ116" s="407"/>
      <c r="BK116" s="407"/>
      <c r="BL116" s="407"/>
      <c r="BM116" s="407"/>
      <c r="BN116" s="407"/>
      <c r="BO116" s="407"/>
      <c r="BP116" s="407"/>
      <c r="BQ116" s="407"/>
      <c r="BR116" s="407"/>
      <c r="BS116" s="407"/>
      <c r="BT116" s="407"/>
      <c r="BU116" s="407"/>
      <c r="BV116" s="407"/>
      <c r="BW116" s="407"/>
      <c r="BX116" s="407"/>
      <c r="BY116" s="407"/>
      <c r="BZ116" s="407"/>
      <c r="CA116" s="407"/>
      <c r="CB116" s="407"/>
      <c r="CC116" s="407"/>
      <c r="CD116" s="407"/>
      <c r="CE116" s="407"/>
      <c r="CF116" s="407"/>
      <c r="CG116" s="407"/>
      <c r="CH116" s="407"/>
      <c r="CI116" s="407"/>
      <c r="CJ116" s="407"/>
      <c r="CK116" s="407"/>
      <c r="CL116" s="407"/>
      <c r="CM116" s="407"/>
      <c r="CN116" s="407"/>
      <c r="CO116" s="407"/>
      <c r="CP116" s="407"/>
      <c r="CQ116" s="407"/>
      <c r="CR116" s="407"/>
      <c r="CS116" s="407"/>
      <c r="CT116" s="407"/>
      <c r="CU116" s="407"/>
      <c r="CV116" s="407"/>
      <c r="CW116" s="407"/>
      <c r="CX116" s="407"/>
      <c r="CY116" s="407"/>
      <c r="CZ116" s="407"/>
      <c r="DA116" s="407"/>
      <c r="DB116" s="407"/>
      <c r="DC116" s="407"/>
      <c r="DD116" s="407"/>
      <c r="DE116" s="407"/>
      <c r="DF116" s="407"/>
      <c r="DG116" s="407"/>
      <c r="DH116" s="407"/>
    </row>
    <row r="117" spans="1:112" x14ac:dyDescent="0.25">
      <c r="A117" s="1049" t="s">
        <v>349</v>
      </c>
      <c r="B117" s="1281" t="s">
        <v>225</v>
      </c>
      <c r="C117" s="1282"/>
      <c r="D117" s="1283"/>
      <c r="E117" s="1038">
        <f>SUM(E114:E116)</f>
        <v>0</v>
      </c>
      <c r="F117" s="1038">
        <f>SUM(F114:F116)</f>
        <v>0</v>
      </c>
      <c r="G117" s="1284">
        <f>DATA_B_T4!G21</f>
        <v>0</v>
      </c>
      <c r="H117" s="1187"/>
      <c r="I117" s="407"/>
      <c r="J117" s="1038">
        <f>SUM(J114:J116)</f>
        <v>0</v>
      </c>
      <c r="K117" s="1046"/>
      <c r="L117" s="1038">
        <v>4769</v>
      </c>
      <c r="M117" s="13"/>
      <c r="N117" s="497">
        <f>E117-F117</f>
        <v>0</v>
      </c>
      <c r="O117" s="497">
        <f>IF(AND(F117=0,E117&lt;&gt;0),100,IF(F117&gt;0,((E117-F117)/F117*100), ))</f>
        <v>0</v>
      </c>
      <c r="P117" s="487"/>
      <c r="Q117" s="487"/>
      <c r="R117" s="487"/>
      <c r="S117" s="407"/>
      <c r="T117" s="497">
        <f>(E117/L117)*100</f>
        <v>0</v>
      </c>
      <c r="U117" s="1020"/>
      <c r="V117" s="407"/>
      <c r="W117" s="910">
        <f>IF(F117-10&gt;F117*0.6,F117*0.6,F117-10)</f>
        <v>-10</v>
      </c>
      <c r="X117" s="910">
        <f>IF(F117+10&gt;F117*1.5,F117+10,F117*1.5)</f>
        <v>10</v>
      </c>
      <c r="Y117" s="407"/>
      <c r="Z117" s="407"/>
      <c r="AA117" s="407"/>
      <c r="AB117" s="407"/>
      <c r="AC117" s="407"/>
      <c r="AD117" s="407"/>
      <c r="AE117" s="407"/>
      <c r="AF117" s="407"/>
      <c r="AG117" s="407"/>
      <c r="AH117" s="407"/>
      <c r="AI117" s="407"/>
      <c r="AJ117" s="407"/>
      <c r="AK117" s="407"/>
      <c r="AL117" s="407"/>
      <c r="AM117" s="407"/>
      <c r="AN117" s="407"/>
      <c r="AO117" s="407"/>
      <c r="AP117" s="407"/>
      <c r="AQ117" s="407"/>
      <c r="AR117" s="407"/>
      <c r="AS117" s="407"/>
      <c r="AT117" s="407"/>
      <c r="AU117" s="407"/>
      <c r="AV117" s="407"/>
      <c r="AW117" s="407"/>
      <c r="AX117" s="407"/>
      <c r="AY117" s="407"/>
      <c r="AZ117" s="407"/>
      <c r="BA117" s="407"/>
      <c r="BB117" s="407"/>
      <c r="BC117" s="407"/>
      <c r="BD117" s="407"/>
      <c r="BE117" s="407"/>
      <c r="BF117" s="407"/>
      <c r="BG117" s="407"/>
      <c r="BH117" s="407"/>
      <c r="BI117" s="407"/>
      <c r="BJ117" s="407"/>
      <c r="BK117" s="407"/>
      <c r="BL117" s="407"/>
      <c r="BM117" s="407"/>
      <c r="BN117" s="407"/>
      <c r="BO117" s="407"/>
      <c r="BP117" s="407"/>
      <c r="BQ117" s="407"/>
      <c r="BR117" s="407"/>
      <c r="BS117" s="407"/>
      <c r="BT117" s="407"/>
      <c r="BU117" s="407"/>
      <c r="BV117" s="407"/>
      <c r="BW117" s="407"/>
      <c r="BX117" s="407"/>
      <c r="BY117" s="407"/>
      <c r="BZ117" s="407"/>
      <c r="CA117" s="407"/>
      <c r="CB117" s="407"/>
      <c r="CC117" s="407"/>
      <c r="CD117" s="407"/>
      <c r="CE117" s="407"/>
      <c r="CF117" s="407"/>
      <c r="CG117" s="407"/>
      <c r="CH117" s="407"/>
      <c r="CI117" s="407"/>
      <c r="CJ117" s="407"/>
      <c r="CK117" s="407"/>
      <c r="CL117" s="407"/>
      <c r="CM117" s="407"/>
      <c r="CN117" s="407"/>
      <c r="CO117" s="407"/>
      <c r="CP117" s="407"/>
      <c r="CQ117" s="407"/>
      <c r="CR117" s="407"/>
      <c r="CS117" s="407"/>
      <c r="CT117" s="407"/>
      <c r="CU117" s="407"/>
      <c r="CV117" s="407"/>
      <c r="CW117" s="407"/>
      <c r="CX117" s="407"/>
      <c r="CY117" s="407"/>
      <c r="CZ117" s="407"/>
      <c r="DA117" s="407"/>
      <c r="DB117" s="407"/>
      <c r="DC117" s="407"/>
      <c r="DD117" s="407"/>
      <c r="DE117" s="407"/>
      <c r="DF117" s="407"/>
      <c r="DG117" s="407"/>
      <c r="DH117" s="407"/>
    </row>
    <row r="118" spans="1:112" x14ac:dyDescent="0.25">
      <c r="A118" s="1049" t="s">
        <v>350</v>
      </c>
      <c r="B118" s="1278" t="s">
        <v>964</v>
      </c>
      <c r="C118" s="768"/>
      <c r="D118" s="1039"/>
      <c r="E118" s="1035">
        <f>DATA_B_T4!E22</f>
        <v>0</v>
      </c>
      <c r="F118" s="1035">
        <f>DATA_B_T4!F22</f>
        <v>0</v>
      </c>
      <c r="G118" s="1035">
        <f>DATA_B_T4!G22</f>
        <v>0</v>
      </c>
      <c r="H118" s="1187"/>
      <c r="I118" s="407"/>
      <c r="J118" s="407"/>
      <c r="K118" s="407"/>
      <c r="L118" s="407"/>
      <c r="M118" s="13"/>
      <c r="N118" s="487"/>
      <c r="O118" s="487"/>
      <c r="P118" s="487"/>
      <c r="Q118" s="487"/>
      <c r="R118" s="487"/>
      <c r="S118" s="407"/>
      <c r="T118" s="487"/>
      <c r="U118" s="1020"/>
      <c r="V118" s="407"/>
      <c r="W118" s="910"/>
      <c r="X118" s="910"/>
      <c r="Y118" s="407"/>
      <c r="Z118" s="407"/>
      <c r="AA118" s="407"/>
      <c r="AB118" s="407"/>
      <c r="AC118" s="407"/>
      <c r="AD118" s="407"/>
      <c r="AE118" s="407"/>
      <c r="AF118" s="407"/>
      <c r="AG118" s="407"/>
      <c r="AH118" s="407"/>
      <c r="AI118" s="407"/>
      <c r="AJ118" s="407"/>
      <c r="AK118" s="407"/>
      <c r="AL118" s="407"/>
      <c r="AM118" s="407"/>
      <c r="AN118" s="407"/>
      <c r="AO118" s="407"/>
      <c r="AP118" s="407"/>
      <c r="AQ118" s="407"/>
      <c r="AR118" s="407"/>
      <c r="AS118" s="407"/>
      <c r="AT118" s="407"/>
      <c r="AU118" s="407"/>
      <c r="AV118" s="407"/>
      <c r="AW118" s="407"/>
      <c r="AX118" s="407"/>
      <c r="AY118" s="407"/>
      <c r="AZ118" s="407"/>
      <c r="BA118" s="407"/>
      <c r="BB118" s="407"/>
      <c r="BC118" s="407"/>
      <c r="BD118" s="407"/>
      <c r="BE118" s="407"/>
      <c r="BF118" s="407"/>
      <c r="BG118" s="407"/>
      <c r="BH118" s="407"/>
      <c r="BI118" s="407"/>
      <c r="BJ118" s="407"/>
      <c r="BK118" s="407"/>
      <c r="BL118" s="407"/>
      <c r="BM118" s="407"/>
      <c r="BN118" s="407"/>
      <c r="BO118" s="407"/>
      <c r="BP118" s="407"/>
      <c r="BQ118" s="407"/>
      <c r="BR118" s="407"/>
      <c r="BS118" s="407"/>
      <c r="BT118" s="407"/>
      <c r="BU118" s="407"/>
      <c r="BV118" s="407"/>
      <c r="BW118" s="407"/>
      <c r="BX118" s="407"/>
      <c r="BY118" s="407"/>
      <c r="BZ118" s="407"/>
      <c r="CA118" s="407"/>
      <c r="CB118" s="407"/>
      <c r="CC118" s="407"/>
      <c r="CD118" s="407"/>
      <c r="CE118" s="407"/>
      <c r="CF118" s="407"/>
      <c r="CG118" s="407"/>
      <c r="CH118" s="407"/>
      <c r="CI118" s="407"/>
      <c r="CJ118" s="407"/>
      <c r="CK118" s="407"/>
      <c r="CL118" s="407"/>
      <c r="CM118" s="407"/>
      <c r="CN118" s="407"/>
      <c r="CO118" s="407"/>
      <c r="CP118" s="407"/>
      <c r="CQ118" s="407"/>
      <c r="CR118" s="407"/>
      <c r="CS118" s="407"/>
      <c r="CT118" s="407"/>
      <c r="CU118" s="407"/>
      <c r="CV118" s="407"/>
      <c r="CW118" s="407"/>
      <c r="CX118" s="407"/>
      <c r="CY118" s="407"/>
      <c r="CZ118" s="407"/>
      <c r="DA118" s="407"/>
      <c r="DB118" s="407"/>
      <c r="DC118" s="407"/>
      <c r="DD118" s="407"/>
      <c r="DE118" s="407"/>
      <c r="DF118" s="407"/>
      <c r="DG118" s="407"/>
      <c r="DH118" s="407"/>
    </row>
    <row r="119" spans="1:112" x14ac:dyDescent="0.25">
      <c r="A119" s="1049"/>
      <c r="B119" s="1278"/>
      <c r="C119" s="768"/>
      <c r="D119" s="1039"/>
      <c r="E119" s="1002"/>
      <c r="F119" s="1002"/>
      <c r="G119" s="1034"/>
      <c r="H119" s="1167"/>
      <c r="I119" s="407"/>
      <c r="J119" s="407"/>
      <c r="K119" s="407"/>
      <c r="L119" s="407" t="s">
        <v>478</v>
      </c>
      <c r="M119" s="666"/>
      <c r="N119" s="407"/>
      <c r="O119" s="487"/>
      <c r="P119" s="407"/>
      <c r="Q119" s="407"/>
      <c r="R119" s="407"/>
      <c r="S119" s="407"/>
      <c r="T119" s="407"/>
      <c r="U119" s="1021"/>
      <c r="V119" s="407"/>
      <c r="W119" s="912"/>
      <c r="X119" s="912"/>
      <c r="Y119" s="407"/>
      <c r="Z119" s="407"/>
      <c r="AA119" s="407"/>
      <c r="AB119" s="407"/>
      <c r="AC119" s="407"/>
      <c r="AD119" s="407"/>
      <c r="AE119" s="407"/>
      <c r="AF119" s="407"/>
      <c r="AG119" s="407"/>
      <c r="AH119" s="407"/>
      <c r="AI119" s="407"/>
      <c r="AJ119" s="407"/>
      <c r="AK119" s="407"/>
      <c r="AL119" s="407"/>
      <c r="AM119" s="407"/>
      <c r="AN119" s="407"/>
      <c r="AO119" s="407"/>
      <c r="AP119" s="407"/>
      <c r="AQ119" s="407"/>
      <c r="AR119" s="407"/>
      <c r="AS119" s="407"/>
      <c r="AT119" s="407"/>
      <c r="AU119" s="407"/>
      <c r="AV119" s="407"/>
      <c r="AW119" s="407"/>
      <c r="AX119" s="407"/>
      <c r="AY119" s="407"/>
      <c r="AZ119" s="407"/>
      <c r="BA119" s="407"/>
      <c r="BB119" s="407"/>
      <c r="BC119" s="407"/>
      <c r="BD119" s="407"/>
      <c r="BE119" s="407"/>
      <c r="BF119" s="407"/>
      <c r="BG119" s="407"/>
      <c r="BH119" s="407"/>
      <c r="BI119" s="407"/>
      <c r="BJ119" s="407"/>
      <c r="BK119" s="407"/>
      <c r="BL119" s="407"/>
      <c r="BM119" s="407"/>
      <c r="BN119" s="407"/>
      <c r="BO119" s="407"/>
      <c r="BP119" s="407"/>
      <c r="BQ119" s="407"/>
      <c r="BR119" s="407"/>
      <c r="BS119" s="407"/>
      <c r="BT119" s="407"/>
      <c r="BU119" s="407"/>
      <c r="BV119" s="407"/>
      <c r="BW119" s="407"/>
      <c r="BX119" s="407"/>
      <c r="BY119" s="407"/>
      <c r="BZ119" s="407"/>
      <c r="CA119" s="407"/>
      <c r="CB119" s="407"/>
      <c r="CC119" s="407"/>
      <c r="CD119" s="407"/>
      <c r="CE119" s="407"/>
      <c r="CF119" s="407"/>
      <c r="CG119" s="407"/>
      <c r="CH119" s="407"/>
      <c r="CI119" s="407"/>
      <c r="CJ119" s="407"/>
      <c r="CK119" s="407"/>
      <c r="CL119" s="407"/>
      <c r="CM119" s="407"/>
      <c r="CN119" s="407"/>
      <c r="CO119" s="407"/>
      <c r="CP119" s="407"/>
      <c r="CQ119" s="407"/>
      <c r="CR119" s="407"/>
      <c r="CS119" s="407"/>
      <c r="CT119" s="407"/>
      <c r="CU119" s="407"/>
      <c r="CV119" s="407"/>
      <c r="CW119" s="407"/>
      <c r="CX119" s="407"/>
      <c r="CY119" s="407"/>
      <c r="CZ119" s="407"/>
      <c r="DA119" s="407"/>
      <c r="DB119" s="407"/>
      <c r="DC119" s="407"/>
      <c r="DD119" s="407"/>
      <c r="DE119" s="407"/>
      <c r="DF119" s="407"/>
      <c r="DG119" s="407"/>
      <c r="DH119" s="407"/>
    </row>
    <row r="120" spans="1:112" x14ac:dyDescent="0.25">
      <c r="A120" s="1049">
        <v>3</v>
      </c>
      <c r="B120" s="1278" t="s">
        <v>1051</v>
      </c>
      <c r="C120" s="1285"/>
      <c r="D120" s="1286"/>
      <c r="E120" s="1030" t="s">
        <v>226</v>
      </c>
      <c r="F120" s="1030" t="s">
        <v>226</v>
      </c>
      <c r="G120" s="1030" t="s">
        <v>227</v>
      </c>
      <c r="H120" s="1181"/>
      <c r="I120" s="407"/>
      <c r="J120" s="1030" t="s">
        <v>226</v>
      </c>
      <c r="K120" s="1046"/>
      <c r="L120" s="407"/>
      <c r="M120" s="667"/>
      <c r="N120" s="407"/>
      <c r="O120" s="487"/>
      <c r="P120" s="407"/>
      <c r="Q120" s="407"/>
      <c r="R120" s="407"/>
      <c r="S120" s="407"/>
      <c r="T120" s="407"/>
      <c r="U120" s="1021"/>
      <c r="V120" s="407"/>
      <c r="W120" s="912"/>
      <c r="X120" s="912"/>
      <c r="Y120" s="407"/>
      <c r="Z120" s="407"/>
      <c r="AA120" s="407"/>
      <c r="AB120" s="407"/>
      <c r="AC120" s="407"/>
      <c r="AD120" s="407"/>
      <c r="AE120" s="407"/>
      <c r="AF120" s="407"/>
      <c r="AG120" s="407"/>
      <c r="AH120" s="407"/>
      <c r="AI120" s="407"/>
      <c r="AJ120" s="407"/>
      <c r="AK120" s="407"/>
      <c r="AL120" s="407"/>
      <c r="AM120" s="407"/>
      <c r="AN120" s="407"/>
      <c r="AO120" s="407"/>
      <c r="AP120" s="407"/>
      <c r="AQ120" s="407"/>
      <c r="AR120" s="407"/>
      <c r="AS120" s="407"/>
      <c r="AT120" s="407"/>
      <c r="AU120" s="407"/>
      <c r="AV120" s="407"/>
      <c r="AW120" s="407"/>
      <c r="AX120" s="407"/>
      <c r="AY120" s="407"/>
      <c r="AZ120" s="407"/>
      <c r="BA120" s="407"/>
      <c r="BB120" s="407"/>
      <c r="BC120" s="407"/>
      <c r="BD120" s="407"/>
      <c r="BE120" s="407"/>
      <c r="BF120" s="407"/>
      <c r="BG120" s="407"/>
      <c r="BH120" s="407"/>
      <c r="BI120" s="407"/>
      <c r="BJ120" s="407"/>
      <c r="BK120" s="407"/>
      <c r="BL120" s="407"/>
      <c r="BM120" s="407"/>
      <c r="BN120" s="407"/>
      <c r="BO120" s="407"/>
      <c r="BP120" s="407"/>
      <c r="BQ120" s="407"/>
      <c r="BR120" s="407"/>
      <c r="BS120" s="407"/>
      <c r="BT120" s="407"/>
      <c r="BU120" s="407"/>
      <c r="BV120" s="407"/>
      <c r="BW120" s="407"/>
      <c r="BX120" s="407"/>
      <c r="BY120" s="407"/>
      <c r="BZ120" s="407"/>
      <c r="CA120" s="407"/>
      <c r="CB120" s="407"/>
      <c r="CC120" s="407"/>
      <c r="CD120" s="407"/>
      <c r="CE120" s="407"/>
      <c r="CF120" s="407"/>
      <c r="CG120" s="407"/>
      <c r="CH120" s="407"/>
      <c r="CI120" s="407"/>
      <c r="CJ120" s="407"/>
      <c r="CK120" s="407"/>
      <c r="CL120" s="407"/>
      <c r="CM120" s="407"/>
      <c r="CN120" s="407"/>
      <c r="CO120" s="407"/>
      <c r="CP120" s="407"/>
      <c r="CQ120" s="407"/>
      <c r="CR120" s="407"/>
      <c r="CS120" s="407"/>
      <c r="CT120" s="407"/>
      <c r="CU120" s="407"/>
      <c r="CV120" s="407"/>
      <c r="CW120" s="407"/>
      <c r="CX120" s="407"/>
      <c r="CY120" s="407"/>
      <c r="CZ120" s="407"/>
      <c r="DA120" s="407"/>
      <c r="DB120" s="407"/>
      <c r="DC120" s="407"/>
      <c r="DD120" s="407"/>
      <c r="DE120" s="407"/>
      <c r="DF120" s="407"/>
      <c r="DG120" s="407"/>
      <c r="DH120" s="407"/>
    </row>
    <row r="121" spans="1:112" x14ac:dyDescent="0.25">
      <c r="A121" s="1049" t="s">
        <v>506</v>
      </c>
      <c r="B121" s="767" t="s">
        <v>965</v>
      </c>
      <c r="C121" s="1290"/>
      <c r="D121" s="1268"/>
      <c r="E121" s="1048"/>
      <c r="F121" s="1047"/>
      <c r="G121" s="1034"/>
      <c r="H121" s="1167"/>
      <c r="I121" s="407"/>
      <c r="J121" s="1048"/>
      <c r="K121" s="1046"/>
      <c r="L121" s="407"/>
      <c r="M121" s="668"/>
      <c r="N121" s="407"/>
      <c r="O121" s="487"/>
      <c r="P121" s="407"/>
      <c r="Q121" s="407"/>
      <c r="R121" s="407"/>
      <c r="S121" s="407"/>
      <c r="T121" s="407"/>
      <c r="U121" s="1021"/>
      <c r="V121" s="407"/>
      <c r="W121" s="912"/>
      <c r="X121" s="912"/>
      <c r="Y121" s="407"/>
      <c r="Z121" s="407"/>
      <c r="AA121" s="407"/>
      <c r="AB121" s="407"/>
      <c r="AC121" s="407"/>
      <c r="AD121" s="407"/>
      <c r="AE121" s="407"/>
      <c r="AF121" s="407"/>
      <c r="AG121" s="407"/>
      <c r="AH121" s="407"/>
      <c r="AI121" s="407"/>
      <c r="AJ121" s="407"/>
      <c r="AK121" s="407"/>
      <c r="AL121" s="407"/>
      <c r="AM121" s="407"/>
      <c r="AN121" s="407"/>
      <c r="AO121" s="407"/>
      <c r="AP121" s="407"/>
      <c r="AQ121" s="407"/>
      <c r="AR121" s="407"/>
      <c r="AS121" s="407"/>
      <c r="AT121" s="407"/>
      <c r="AU121" s="407"/>
      <c r="AV121" s="407"/>
      <c r="AW121" s="407"/>
      <c r="AX121" s="407"/>
      <c r="AY121" s="407"/>
      <c r="AZ121" s="407"/>
      <c r="BA121" s="407"/>
      <c r="BB121" s="407"/>
      <c r="BC121" s="407"/>
      <c r="BD121" s="407"/>
      <c r="BE121" s="407"/>
      <c r="BF121" s="407"/>
      <c r="BG121" s="407"/>
      <c r="BH121" s="407"/>
      <c r="BI121" s="407"/>
      <c r="BJ121" s="407"/>
      <c r="BK121" s="407"/>
      <c r="BL121" s="407"/>
      <c r="BM121" s="407"/>
      <c r="BN121" s="407"/>
      <c r="BO121" s="407"/>
      <c r="BP121" s="407"/>
      <c r="BQ121" s="407"/>
      <c r="BR121" s="407"/>
      <c r="BS121" s="407"/>
      <c r="BT121" s="407"/>
      <c r="BU121" s="407"/>
      <c r="BV121" s="407"/>
      <c r="BW121" s="407"/>
      <c r="BX121" s="407"/>
      <c r="BY121" s="407"/>
      <c r="BZ121" s="407"/>
      <c r="CA121" s="407"/>
      <c r="CB121" s="407"/>
      <c r="CC121" s="407"/>
      <c r="CD121" s="407"/>
      <c r="CE121" s="407"/>
      <c r="CF121" s="407"/>
      <c r="CG121" s="407"/>
      <c r="CH121" s="407"/>
      <c r="CI121" s="407"/>
      <c r="CJ121" s="407"/>
      <c r="CK121" s="407"/>
      <c r="CL121" s="407"/>
      <c r="CM121" s="407"/>
      <c r="CN121" s="407"/>
      <c r="CO121" s="407"/>
      <c r="CP121" s="407"/>
      <c r="CQ121" s="407"/>
      <c r="CR121" s="407"/>
      <c r="CS121" s="407"/>
      <c r="CT121" s="407"/>
      <c r="CU121" s="407"/>
      <c r="CV121" s="407"/>
      <c r="CW121" s="407"/>
      <c r="CX121" s="407"/>
      <c r="CY121" s="407"/>
      <c r="CZ121" s="407"/>
      <c r="DA121" s="407"/>
      <c r="DB121" s="407"/>
      <c r="DC121" s="407"/>
      <c r="DD121" s="407"/>
      <c r="DE121" s="407"/>
      <c r="DF121" s="407"/>
      <c r="DG121" s="407"/>
      <c r="DH121" s="407"/>
    </row>
    <row r="122" spans="1:112" x14ac:dyDescent="0.25">
      <c r="A122" s="1049" t="s">
        <v>511</v>
      </c>
      <c r="B122" s="1280" t="s">
        <v>218</v>
      </c>
      <c r="C122" s="1290"/>
      <c r="D122" s="1268"/>
      <c r="E122" s="1035">
        <f>DATA_B_T4!E26</f>
        <v>0</v>
      </c>
      <c r="F122" s="1035">
        <f>DATA_B_T4!F26</f>
        <v>0</v>
      </c>
      <c r="G122" s="1002" t="s">
        <v>588</v>
      </c>
      <c r="H122" s="1183"/>
      <c r="I122" s="407"/>
      <c r="J122" s="1036">
        <v>0</v>
      </c>
      <c r="K122" s="1046"/>
      <c r="L122" s="1036">
        <v>7981</v>
      </c>
      <c r="M122" s="13"/>
      <c r="N122" s="497">
        <f>E122-F122</f>
        <v>0</v>
      </c>
      <c r="O122" s="497">
        <f>IF(AND(F122=0,E122&lt;&gt;0),100,IF(F122&gt;0,((E122-F122)/F122*100), ))</f>
        <v>0</v>
      </c>
      <c r="P122" s="487"/>
      <c r="Q122" s="497">
        <f>F122-J122</f>
        <v>0</v>
      </c>
      <c r="R122" s="497">
        <f>IF(AND(J122=0,F122&lt;&gt;0),100,IF(J122&gt;0,((F122-J122)/J122*100), ))</f>
        <v>0</v>
      </c>
      <c r="S122" s="407"/>
      <c r="T122" s="497">
        <f>(E122/L122)*100</f>
        <v>0</v>
      </c>
      <c r="U122" s="1020"/>
      <c r="V122" s="407"/>
      <c r="W122" s="912"/>
      <c r="X122" s="912"/>
      <c r="Y122" s="407"/>
      <c r="Z122" s="407"/>
      <c r="AA122" s="407"/>
      <c r="AB122" s="407"/>
      <c r="AC122" s="407"/>
      <c r="AD122" s="407"/>
      <c r="AE122" s="407"/>
      <c r="AF122" s="407"/>
      <c r="AG122" s="407"/>
      <c r="AH122" s="407"/>
      <c r="AI122" s="407"/>
      <c r="AJ122" s="407"/>
      <c r="AK122" s="407"/>
      <c r="AL122" s="407"/>
      <c r="AM122" s="407"/>
      <c r="AN122" s="407"/>
      <c r="AO122" s="407"/>
      <c r="AP122" s="407"/>
      <c r="AQ122" s="407"/>
      <c r="AR122" s="407"/>
      <c r="AS122" s="407"/>
      <c r="AT122" s="407"/>
      <c r="AU122" s="407"/>
      <c r="AV122" s="407"/>
      <c r="AW122" s="407"/>
      <c r="AX122" s="407"/>
      <c r="AY122" s="407"/>
      <c r="AZ122" s="407"/>
      <c r="BA122" s="407"/>
      <c r="BB122" s="407"/>
      <c r="BC122" s="407"/>
      <c r="BD122" s="407"/>
      <c r="BE122" s="407"/>
      <c r="BF122" s="407"/>
      <c r="BG122" s="407"/>
      <c r="BH122" s="407"/>
      <c r="BI122" s="407"/>
      <c r="BJ122" s="407"/>
      <c r="BK122" s="407"/>
      <c r="BL122" s="407"/>
      <c r="BM122" s="407"/>
      <c r="BN122" s="407"/>
      <c r="BO122" s="407"/>
      <c r="BP122" s="407"/>
      <c r="BQ122" s="407"/>
      <c r="BR122" s="407"/>
      <c r="BS122" s="407"/>
      <c r="BT122" s="407"/>
      <c r="BU122" s="407"/>
      <c r="BV122" s="407"/>
      <c r="BW122" s="407"/>
      <c r="BX122" s="407"/>
      <c r="BY122" s="407"/>
      <c r="BZ122" s="407"/>
      <c r="CA122" s="407"/>
      <c r="CB122" s="407"/>
      <c r="CC122" s="407"/>
      <c r="CD122" s="407"/>
      <c r="CE122" s="407"/>
      <c r="CF122" s="407"/>
      <c r="CG122" s="407"/>
      <c r="CH122" s="407"/>
      <c r="CI122" s="407"/>
      <c r="CJ122" s="407"/>
      <c r="CK122" s="407"/>
      <c r="CL122" s="407"/>
      <c r="CM122" s="407"/>
      <c r="CN122" s="407"/>
      <c r="CO122" s="407"/>
      <c r="CP122" s="407"/>
      <c r="CQ122" s="407"/>
      <c r="CR122" s="407"/>
      <c r="CS122" s="407"/>
      <c r="CT122" s="407"/>
      <c r="CU122" s="407"/>
      <c r="CV122" s="407"/>
      <c r="CW122" s="407"/>
      <c r="CX122" s="407"/>
      <c r="CY122" s="407"/>
      <c r="CZ122" s="407"/>
      <c r="DA122" s="407"/>
      <c r="DB122" s="407"/>
      <c r="DC122" s="407"/>
      <c r="DD122" s="407"/>
      <c r="DE122" s="407"/>
      <c r="DF122" s="407"/>
      <c r="DG122" s="407"/>
      <c r="DH122" s="407"/>
    </row>
    <row r="123" spans="1:112" x14ac:dyDescent="0.25">
      <c r="A123" s="1049" t="s">
        <v>512</v>
      </c>
      <c r="B123" s="1280" t="s">
        <v>219</v>
      </c>
      <c r="C123" s="1290"/>
      <c r="D123" s="1268"/>
      <c r="E123" s="1035">
        <f>DATA_B_T4!E27</f>
        <v>0</v>
      </c>
      <c r="F123" s="1035">
        <f>DATA_B_T4!F27</f>
        <v>0</v>
      </c>
      <c r="G123" s="1002" t="s">
        <v>588</v>
      </c>
      <c r="H123" s="1183"/>
      <c r="I123" s="407"/>
      <c r="J123" s="1036">
        <v>0</v>
      </c>
      <c r="K123" s="1046"/>
      <c r="L123" s="1036">
        <v>45087</v>
      </c>
      <c r="M123" s="13"/>
      <c r="N123" s="497">
        <f>E123-F123</f>
        <v>0</v>
      </c>
      <c r="O123" s="497">
        <f>IF(AND(F123=0,E123&lt;&gt;0),100,IF(F123&gt;0,((E123-F123)/F123*100), ))</f>
        <v>0</v>
      </c>
      <c r="P123" s="487"/>
      <c r="Q123" s="497">
        <f>F123-J123</f>
        <v>0</v>
      </c>
      <c r="R123" s="497">
        <f>IF(AND(J123=0,F123&lt;&gt;0),100,IF(J123&gt;0,((F123-J123)/J123*100), ))</f>
        <v>0</v>
      </c>
      <c r="S123" s="407"/>
      <c r="T123" s="497">
        <f>(E123/L123)*100</f>
        <v>0</v>
      </c>
      <c r="U123" s="1020"/>
      <c r="V123" s="407"/>
      <c r="W123" s="912"/>
      <c r="X123" s="912"/>
      <c r="Y123" s="407"/>
      <c r="Z123" s="407"/>
      <c r="AA123" s="407"/>
      <c r="AB123" s="407"/>
      <c r="AC123" s="407"/>
      <c r="AD123" s="407"/>
      <c r="AE123" s="407"/>
      <c r="AF123" s="407"/>
      <c r="AG123" s="407"/>
      <c r="AH123" s="407"/>
      <c r="AI123" s="407"/>
      <c r="AJ123" s="407"/>
      <c r="AK123" s="407"/>
      <c r="AL123" s="407"/>
      <c r="AM123" s="407"/>
      <c r="AN123" s="407"/>
      <c r="AO123" s="407"/>
      <c r="AP123" s="407"/>
      <c r="AQ123" s="407"/>
      <c r="AR123" s="407"/>
      <c r="AS123" s="407"/>
      <c r="AT123" s="407"/>
      <c r="AU123" s="407"/>
      <c r="AV123" s="407"/>
      <c r="AW123" s="407"/>
      <c r="AX123" s="407"/>
      <c r="AY123" s="407"/>
      <c r="AZ123" s="407"/>
      <c r="BA123" s="407"/>
      <c r="BB123" s="407"/>
      <c r="BC123" s="407"/>
      <c r="BD123" s="407"/>
      <c r="BE123" s="407"/>
      <c r="BF123" s="407"/>
      <c r="BG123" s="407"/>
      <c r="BH123" s="407"/>
      <c r="BI123" s="407"/>
      <c r="BJ123" s="407"/>
      <c r="BK123" s="407"/>
      <c r="BL123" s="407"/>
      <c r="BM123" s="407"/>
      <c r="BN123" s="407"/>
      <c r="BO123" s="407"/>
      <c r="BP123" s="407"/>
      <c r="BQ123" s="407"/>
      <c r="BR123" s="407"/>
      <c r="BS123" s="407"/>
      <c r="BT123" s="407"/>
      <c r="BU123" s="407"/>
      <c r="BV123" s="407"/>
      <c r="BW123" s="407"/>
      <c r="BX123" s="407"/>
      <c r="BY123" s="407"/>
      <c r="BZ123" s="407"/>
      <c r="CA123" s="407"/>
      <c r="CB123" s="407"/>
      <c r="CC123" s="407"/>
      <c r="CD123" s="407"/>
      <c r="CE123" s="407"/>
      <c r="CF123" s="407"/>
      <c r="CG123" s="407"/>
      <c r="CH123" s="407"/>
      <c r="CI123" s="407"/>
      <c r="CJ123" s="407"/>
      <c r="CK123" s="407"/>
      <c r="CL123" s="407"/>
      <c r="CM123" s="407"/>
      <c r="CN123" s="407"/>
      <c r="CO123" s="407"/>
      <c r="CP123" s="407"/>
      <c r="CQ123" s="407"/>
      <c r="CR123" s="407"/>
      <c r="CS123" s="407"/>
      <c r="CT123" s="407"/>
      <c r="CU123" s="407"/>
      <c r="CV123" s="407"/>
      <c r="CW123" s="407"/>
      <c r="CX123" s="407"/>
      <c r="CY123" s="407"/>
      <c r="CZ123" s="407"/>
      <c r="DA123" s="407"/>
      <c r="DB123" s="407"/>
      <c r="DC123" s="407"/>
      <c r="DD123" s="407"/>
      <c r="DE123" s="407"/>
      <c r="DF123" s="407"/>
      <c r="DG123" s="407"/>
      <c r="DH123" s="407"/>
    </row>
    <row r="124" spans="1:112" x14ac:dyDescent="0.25">
      <c r="A124" s="1049" t="s">
        <v>348</v>
      </c>
      <c r="B124" s="1280" t="s">
        <v>220</v>
      </c>
      <c r="C124" s="1290"/>
      <c r="D124" s="1268"/>
      <c r="E124" s="1035">
        <f>DATA_B_T4!E28</f>
        <v>0</v>
      </c>
      <c r="F124" s="1035">
        <f>DATA_B_T4!F28</f>
        <v>0</v>
      </c>
      <c r="G124" s="1002" t="s">
        <v>588</v>
      </c>
      <c r="H124" s="1183"/>
      <c r="I124" s="407"/>
      <c r="J124" s="1036">
        <v>0</v>
      </c>
      <c r="K124" s="1046"/>
      <c r="L124" s="1036">
        <v>5805</v>
      </c>
      <c r="M124" s="13"/>
      <c r="N124" s="497">
        <f>E124-F124</f>
        <v>0</v>
      </c>
      <c r="O124" s="497">
        <f>IF(AND(F124=0,E124&lt;&gt;0),100,IF(F124&gt;0,((E124-F124)/F124*100), ))</f>
        <v>0</v>
      </c>
      <c r="P124" s="487"/>
      <c r="Q124" s="497">
        <f>F124-J124</f>
        <v>0</v>
      </c>
      <c r="R124" s="497">
        <f>IF(AND(J124=0,F124&lt;&gt;0),100,IF(J124&gt;0,((F124-J124)/J124*100), ))</f>
        <v>0</v>
      </c>
      <c r="S124" s="407"/>
      <c r="T124" s="497">
        <f>(E124/L124)*100</f>
        <v>0</v>
      </c>
      <c r="U124" s="1020"/>
      <c r="V124" s="407"/>
      <c r="W124" s="912"/>
      <c r="X124" s="912"/>
      <c r="Y124" s="407"/>
      <c r="Z124" s="407"/>
      <c r="AA124" s="407"/>
      <c r="AB124" s="407"/>
      <c r="AC124" s="407"/>
      <c r="AD124" s="407"/>
      <c r="AE124" s="407"/>
      <c r="AF124" s="407"/>
      <c r="AG124" s="407"/>
      <c r="AH124" s="407"/>
      <c r="AI124" s="407"/>
      <c r="AJ124" s="407"/>
      <c r="AK124" s="407"/>
      <c r="AL124" s="407"/>
      <c r="AM124" s="407"/>
      <c r="AN124" s="407"/>
      <c r="AO124" s="407"/>
      <c r="AP124" s="407"/>
      <c r="AQ124" s="407"/>
      <c r="AR124" s="407"/>
      <c r="AS124" s="407"/>
      <c r="AT124" s="407"/>
      <c r="AU124" s="407"/>
      <c r="AV124" s="407"/>
      <c r="AW124" s="407"/>
      <c r="AX124" s="407"/>
      <c r="AY124" s="407"/>
      <c r="AZ124" s="407"/>
      <c r="BA124" s="407"/>
      <c r="BB124" s="407"/>
      <c r="BC124" s="407"/>
      <c r="BD124" s="407"/>
      <c r="BE124" s="407"/>
      <c r="BF124" s="407"/>
      <c r="BG124" s="407"/>
      <c r="BH124" s="407"/>
      <c r="BI124" s="407"/>
      <c r="BJ124" s="407"/>
      <c r="BK124" s="407"/>
      <c r="BL124" s="407"/>
      <c r="BM124" s="407"/>
      <c r="BN124" s="407"/>
      <c r="BO124" s="407"/>
      <c r="BP124" s="407"/>
      <c r="BQ124" s="407"/>
      <c r="BR124" s="407"/>
      <c r="BS124" s="407"/>
      <c r="BT124" s="407"/>
      <c r="BU124" s="407"/>
      <c r="BV124" s="407"/>
      <c r="BW124" s="407"/>
      <c r="BX124" s="407"/>
      <c r="BY124" s="407"/>
      <c r="BZ124" s="407"/>
      <c r="CA124" s="407"/>
      <c r="CB124" s="407"/>
      <c r="CC124" s="407"/>
      <c r="CD124" s="407"/>
      <c r="CE124" s="407"/>
      <c r="CF124" s="407"/>
      <c r="CG124" s="407"/>
      <c r="CH124" s="407"/>
      <c r="CI124" s="407"/>
      <c r="CJ124" s="407"/>
      <c r="CK124" s="407"/>
      <c r="CL124" s="407"/>
      <c r="CM124" s="407"/>
      <c r="CN124" s="407"/>
      <c r="CO124" s="407"/>
      <c r="CP124" s="407"/>
      <c r="CQ124" s="407"/>
      <c r="CR124" s="407"/>
      <c r="CS124" s="407"/>
      <c r="CT124" s="407"/>
      <c r="CU124" s="407"/>
      <c r="CV124" s="407"/>
      <c r="CW124" s="407"/>
      <c r="CX124" s="407"/>
      <c r="CY124" s="407"/>
      <c r="CZ124" s="407"/>
      <c r="DA124" s="407"/>
      <c r="DB124" s="407"/>
      <c r="DC124" s="407"/>
      <c r="DD124" s="407"/>
      <c r="DE124" s="407"/>
      <c r="DF124" s="407"/>
      <c r="DG124" s="407"/>
      <c r="DH124" s="407"/>
    </row>
    <row r="125" spans="1:112" x14ac:dyDescent="0.25">
      <c r="A125" s="1049" t="s">
        <v>507</v>
      </c>
      <c r="B125" s="767" t="s">
        <v>966</v>
      </c>
      <c r="C125" s="1290"/>
      <c r="D125" s="1268"/>
      <c r="E125" s="764"/>
      <c r="F125" s="764"/>
      <c r="G125" s="1034"/>
      <c r="H125" s="1167"/>
      <c r="I125" s="407"/>
      <c r="J125" s="407"/>
      <c r="K125" s="407"/>
      <c r="L125" s="407"/>
      <c r="M125" s="501"/>
      <c r="N125" s="487"/>
      <c r="O125" s="487"/>
      <c r="P125" s="487"/>
      <c r="Q125" s="487"/>
      <c r="R125" s="487"/>
      <c r="S125" s="493"/>
      <c r="T125" s="487"/>
      <c r="U125" s="1020"/>
      <c r="V125" s="407"/>
      <c r="W125" s="912"/>
      <c r="X125" s="912"/>
      <c r="Y125" s="407"/>
      <c r="Z125" s="407"/>
      <c r="AA125" s="407"/>
      <c r="AB125" s="407"/>
      <c r="AC125" s="407"/>
      <c r="AD125" s="407"/>
      <c r="AE125" s="407"/>
      <c r="AF125" s="407"/>
      <c r="AG125" s="407"/>
      <c r="AH125" s="407"/>
      <c r="AI125" s="407"/>
      <c r="AJ125" s="407"/>
      <c r="AK125" s="407"/>
      <c r="AL125" s="407"/>
      <c r="AM125" s="407"/>
      <c r="AN125" s="407"/>
      <c r="AO125" s="407"/>
      <c r="AP125" s="407"/>
      <c r="AQ125" s="407"/>
      <c r="AR125" s="407"/>
      <c r="AS125" s="407"/>
      <c r="AT125" s="407"/>
      <c r="AU125" s="407"/>
      <c r="AV125" s="407"/>
      <c r="AW125" s="407"/>
      <c r="AX125" s="407"/>
      <c r="AY125" s="407"/>
      <c r="AZ125" s="407"/>
      <c r="BA125" s="407"/>
      <c r="BB125" s="407"/>
      <c r="BC125" s="407"/>
      <c r="BD125" s="407"/>
      <c r="BE125" s="407"/>
      <c r="BF125" s="407"/>
      <c r="BG125" s="407"/>
      <c r="BH125" s="407"/>
      <c r="BI125" s="407"/>
      <c r="BJ125" s="407"/>
      <c r="BK125" s="407"/>
      <c r="BL125" s="407"/>
      <c r="BM125" s="407"/>
      <c r="BN125" s="407"/>
      <c r="BO125" s="407"/>
      <c r="BP125" s="407"/>
      <c r="BQ125" s="407"/>
      <c r="BR125" s="407"/>
      <c r="BS125" s="407"/>
      <c r="BT125" s="407"/>
      <c r="BU125" s="407"/>
      <c r="BV125" s="407"/>
      <c r="BW125" s="407"/>
      <c r="BX125" s="407"/>
      <c r="BY125" s="407"/>
      <c r="BZ125" s="407"/>
      <c r="CA125" s="407"/>
      <c r="CB125" s="407"/>
      <c r="CC125" s="407"/>
      <c r="CD125" s="407"/>
      <c r="CE125" s="407"/>
      <c r="CF125" s="407"/>
      <c r="CG125" s="407"/>
      <c r="CH125" s="407"/>
      <c r="CI125" s="407"/>
      <c r="CJ125" s="407"/>
      <c r="CK125" s="407"/>
      <c r="CL125" s="407"/>
      <c r="CM125" s="407"/>
      <c r="CN125" s="407"/>
      <c r="CO125" s="407"/>
      <c r="CP125" s="407"/>
      <c r="CQ125" s="407"/>
      <c r="CR125" s="407"/>
      <c r="CS125" s="407"/>
      <c r="CT125" s="407"/>
      <c r="CU125" s="407"/>
      <c r="CV125" s="407"/>
      <c r="CW125" s="407"/>
      <c r="CX125" s="407"/>
      <c r="CY125" s="407"/>
      <c r="CZ125" s="407"/>
      <c r="DA125" s="407"/>
      <c r="DB125" s="407"/>
      <c r="DC125" s="407"/>
      <c r="DD125" s="407"/>
      <c r="DE125" s="407"/>
      <c r="DF125" s="407"/>
      <c r="DG125" s="407"/>
      <c r="DH125" s="407"/>
    </row>
    <row r="126" spans="1:112" x14ac:dyDescent="0.25">
      <c r="A126" s="1049" t="s">
        <v>511</v>
      </c>
      <c r="B126" s="1280" t="s">
        <v>218</v>
      </c>
      <c r="C126" s="1290"/>
      <c r="D126" s="1268"/>
      <c r="E126" s="1035">
        <f>DATA_B_T4!E30</f>
        <v>0</v>
      </c>
      <c r="F126" s="1035">
        <f>DATA_B_T4!F30</f>
        <v>0</v>
      </c>
      <c r="G126" s="1002" t="s">
        <v>588</v>
      </c>
      <c r="H126" s="1183"/>
      <c r="I126" s="407"/>
      <c r="J126" s="1036">
        <v>0</v>
      </c>
      <c r="K126" s="1046"/>
      <c r="L126" s="1036">
        <v>1256</v>
      </c>
      <c r="M126" s="13"/>
      <c r="N126" s="497">
        <f>E126-F126</f>
        <v>0</v>
      </c>
      <c r="O126" s="497">
        <f>IF(AND(F126=0,E126&lt;&gt;0),100,IF(F126&gt;0,((E126-F126)/F126*100), ))</f>
        <v>0</v>
      </c>
      <c r="P126" s="487"/>
      <c r="Q126" s="497">
        <f>F126-J126</f>
        <v>0</v>
      </c>
      <c r="R126" s="497">
        <f>IF(AND(J126=0,F126&lt;&gt;0),100,IF(J126&gt;0,((F126-J126)/J126*100), ))</f>
        <v>0</v>
      </c>
      <c r="S126" s="407"/>
      <c r="T126" s="497">
        <f>(E126/L126)*100</f>
        <v>0</v>
      </c>
      <c r="U126" s="1020"/>
      <c r="V126" s="407"/>
      <c r="W126" s="912"/>
      <c r="X126" s="912"/>
      <c r="Y126" s="407"/>
      <c r="Z126" s="407"/>
      <c r="AA126" s="407"/>
      <c r="AB126" s="407"/>
      <c r="AC126" s="407"/>
      <c r="AD126" s="407"/>
      <c r="AE126" s="407"/>
      <c r="AF126" s="407"/>
      <c r="AG126" s="407"/>
      <c r="AH126" s="407"/>
      <c r="AI126" s="407"/>
      <c r="AJ126" s="407"/>
      <c r="AK126" s="407"/>
      <c r="AL126" s="407"/>
      <c r="AM126" s="407"/>
      <c r="AN126" s="407"/>
      <c r="AO126" s="407"/>
      <c r="AP126" s="407"/>
      <c r="AQ126" s="407"/>
      <c r="AR126" s="407"/>
      <c r="AS126" s="407"/>
      <c r="AT126" s="407"/>
      <c r="AU126" s="407"/>
      <c r="AV126" s="407"/>
      <c r="AW126" s="407"/>
      <c r="AX126" s="407"/>
      <c r="AY126" s="407"/>
      <c r="AZ126" s="407"/>
      <c r="BA126" s="407"/>
      <c r="BB126" s="407"/>
      <c r="BC126" s="407"/>
      <c r="BD126" s="407"/>
      <c r="BE126" s="407"/>
      <c r="BF126" s="407"/>
      <c r="BG126" s="407"/>
      <c r="BH126" s="407"/>
      <c r="BI126" s="407"/>
      <c r="BJ126" s="407"/>
      <c r="BK126" s="407"/>
      <c r="BL126" s="407"/>
      <c r="BM126" s="407"/>
      <c r="BN126" s="407"/>
      <c r="BO126" s="407"/>
      <c r="BP126" s="407"/>
      <c r="BQ126" s="407"/>
      <c r="BR126" s="407"/>
      <c r="BS126" s="407"/>
      <c r="BT126" s="407"/>
      <c r="BU126" s="407"/>
      <c r="BV126" s="407"/>
      <c r="BW126" s="407"/>
      <c r="BX126" s="407"/>
      <c r="BY126" s="407"/>
      <c r="BZ126" s="407"/>
      <c r="CA126" s="407"/>
      <c r="CB126" s="407"/>
      <c r="CC126" s="407"/>
      <c r="CD126" s="407"/>
      <c r="CE126" s="407"/>
      <c r="CF126" s="407"/>
      <c r="CG126" s="407"/>
      <c r="CH126" s="407"/>
      <c r="CI126" s="407"/>
      <c r="CJ126" s="407"/>
      <c r="CK126" s="407"/>
      <c r="CL126" s="407"/>
      <c r="CM126" s="407"/>
      <c r="CN126" s="407"/>
      <c r="CO126" s="407"/>
      <c r="CP126" s="407"/>
      <c r="CQ126" s="407"/>
      <c r="CR126" s="407"/>
      <c r="CS126" s="407"/>
      <c r="CT126" s="407"/>
      <c r="CU126" s="407"/>
      <c r="CV126" s="407"/>
      <c r="CW126" s="407"/>
      <c r="CX126" s="407"/>
      <c r="CY126" s="407"/>
      <c r="CZ126" s="407"/>
      <c r="DA126" s="407"/>
      <c r="DB126" s="407"/>
      <c r="DC126" s="407"/>
      <c r="DD126" s="407"/>
      <c r="DE126" s="407"/>
      <c r="DF126" s="407"/>
      <c r="DG126" s="407"/>
      <c r="DH126" s="407"/>
    </row>
    <row r="127" spans="1:112" x14ac:dyDescent="0.25">
      <c r="A127" s="1049" t="s">
        <v>512</v>
      </c>
      <c r="B127" s="1280" t="s">
        <v>219</v>
      </c>
      <c r="C127" s="1290"/>
      <c r="D127" s="1268"/>
      <c r="E127" s="1035">
        <f>DATA_B_T4!E31</f>
        <v>0</v>
      </c>
      <c r="F127" s="1035">
        <f>DATA_B_T4!F31</f>
        <v>0</v>
      </c>
      <c r="G127" s="1002" t="s">
        <v>588</v>
      </c>
      <c r="H127" s="1183"/>
      <c r="I127" s="407"/>
      <c r="J127" s="1036">
        <v>0</v>
      </c>
      <c r="K127" s="1046"/>
      <c r="L127" s="1036">
        <v>3857</v>
      </c>
      <c r="M127" s="13"/>
      <c r="N127" s="497">
        <f>E127-F127</f>
        <v>0</v>
      </c>
      <c r="O127" s="497">
        <f>IF(AND(F127=0,E127&lt;&gt;0),100,IF(F127&gt;0,((E127-F127)/F127*100), ))</f>
        <v>0</v>
      </c>
      <c r="P127" s="487"/>
      <c r="Q127" s="497">
        <f>F127-J127</f>
        <v>0</v>
      </c>
      <c r="R127" s="497">
        <f>IF(AND(J127=0,F127&lt;&gt;0),100,IF(J127&gt;0,((F127-J127)/J127*100), ))</f>
        <v>0</v>
      </c>
      <c r="S127" s="407"/>
      <c r="T127" s="497">
        <f>(E127/L127)*100</f>
        <v>0</v>
      </c>
      <c r="U127" s="1020"/>
      <c r="V127" s="407"/>
      <c r="W127" s="912"/>
      <c r="X127" s="912"/>
      <c r="Y127" s="407"/>
      <c r="Z127" s="407"/>
      <c r="AA127" s="407"/>
      <c r="AB127" s="407"/>
      <c r="AC127" s="407"/>
      <c r="AD127" s="407"/>
      <c r="AE127" s="407"/>
      <c r="AF127" s="407"/>
      <c r="AG127" s="407"/>
      <c r="AH127" s="407"/>
      <c r="AI127" s="407"/>
      <c r="AJ127" s="407"/>
      <c r="AK127" s="407"/>
      <c r="AL127" s="407"/>
      <c r="AM127" s="407"/>
      <c r="AN127" s="407"/>
      <c r="AO127" s="407"/>
      <c r="AP127" s="407"/>
      <c r="AQ127" s="407"/>
      <c r="AR127" s="407"/>
      <c r="AS127" s="407"/>
      <c r="AT127" s="407"/>
      <c r="AU127" s="407"/>
      <c r="AV127" s="407"/>
      <c r="AW127" s="407"/>
      <c r="AX127" s="407"/>
      <c r="AY127" s="407"/>
      <c r="AZ127" s="407"/>
      <c r="BA127" s="407"/>
      <c r="BB127" s="407"/>
      <c r="BC127" s="407"/>
      <c r="BD127" s="407"/>
      <c r="BE127" s="407"/>
      <c r="BF127" s="407"/>
      <c r="BG127" s="407"/>
      <c r="BH127" s="407"/>
      <c r="BI127" s="407"/>
      <c r="BJ127" s="407"/>
      <c r="BK127" s="407"/>
      <c r="BL127" s="407"/>
      <c r="BM127" s="407"/>
      <c r="BN127" s="407"/>
      <c r="BO127" s="407"/>
      <c r="BP127" s="407"/>
      <c r="BQ127" s="407"/>
      <c r="BR127" s="407"/>
      <c r="BS127" s="407"/>
      <c r="BT127" s="407"/>
      <c r="BU127" s="407"/>
      <c r="BV127" s="407"/>
      <c r="BW127" s="407"/>
      <c r="BX127" s="407"/>
      <c r="BY127" s="407"/>
      <c r="BZ127" s="407"/>
      <c r="CA127" s="407"/>
      <c r="CB127" s="407"/>
      <c r="CC127" s="407"/>
      <c r="CD127" s="407"/>
      <c r="CE127" s="407"/>
      <c r="CF127" s="407"/>
      <c r="CG127" s="407"/>
      <c r="CH127" s="407"/>
      <c r="CI127" s="407"/>
      <c r="CJ127" s="407"/>
      <c r="CK127" s="407"/>
      <c r="CL127" s="407"/>
      <c r="CM127" s="407"/>
      <c r="CN127" s="407"/>
      <c r="CO127" s="407"/>
      <c r="CP127" s="407"/>
      <c r="CQ127" s="407"/>
      <c r="CR127" s="407"/>
      <c r="CS127" s="407"/>
      <c r="CT127" s="407"/>
      <c r="CU127" s="407"/>
      <c r="CV127" s="407"/>
      <c r="CW127" s="407"/>
      <c r="CX127" s="407"/>
      <c r="CY127" s="407"/>
      <c r="CZ127" s="407"/>
      <c r="DA127" s="407"/>
      <c r="DB127" s="407"/>
      <c r="DC127" s="407"/>
      <c r="DD127" s="407"/>
      <c r="DE127" s="407"/>
      <c r="DF127" s="407"/>
      <c r="DG127" s="407"/>
      <c r="DH127" s="407"/>
    </row>
    <row r="128" spans="1:112" x14ac:dyDescent="0.25">
      <c r="A128" s="1049" t="s">
        <v>348</v>
      </c>
      <c r="B128" s="1280" t="s">
        <v>220</v>
      </c>
      <c r="C128" s="1290"/>
      <c r="D128" s="1268"/>
      <c r="E128" s="1035">
        <f>DATA_B_T4!E32</f>
        <v>0</v>
      </c>
      <c r="F128" s="1035">
        <f>DATA_B_T4!F32</f>
        <v>0</v>
      </c>
      <c r="G128" s="1002" t="s">
        <v>588</v>
      </c>
      <c r="H128" s="1183"/>
      <c r="I128" s="407"/>
      <c r="J128" s="1036">
        <v>0</v>
      </c>
      <c r="K128" s="1046"/>
      <c r="L128" s="1036">
        <v>1563</v>
      </c>
      <c r="M128" s="13"/>
      <c r="N128" s="497">
        <f>E128-F128</f>
        <v>0</v>
      </c>
      <c r="O128" s="497">
        <f>IF(AND(F128=0,E128&lt;&gt;0),100,IF(F128&gt;0,((E128-F128)/F128*100), ))</f>
        <v>0</v>
      </c>
      <c r="P128" s="487"/>
      <c r="Q128" s="497">
        <f>F128-J128</f>
        <v>0</v>
      </c>
      <c r="R128" s="497">
        <f>IF(AND(J128=0,F128&lt;&gt;0),100,IF(J128&gt;0,((F128-J128)/J128*100), ))</f>
        <v>0</v>
      </c>
      <c r="S128" s="407"/>
      <c r="T128" s="497">
        <f>(E128/L128)*100</f>
        <v>0</v>
      </c>
      <c r="U128" s="1020"/>
      <c r="V128" s="407"/>
      <c r="W128" s="912"/>
      <c r="X128" s="912"/>
      <c r="Y128" s="407"/>
      <c r="Z128" s="407"/>
      <c r="AA128" s="407"/>
      <c r="AB128" s="407"/>
      <c r="AC128" s="407"/>
      <c r="AD128" s="407"/>
      <c r="AE128" s="407"/>
      <c r="AF128" s="407"/>
      <c r="AG128" s="407"/>
      <c r="AH128" s="407"/>
      <c r="AI128" s="407"/>
      <c r="AJ128" s="407"/>
      <c r="AK128" s="407"/>
      <c r="AL128" s="407"/>
      <c r="AM128" s="407"/>
      <c r="AN128" s="407"/>
      <c r="AO128" s="407"/>
      <c r="AP128" s="407"/>
      <c r="AQ128" s="407"/>
      <c r="AR128" s="407"/>
      <c r="AS128" s="407"/>
      <c r="AT128" s="407"/>
      <c r="AU128" s="407"/>
      <c r="AV128" s="407"/>
      <c r="AW128" s="407"/>
      <c r="AX128" s="407"/>
      <c r="AY128" s="407"/>
      <c r="AZ128" s="407"/>
      <c r="BA128" s="407"/>
      <c r="BB128" s="407"/>
      <c r="BC128" s="407"/>
      <c r="BD128" s="407"/>
      <c r="BE128" s="407"/>
      <c r="BF128" s="407"/>
      <c r="BG128" s="407"/>
      <c r="BH128" s="407"/>
      <c r="BI128" s="407"/>
      <c r="BJ128" s="407"/>
      <c r="BK128" s="407"/>
      <c r="BL128" s="407"/>
      <c r="BM128" s="407"/>
      <c r="BN128" s="407"/>
      <c r="BO128" s="407"/>
      <c r="BP128" s="407"/>
      <c r="BQ128" s="407"/>
      <c r="BR128" s="407"/>
      <c r="BS128" s="407"/>
      <c r="BT128" s="407"/>
      <c r="BU128" s="407"/>
      <c r="BV128" s="407"/>
      <c r="BW128" s="407"/>
      <c r="BX128" s="407"/>
      <c r="BY128" s="407"/>
      <c r="BZ128" s="407"/>
      <c r="CA128" s="407"/>
      <c r="CB128" s="407"/>
      <c r="CC128" s="407"/>
      <c r="CD128" s="407"/>
      <c r="CE128" s="407"/>
      <c r="CF128" s="407"/>
      <c r="CG128" s="407"/>
      <c r="CH128" s="407"/>
      <c r="CI128" s="407"/>
      <c r="CJ128" s="407"/>
      <c r="CK128" s="407"/>
      <c r="CL128" s="407"/>
      <c r="CM128" s="407"/>
      <c r="CN128" s="407"/>
      <c r="CO128" s="407"/>
      <c r="CP128" s="407"/>
      <c r="CQ128" s="407"/>
      <c r="CR128" s="407"/>
      <c r="CS128" s="407"/>
      <c r="CT128" s="407"/>
      <c r="CU128" s="407"/>
      <c r="CV128" s="407"/>
      <c r="CW128" s="407"/>
      <c r="CX128" s="407"/>
      <c r="CY128" s="407"/>
      <c r="CZ128" s="407"/>
      <c r="DA128" s="407"/>
      <c r="DB128" s="407"/>
      <c r="DC128" s="407"/>
      <c r="DD128" s="407"/>
      <c r="DE128" s="407"/>
      <c r="DF128" s="407"/>
      <c r="DG128" s="407"/>
      <c r="DH128" s="407"/>
    </row>
    <row r="129" spans="1:112" x14ac:dyDescent="0.25">
      <c r="A129" s="1049" t="s">
        <v>508</v>
      </c>
      <c r="B129" s="767" t="s">
        <v>967</v>
      </c>
      <c r="C129" s="1290"/>
      <c r="D129" s="1268"/>
      <c r="E129" s="764"/>
      <c r="F129" s="764"/>
      <c r="G129" s="1034"/>
      <c r="H129" s="1167"/>
      <c r="I129" s="407"/>
      <c r="J129" s="407"/>
      <c r="K129" s="407"/>
      <c r="L129" s="407"/>
      <c r="M129" s="501"/>
      <c r="N129" s="407"/>
      <c r="O129" s="500"/>
      <c r="P129" s="407"/>
      <c r="Q129" s="407"/>
      <c r="R129" s="407"/>
      <c r="S129" s="407"/>
      <c r="T129" s="407"/>
      <c r="U129" s="1021"/>
      <c r="V129" s="407"/>
      <c r="W129" s="912"/>
      <c r="X129" s="912"/>
      <c r="Y129" s="407"/>
      <c r="Z129" s="407"/>
      <c r="AA129" s="407"/>
      <c r="AB129" s="407"/>
      <c r="AC129" s="407"/>
      <c r="AD129" s="407"/>
      <c r="AE129" s="407"/>
      <c r="AF129" s="407"/>
      <c r="AG129" s="407"/>
      <c r="AH129" s="407"/>
      <c r="AI129" s="407"/>
      <c r="AJ129" s="407"/>
      <c r="AK129" s="407"/>
      <c r="AL129" s="407"/>
      <c r="AM129" s="407"/>
      <c r="AN129" s="407"/>
      <c r="AO129" s="407"/>
      <c r="AP129" s="407"/>
      <c r="AQ129" s="407"/>
      <c r="AR129" s="407"/>
      <c r="AS129" s="407"/>
      <c r="AT129" s="407"/>
      <c r="AU129" s="407"/>
      <c r="AV129" s="407"/>
      <c r="AW129" s="407"/>
      <c r="AX129" s="407"/>
      <c r="AY129" s="407"/>
      <c r="AZ129" s="407"/>
      <c r="BA129" s="407"/>
      <c r="BB129" s="407"/>
      <c r="BC129" s="407"/>
      <c r="BD129" s="407"/>
      <c r="BE129" s="407"/>
      <c r="BF129" s="407"/>
      <c r="BG129" s="407"/>
      <c r="BH129" s="407"/>
      <c r="BI129" s="407"/>
      <c r="BJ129" s="407"/>
      <c r="BK129" s="407"/>
      <c r="BL129" s="407"/>
      <c r="BM129" s="407"/>
      <c r="BN129" s="407"/>
      <c r="BO129" s="407"/>
      <c r="BP129" s="407"/>
      <c r="BQ129" s="407"/>
      <c r="BR129" s="407"/>
      <c r="BS129" s="407"/>
      <c r="BT129" s="407"/>
      <c r="BU129" s="407"/>
      <c r="BV129" s="407"/>
      <c r="BW129" s="407"/>
      <c r="BX129" s="407"/>
      <c r="BY129" s="407"/>
      <c r="BZ129" s="407"/>
      <c r="CA129" s="407"/>
      <c r="CB129" s="407"/>
      <c r="CC129" s="407"/>
      <c r="CD129" s="407"/>
      <c r="CE129" s="407"/>
      <c r="CF129" s="407"/>
      <c r="CG129" s="407"/>
      <c r="CH129" s="407"/>
      <c r="CI129" s="407"/>
      <c r="CJ129" s="407"/>
      <c r="CK129" s="407"/>
      <c r="CL129" s="407"/>
      <c r="CM129" s="407"/>
      <c r="CN129" s="407"/>
      <c r="CO129" s="407"/>
      <c r="CP129" s="407"/>
      <c r="CQ129" s="407"/>
      <c r="CR129" s="407"/>
      <c r="CS129" s="407"/>
      <c r="CT129" s="407"/>
      <c r="CU129" s="407"/>
      <c r="CV129" s="407"/>
      <c r="CW129" s="407"/>
      <c r="CX129" s="407"/>
      <c r="CY129" s="407"/>
      <c r="CZ129" s="407"/>
      <c r="DA129" s="407"/>
      <c r="DB129" s="407"/>
      <c r="DC129" s="407"/>
      <c r="DD129" s="407"/>
      <c r="DE129" s="407"/>
      <c r="DF129" s="407"/>
      <c r="DG129" s="407"/>
      <c r="DH129" s="407"/>
    </row>
    <row r="130" spans="1:112" x14ac:dyDescent="0.25">
      <c r="A130" s="1049" t="s">
        <v>511</v>
      </c>
      <c r="B130" s="1280" t="s">
        <v>218</v>
      </c>
      <c r="C130" s="1290"/>
      <c r="D130" s="1268"/>
      <c r="E130" s="1035">
        <f>DATA_B_T4!E34</f>
        <v>0</v>
      </c>
      <c r="F130" s="1035">
        <f>DATA_B_T4!F34</f>
        <v>0</v>
      </c>
      <c r="G130" s="1002" t="s">
        <v>588</v>
      </c>
      <c r="H130" s="1183"/>
      <c r="I130" s="407"/>
      <c r="J130" s="1036">
        <v>0</v>
      </c>
      <c r="K130" s="1046"/>
      <c r="L130" s="1036">
        <v>1437</v>
      </c>
      <c r="M130" s="13"/>
      <c r="N130" s="497">
        <f t="shared" ref="N130:N136" si="19">E130-F130</f>
        <v>0</v>
      </c>
      <c r="O130" s="497">
        <f t="shared" ref="O130:O136" si="20">IF(AND(F130=0,E130&lt;&gt;0),100,IF(F130&gt;0,((E130-F130)/F130*100), ))</f>
        <v>0</v>
      </c>
      <c r="P130" s="487"/>
      <c r="Q130" s="497">
        <f>F130-J130</f>
        <v>0</v>
      </c>
      <c r="R130" s="497">
        <f>IF(AND(J130=0,F130&lt;&gt;0),100,IF(J130&gt;0,((F130-J130)/J130*100), ))</f>
        <v>0</v>
      </c>
      <c r="S130" s="407"/>
      <c r="T130" s="497">
        <f t="shared" ref="T130:T136" si="21">(E130/L130)*100</f>
        <v>0</v>
      </c>
      <c r="U130" s="1020"/>
      <c r="V130" s="407"/>
      <c r="W130" s="912"/>
      <c r="X130" s="912"/>
      <c r="Y130" s="407"/>
      <c r="Z130" s="407"/>
      <c r="AA130" s="407"/>
      <c r="AB130" s="407"/>
      <c r="AC130" s="407"/>
      <c r="AD130" s="407"/>
      <c r="AE130" s="407"/>
      <c r="AF130" s="407"/>
      <c r="AG130" s="407"/>
      <c r="AH130" s="407"/>
      <c r="AI130" s="407"/>
      <c r="AJ130" s="407"/>
      <c r="AK130" s="407"/>
      <c r="AL130" s="407"/>
      <c r="AM130" s="407"/>
      <c r="AN130" s="407"/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407"/>
      <c r="BB130" s="407"/>
      <c r="BC130" s="407"/>
      <c r="BD130" s="407"/>
      <c r="BE130" s="407"/>
      <c r="BF130" s="407"/>
      <c r="BG130" s="407"/>
      <c r="BH130" s="407"/>
      <c r="BI130" s="407"/>
      <c r="BJ130" s="407"/>
      <c r="BK130" s="407"/>
      <c r="BL130" s="407"/>
      <c r="BM130" s="407"/>
      <c r="BN130" s="407"/>
      <c r="BO130" s="407"/>
      <c r="BP130" s="407"/>
      <c r="BQ130" s="407"/>
      <c r="BR130" s="407"/>
      <c r="BS130" s="407"/>
      <c r="BT130" s="407"/>
      <c r="BU130" s="407"/>
      <c r="BV130" s="407"/>
      <c r="BW130" s="407"/>
      <c r="BX130" s="407"/>
      <c r="BY130" s="407"/>
      <c r="BZ130" s="407"/>
      <c r="CA130" s="407"/>
      <c r="CB130" s="407"/>
      <c r="CC130" s="407"/>
      <c r="CD130" s="407"/>
      <c r="CE130" s="407"/>
      <c r="CF130" s="407"/>
      <c r="CG130" s="407"/>
      <c r="CH130" s="407"/>
      <c r="CI130" s="407"/>
      <c r="CJ130" s="407"/>
      <c r="CK130" s="407"/>
      <c r="CL130" s="407"/>
      <c r="CM130" s="407"/>
      <c r="CN130" s="407"/>
      <c r="CO130" s="407"/>
      <c r="CP130" s="407"/>
      <c r="CQ130" s="407"/>
      <c r="CR130" s="407"/>
      <c r="CS130" s="407"/>
      <c r="CT130" s="407"/>
      <c r="CU130" s="407"/>
      <c r="CV130" s="407"/>
      <c r="CW130" s="407"/>
      <c r="CX130" s="407"/>
      <c r="CY130" s="407"/>
      <c r="CZ130" s="407"/>
      <c r="DA130" s="407"/>
      <c r="DB130" s="407"/>
      <c r="DC130" s="407"/>
      <c r="DD130" s="407"/>
      <c r="DE130" s="407"/>
      <c r="DF130" s="407"/>
      <c r="DG130" s="407"/>
      <c r="DH130" s="407"/>
    </row>
    <row r="131" spans="1:112" x14ac:dyDescent="0.25">
      <c r="A131" s="1049" t="s">
        <v>512</v>
      </c>
      <c r="B131" s="1280" t="s">
        <v>219</v>
      </c>
      <c r="C131" s="1290"/>
      <c r="D131" s="1268"/>
      <c r="E131" s="1035">
        <f>DATA_B_T4!E35</f>
        <v>0</v>
      </c>
      <c r="F131" s="1035">
        <f>DATA_B_T4!F35</f>
        <v>0</v>
      </c>
      <c r="G131" s="1002" t="s">
        <v>588</v>
      </c>
      <c r="H131" s="1183"/>
      <c r="I131" s="407"/>
      <c r="J131" s="1036">
        <v>0</v>
      </c>
      <c r="K131" s="1046"/>
      <c r="L131" s="1036">
        <v>5997</v>
      </c>
      <c r="M131" s="13"/>
      <c r="N131" s="497">
        <f t="shared" si="19"/>
        <v>0</v>
      </c>
      <c r="O131" s="497">
        <f t="shared" si="20"/>
        <v>0</v>
      </c>
      <c r="P131" s="487"/>
      <c r="Q131" s="497">
        <f>F131-J131</f>
        <v>0</v>
      </c>
      <c r="R131" s="497">
        <f>IF(AND(J131=0,F131&lt;&gt;0),100,IF(J131&gt;0,((F131-J131)/J131*100), ))</f>
        <v>0</v>
      </c>
      <c r="S131" s="407"/>
      <c r="T131" s="497">
        <f t="shared" si="21"/>
        <v>0</v>
      </c>
      <c r="U131" s="1020"/>
      <c r="V131" s="407"/>
      <c r="W131" s="912"/>
      <c r="X131" s="912"/>
      <c r="Y131" s="407"/>
      <c r="Z131" s="407"/>
      <c r="AA131" s="407"/>
      <c r="AB131" s="407"/>
      <c r="AC131" s="407"/>
      <c r="AD131" s="407"/>
      <c r="AE131" s="407"/>
      <c r="AF131" s="407"/>
      <c r="AG131" s="407"/>
      <c r="AH131" s="407"/>
      <c r="AI131" s="407"/>
      <c r="AJ131" s="407"/>
      <c r="AK131" s="407"/>
      <c r="AL131" s="407"/>
      <c r="AM131" s="407"/>
      <c r="AN131" s="407"/>
      <c r="AO131" s="407"/>
      <c r="AP131" s="407"/>
      <c r="AQ131" s="407"/>
      <c r="AR131" s="407"/>
      <c r="AS131" s="407"/>
      <c r="AT131" s="407"/>
      <c r="AU131" s="407"/>
      <c r="AV131" s="407"/>
      <c r="AW131" s="407"/>
      <c r="AX131" s="407"/>
      <c r="AY131" s="407"/>
      <c r="AZ131" s="407"/>
      <c r="BA131" s="407"/>
      <c r="BB131" s="407"/>
      <c r="BC131" s="407"/>
      <c r="BD131" s="407"/>
      <c r="BE131" s="407"/>
      <c r="BF131" s="407"/>
      <c r="BG131" s="407"/>
      <c r="BH131" s="407"/>
      <c r="BI131" s="407"/>
      <c r="BJ131" s="407"/>
      <c r="BK131" s="407"/>
      <c r="BL131" s="407"/>
      <c r="BM131" s="407"/>
      <c r="BN131" s="407"/>
      <c r="BO131" s="407"/>
      <c r="BP131" s="407"/>
      <c r="BQ131" s="407"/>
      <c r="BR131" s="407"/>
      <c r="BS131" s="407"/>
      <c r="BT131" s="407"/>
      <c r="BU131" s="407"/>
      <c r="BV131" s="407"/>
      <c r="BW131" s="407"/>
      <c r="BX131" s="407"/>
      <c r="BY131" s="407"/>
      <c r="BZ131" s="407"/>
      <c r="CA131" s="407"/>
      <c r="CB131" s="407"/>
      <c r="CC131" s="407"/>
      <c r="CD131" s="407"/>
      <c r="CE131" s="407"/>
      <c r="CF131" s="407"/>
      <c r="CG131" s="407"/>
      <c r="CH131" s="407"/>
      <c r="CI131" s="407"/>
      <c r="CJ131" s="407"/>
      <c r="CK131" s="407"/>
      <c r="CL131" s="407"/>
      <c r="CM131" s="407"/>
      <c r="CN131" s="407"/>
      <c r="CO131" s="407"/>
      <c r="CP131" s="407"/>
      <c r="CQ131" s="407"/>
      <c r="CR131" s="407"/>
      <c r="CS131" s="407"/>
      <c r="CT131" s="407"/>
      <c r="CU131" s="407"/>
      <c r="CV131" s="407"/>
      <c r="CW131" s="407"/>
      <c r="CX131" s="407"/>
      <c r="CY131" s="407"/>
      <c r="CZ131" s="407"/>
      <c r="DA131" s="407"/>
      <c r="DB131" s="407"/>
      <c r="DC131" s="407"/>
      <c r="DD131" s="407"/>
      <c r="DE131" s="407"/>
      <c r="DF131" s="407"/>
      <c r="DG131" s="407"/>
      <c r="DH131" s="407"/>
    </row>
    <row r="132" spans="1:112" x14ac:dyDescent="0.25">
      <c r="A132" s="1049" t="s">
        <v>348</v>
      </c>
      <c r="B132" s="1280" t="s">
        <v>220</v>
      </c>
      <c r="C132" s="1290"/>
      <c r="D132" s="1268"/>
      <c r="E132" s="1035">
        <f>DATA_B_T4!E36</f>
        <v>0</v>
      </c>
      <c r="F132" s="1035">
        <f>DATA_B_T4!F36</f>
        <v>0</v>
      </c>
      <c r="G132" s="1002" t="s">
        <v>588</v>
      </c>
      <c r="H132" s="1183"/>
      <c r="I132" s="407"/>
      <c r="J132" s="1036">
        <v>0</v>
      </c>
      <c r="K132" s="1046"/>
      <c r="L132" s="1036">
        <v>2011</v>
      </c>
      <c r="N132" s="497">
        <f t="shared" si="19"/>
        <v>0</v>
      </c>
      <c r="O132" s="497">
        <f t="shared" si="20"/>
        <v>0</v>
      </c>
      <c r="P132" s="487"/>
      <c r="Q132" s="497">
        <f>F132-J132</f>
        <v>0</v>
      </c>
      <c r="R132" s="497">
        <f>IF(AND(J132=0,F132&lt;&gt;0),100,IF(J132&gt;0,((F132-J132)/J132*100), ))</f>
        <v>0</v>
      </c>
      <c r="S132" s="407"/>
      <c r="T132" s="497">
        <f t="shared" si="21"/>
        <v>0</v>
      </c>
      <c r="U132" s="1020"/>
      <c r="V132" s="407"/>
      <c r="W132" s="912"/>
      <c r="X132" s="912"/>
      <c r="Y132" s="407"/>
      <c r="Z132" s="407"/>
      <c r="AA132" s="407"/>
      <c r="AB132" s="407"/>
      <c r="AC132" s="407"/>
      <c r="AD132" s="407"/>
      <c r="AE132" s="407"/>
      <c r="AF132" s="407"/>
      <c r="AG132" s="407"/>
      <c r="AH132" s="407"/>
      <c r="AI132" s="407"/>
      <c r="AJ132" s="407"/>
      <c r="AK132" s="407"/>
      <c r="AL132" s="407"/>
      <c r="AM132" s="407"/>
      <c r="AN132" s="407"/>
      <c r="AO132" s="407"/>
      <c r="AP132" s="407"/>
      <c r="AQ132" s="407"/>
      <c r="AR132" s="407"/>
      <c r="AS132" s="407"/>
      <c r="AT132" s="407"/>
      <c r="AU132" s="407"/>
      <c r="AV132" s="407"/>
      <c r="AW132" s="407"/>
      <c r="AX132" s="407"/>
      <c r="AY132" s="407"/>
      <c r="AZ132" s="407"/>
      <c r="BA132" s="407"/>
      <c r="BB132" s="407"/>
      <c r="BC132" s="407"/>
      <c r="BD132" s="407"/>
      <c r="BE132" s="407"/>
      <c r="BF132" s="407"/>
      <c r="BG132" s="407"/>
      <c r="BH132" s="407"/>
      <c r="BI132" s="407"/>
      <c r="BJ132" s="407"/>
      <c r="BK132" s="407"/>
      <c r="BL132" s="407"/>
      <c r="BM132" s="407"/>
      <c r="BN132" s="407"/>
      <c r="BO132" s="407"/>
      <c r="BP132" s="407"/>
      <c r="BQ132" s="407"/>
      <c r="BR132" s="407"/>
      <c r="BS132" s="407"/>
      <c r="BT132" s="407"/>
      <c r="BU132" s="407"/>
      <c r="BV132" s="407"/>
      <c r="BW132" s="407"/>
      <c r="BX132" s="407"/>
      <c r="BY132" s="407"/>
      <c r="BZ132" s="407"/>
      <c r="CA132" s="407"/>
      <c r="CB132" s="407"/>
      <c r="CC132" s="407"/>
      <c r="CD132" s="407"/>
      <c r="CE132" s="407"/>
      <c r="CF132" s="407"/>
      <c r="CG132" s="407"/>
      <c r="CH132" s="407"/>
      <c r="CI132" s="407"/>
      <c r="CJ132" s="407"/>
      <c r="CK132" s="407"/>
      <c r="CL132" s="407"/>
      <c r="CM132" s="407"/>
      <c r="CN132" s="407"/>
      <c r="CO132" s="407"/>
      <c r="CP132" s="407"/>
      <c r="CQ132" s="407"/>
      <c r="CR132" s="407"/>
      <c r="CS132" s="407"/>
      <c r="CT132" s="407"/>
      <c r="CU132" s="407"/>
      <c r="CV132" s="407"/>
      <c r="CW132" s="407"/>
      <c r="CX132" s="407"/>
      <c r="CY132" s="407"/>
      <c r="CZ132" s="407"/>
      <c r="DA132" s="407"/>
      <c r="DB132" s="407"/>
      <c r="DC132" s="407"/>
      <c r="DD132" s="407"/>
      <c r="DE132" s="407"/>
      <c r="DF132" s="407"/>
      <c r="DG132" s="407"/>
      <c r="DH132" s="407"/>
    </row>
    <row r="133" spans="1:112" x14ac:dyDescent="0.25">
      <c r="A133" s="1049" t="s">
        <v>509</v>
      </c>
      <c r="B133" s="1287" t="s">
        <v>1059</v>
      </c>
      <c r="C133" s="1288"/>
      <c r="D133" s="1289"/>
      <c r="E133" s="1038">
        <f>SUM(E122:E124,E126:E128,E130:E132)</f>
        <v>0</v>
      </c>
      <c r="F133" s="1038">
        <f>SUM(F122:F124,F126:F128,F130:F132)</f>
        <v>0</v>
      </c>
      <c r="G133" s="1284">
        <f>DATA_B_T4!G37</f>
        <v>0</v>
      </c>
      <c r="H133" s="1187"/>
      <c r="I133" s="407"/>
      <c r="J133" s="1038">
        <f>SUM(J122:J124,J126:J128,J130:J132)</f>
        <v>0</v>
      </c>
      <c r="K133" s="1046"/>
      <c r="L133" s="1038">
        <v>74994</v>
      </c>
      <c r="N133" s="497">
        <f t="shared" si="19"/>
        <v>0</v>
      </c>
      <c r="O133" s="497">
        <f t="shared" si="20"/>
        <v>0</v>
      </c>
      <c r="P133" s="487"/>
      <c r="Q133" s="487"/>
      <c r="R133" s="487"/>
      <c r="S133" s="407"/>
      <c r="T133" s="497">
        <f t="shared" si="21"/>
        <v>0</v>
      </c>
      <c r="U133" s="1020"/>
      <c r="V133" s="407"/>
      <c r="W133" s="910">
        <f>IF(F133-100&gt;F133*0.6,F133*0.6,F133-100)</f>
        <v>-100</v>
      </c>
      <c r="X133" s="910">
        <f>IF(F133+100&gt;F133*1.5,F133+100,F133*1.5)</f>
        <v>100</v>
      </c>
      <c r="Y133" s="407"/>
      <c r="Z133" s="407"/>
      <c r="AA133" s="407"/>
      <c r="AB133" s="407"/>
      <c r="AC133" s="407"/>
      <c r="AD133" s="407"/>
      <c r="AE133" s="407"/>
      <c r="AF133" s="407"/>
      <c r="AG133" s="407"/>
      <c r="AH133" s="407"/>
      <c r="AI133" s="407"/>
      <c r="AJ133" s="407"/>
      <c r="AK133" s="407"/>
      <c r="AL133" s="407"/>
      <c r="AM133" s="407"/>
      <c r="AN133" s="407"/>
      <c r="AO133" s="407"/>
      <c r="AP133" s="407"/>
      <c r="AQ133" s="407"/>
      <c r="AR133" s="407"/>
      <c r="AS133" s="407"/>
      <c r="AT133" s="407"/>
      <c r="AU133" s="407"/>
      <c r="AV133" s="407"/>
      <c r="AW133" s="407"/>
      <c r="AX133" s="407"/>
      <c r="AY133" s="407"/>
      <c r="AZ133" s="407"/>
      <c r="BA133" s="407"/>
      <c r="BB133" s="407"/>
      <c r="BC133" s="407"/>
      <c r="BD133" s="407"/>
      <c r="BE133" s="407"/>
      <c r="BF133" s="407"/>
      <c r="BG133" s="407"/>
      <c r="BH133" s="407"/>
      <c r="BI133" s="407"/>
      <c r="BJ133" s="407"/>
      <c r="BK133" s="407"/>
      <c r="BL133" s="407"/>
      <c r="BM133" s="407"/>
      <c r="BN133" s="407"/>
      <c r="BO133" s="407"/>
      <c r="BP133" s="407"/>
      <c r="BQ133" s="407"/>
      <c r="BR133" s="407"/>
      <c r="BS133" s="407"/>
      <c r="BT133" s="407"/>
      <c r="BU133" s="407"/>
      <c r="BV133" s="407"/>
      <c r="BW133" s="407"/>
      <c r="BX133" s="407"/>
      <c r="BY133" s="407"/>
      <c r="BZ133" s="407"/>
      <c r="CA133" s="407"/>
      <c r="CB133" s="407"/>
      <c r="CC133" s="407"/>
      <c r="CD133" s="407"/>
      <c r="CE133" s="407"/>
      <c r="CF133" s="407"/>
      <c r="CG133" s="407"/>
      <c r="CH133" s="407"/>
      <c r="CI133" s="407"/>
      <c r="CJ133" s="407"/>
      <c r="CK133" s="407"/>
      <c r="CL133" s="407"/>
      <c r="CM133" s="407"/>
      <c r="CN133" s="407"/>
      <c r="CO133" s="407"/>
      <c r="CP133" s="407"/>
      <c r="CQ133" s="407"/>
      <c r="CR133" s="407"/>
      <c r="CS133" s="407"/>
      <c r="CT133" s="407"/>
      <c r="CU133" s="407"/>
      <c r="CV133" s="407"/>
      <c r="CW133" s="407"/>
      <c r="CX133" s="407"/>
      <c r="CY133" s="407"/>
      <c r="CZ133" s="407"/>
      <c r="DA133" s="407"/>
      <c r="DB133" s="407"/>
      <c r="DC133" s="407"/>
      <c r="DD133" s="407"/>
      <c r="DE133" s="407"/>
      <c r="DF133" s="407"/>
      <c r="DG133" s="407"/>
      <c r="DH133" s="407"/>
    </row>
    <row r="134" spans="1:112" x14ac:dyDescent="0.25">
      <c r="A134" s="429" t="s">
        <v>510</v>
      </c>
      <c r="B134" s="434" t="s">
        <v>228</v>
      </c>
      <c r="C134" s="435"/>
      <c r="D134" s="436"/>
      <c r="E134" s="433">
        <f>DATA_B_T4!E38</f>
        <v>0</v>
      </c>
      <c r="F134" s="433">
        <f>DATA_B_T4!F38</f>
        <v>0</v>
      </c>
      <c r="G134" s="420" t="s">
        <v>588</v>
      </c>
      <c r="H134" s="1183"/>
      <c r="I134" s="407"/>
      <c r="J134" s="1036">
        <v>0</v>
      </c>
      <c r="K134" s="1046"/>
      <c r="L134" s="1036">
        <v>11646</v>
      </c>
      <c r="N134" s="497">
        <f t="shared" si="19"/>
        <v>0</v>
      </c>
      <c r="O134" s="497">
        <f t="shared" si="20"/>
        <v>0</v>
      </c>
      <c r="P134" s="487"/>
      <c r="Q134" s="497">
        <f>F134-J134</f>
        <v>0</v>
      </c>
      <c r="R134" s="497">
        <f>IF(AND(J134=0,F134&lt;&gt;0),100,IF(J134&gt;0,((F134-J134)/J134*100), ))</f>
        <v>0</v>
      </c>
      <c r="S134" s="407"/>
      <c r="T134" s="497">
        <f t="shared" si="21"/>
        <v>0</v>
      </c>
      <c r="U134" s="1020"/>
      <c r="V134" s="407"/>
      <c r="W134" s="912"/>
      <c r="X134" s="912"/>
      <c r="Y134" s="407"/>
      <c r="Z134" s="407"/>
      <c r="AA134" s="407"/>
      <c r="AB134" s="407"/>
      <c r="AC134" s="407"/>
      <c r="AD134" s="407"/>
      <c r="AE134" s="407"/>
      <c r="AF134" s="407"/>
      <c r="AG134" s="407"/>
      <c r="AH134" s="407"/>
      <c r="AI134" s="407"/>
      <c r="AJ134" s="407"/>
      <c r="AK134" s="407"/>
      <c r="AL134" s="407"/>
      <c r="AM134" s="407"/>
      <c r="AN134" s="407"/>
      <c r="AO134" s="407"/>
      <c r="AP134" s="407"/>
      <c r="AQ134" s="407"/>
      <c r="AR134" s="407"/>
      <c r="AS134" s="407"/>
      <c r="AT134" s="407"/>
      <c r="AU134" s="407"/>
      <c r="AV134" s="407"/>
      <c r="AW134" s="407"/>
      <c r="AX134" s="407"/>
      <c r="AY134" s="407"/>
      <c r="AZ134" s="407"/>
      <c r="BA134" s="407"/>
      <c r="BB134" s="407"/>
      <c r="BC134" s="407"/>
      <c r="BD134" s="407"/>
      <c r="BE134" s="407"/>
      <c r="BF134" s="407"/>
      <c r="BG134" s="407"/>
      <c r="BH134" s="407"/>
      <c r="BI134" s="407"/>
      <c r="BJ134" s="407"/>
      <c r="BK134" s="407"/>
      <c r="BL134" s="407"/>
      <c r="BM134" s="407"/>
      <c r="BN134" s="407"/>
      <c r="BO134" s="407"/>
      <c r="BP134" s="407"/>
      <c r="BQ134" s="407"/>
      <c r="BR134" s="407"/>
      <c r="BS134" s="407"/>
      <c r="BT134" s="407"/>
      <c r="BU134" s="407"/>
      <c r="BV134" s="407"/>
      <c r="BW134" s="407"/>
      <c r="BX134" s="407"/>
      <c r="BY134" s="407"/>
      <c r="BZ134" s="407"/>
      <c r="CA134" s="407"/>
      <c r="CB134" s="407"/>
      <c r="CC134" s="407"/>
      <c r="CD134" s="407"/>
      <c r="CE134" s="407"/>
      <c r="CF134" s="407"/>
      <c r="CG134" s="407"/>
      <c r="CH134" s="407"/>
      <c r="CI134" s="407"/>
      <c r="CJ134" s="407"/>
      <c r="CK134" s="407"/>
      <c r="CL134" s="407"/>
      <c r="CM134" s="407"/>
      <c r="CN134" s="407"/>
      <c r="CO134" s="407"/>
      <c r="CP134" s="407"/>
      <c r="CQ134" s="407"/>
      <c r="CR134" s="407"/>
      <c r="CS134" s="407"/>
      <c r="CT134" s="407"/>
      <c r="CU134" s="407"/>
      <c r="CV134" s="407"/>
      <c r="CW134" s="407"/>
      <c r="CX134" s="407"/>
      <c r="CY134" s="407"/>
      <c r="CZ134" s="407"/>
      <c r="DA134" s="407"/>
      <c r="DB134" s="407"/>
      <c r="DC134" s="407"/>
      <c r="DD134" s="407"/>
      <c r="DE134" s="407"/>
      <c r="DF134" s="407"/>
      <c r="DG134" s="407"/>
      <c r="DH134" s="407"/>
    </row>
    <row r="135" spans="1:112" x14ac:dyDescent="0.25">
      <c r="A135" s="429" t="s">
        <v>199</v>
      </c>
      <c r="B135" s="1287" t="s">
        <v>1060</v>
      </c>
      <c r="C135" s="418"/>
      <c r="D135" s="421"/>
      <c r="E135" s="409">
        <f>SUM(E133:E134)</f>
        <v>0</v>
      </c>
      <c r="F135" s="409">
        <f>SUM(F133:F134)</f>
        <v>0</v>
      </c>
      <c r="G135" s="410" t="s">
        <v>588</v>
      </c>
      <c r="H135" s="1183"/>
      <c r="I135" s="407"/>
      <c r="J135" s="1038">
        <f>SUM(J133:J134)</f>
        <v>0</v>
      </c>
      <c r="K135" s="1046"/>
      <c r="L135" s="1038">
        <v>86640</v>
      </c>
      <c r="N135" s="497">
        <f t="shared" si="19"/>
        <v>0</v>
      </c>
      <c r="O135" s="497">
        <f t="shared" si="20"/>
        <v>0</v>
      </c>
      <c r="P135" s="487"/>
      <c r="Q135" s="487"/>
      <c r="R135" s="487"/>
      <c r="S135" s="407"/>
      <c r="T135" s="497">
        <f t="shared" si="21"/>
        <v>0</v>
      </c>
      <c r="U135" s="1020"/>
      <c r="V135" s="407"/>
      <c r="W135" s="910">
        <f>IF(F135-100&gt;F135*0.6,F135*0.6,F135-100)</f>
        <v>-100</v>
      </c>
      <c r="X135" s="910">
        <f>IF(F135+100&gt;F135*1.5,F135+100,F135*1.5)</f>
        <v>100</v>
      </c>
      <c r="Y135" s="407"/>
      <c r="Z135" s="407"/>
      <c r="AA135" s="407"/>
      <c r="AB135" s="407"/>
      <c r="AC135" s="407"/>
      <c r="AD135" s="407"/>
      <c r="AE135" s="407"/>
      <c r="AF135" s="407"/>
      <c r="AG135" s="407"/>
      <c r="AH135" s="407"/>
      <c r="AI135" s="407"/>
      <c r="AJ135" s="407"/>
      <c r="AK135" s="407"/>
      <c r="AL135" s="407"/>
      <c r="AM135" s="407"/>
      <c r="AN135" s="407"/>
      <c r="AO135" s="407"/>
      <c r="AP135" s="407"/>
      <c r="AQ135" s="407"/>
      <c r="AR135" s="407"/>
      <c r="AS135" s="407"/>
      <c r="AT135" s="407"/>
      <c r="AU135" s="407"/>
      <c r="AV135" s="407"/>
      <c r="AW135" s="407"/>
      <c r="AX135" s="407"/>
      <c r="AY135" s="407"/>
      <c r="AZ135" s="407"/>
      <c r="BA135" s="407"/>
      <c r="BB135" s="407"/>
      <c r="BC135" s="407"/>
      <c r="BD135" s="407"/>
      <c r="BE135" s="407"/>
      <c r="BF135" s="407"/>
      <c r="BG135" s="407"/>
      <c r="BH135" s="407"/>
      <c r="BI135" s="407"/>
      <c r="BJ135" s="407"/>
      <c r="BK135" s="407"/>
      <c r="BL135" s="407"/>
      <c r="BM135" s="407"/>
      <c r="BN135" s="407"/>
      <c r="BO135" s="407"/>
      <c r="BP135" s="407"/>
      <c r="BQ135" s="407"/>
      <c r="BR135" s="407"/>
      <c r="BS135" s="407"/>
      <c r="BT135" s="407"/>
      <c r="BU135" s="407"/>
      <c r="BV135" s="407"/>
      <c r="BW135" s="407"/>
      <c r="BX135" s="407"/>
      <c r="BY135" s="407"/>
      <c r="BZ135" s="407"/>
      <c r="CA135" s="407"/>
      <c r="CB135" s="407"/>
      <c r="CC135" s="407"/>
      <c r="CD135" s="407"/>
      <c r="CE135" s="407"/>
      <c r="CF135" s="407"/>
      <c r="CG135" s="407"/>
      <c r="CH135" s="407"/>
      <c r="CI135" s="407"/>
      <c r="CJ135" s="407"/>
      <c r="CK135" s="407"/>
      <c r="CL135" s="407"/>
      <c r="CM135" s="407"/>
      <c r="CN135" s="407"/>
      <c r="CO135" s="407"/>
      <c r="CP135" s="407"/>
      <c r="CQ135" s="407"/>
      <c r="CR135" s="407"/>
      <c r="CS135" s="407"/>
      <c r="CT135" s="407"/>
      <c r="CU135" s="407"/>
      <c r="CV135" s="407"/>
      <c r="CW135" s="407"/>
      <c r="CX135" s="407"/>
      <c r="CY135" s="407"/>
      <c r="CZ135" s="407"/>
      <c r="DA135" s="407"/>
      <c r="DB135" s="407"/>
      <c r="DC135" s="407"/>
      <c r="DD135" s="407"/>
      <c r="DE135" s="407"/>
      <c r="DF135" s="407"/>
      <c r="DG135" s="407"/>
      <c r="DH135" s="407"/>
    </row>
    <row r="136" spans="1:112" x14ac:dyDescent="0.25">
      <c r="A136" s="429" t="s">
        <v>229</v>
      </c>
      <c r="B136" s="422" t="s">
        <v>230</v>
      </c>
      <c r="C136" s="435"/>
      <c r="D136" s="436"/>
      <c r="E136" s="433">
        <f>DATA_B_T4!E40</f>
        <v>0</v>
      </c>
      <c r="F136" s="433">
        <f>DATA_B_T4!F40</f>
        <v>0</v>
      </c>
      <c r="G136" s="420" t="s">
        <v>588</v>
      </c>
      <c r="H136" s="1183"/>
      <c r="I136" s="407"/>
      <c r="J136" s="1036">
        <v>0</v>
      </c>
      <c r="K136" s="1046"/>
      <c r="L136" s="1036">
        <v>33896</v>
      </c>
      <c r="N136" s="497">
        <f t="shared" si="19"/>
        <v>0</v>
      </c>
      <c r="O136" s="497">
        <f t="shared" si="20"/>
        <v>0</v>
      </c>
      <c r="P136" s="487"/>
      <c r="Q136" s="497">
        <f>F136-J136</f>
        <v>0</v>
      </c>
      <c r="R136" s="497">
        <f>IF(AND(J136=0,F136&lt;&gt;0),100,IF(J136&gt;0,((F136-J136)/J136*100), ))</f>
        <v>0</v>
      </c>
      <c r="S136" s="407"/>
      <c r="T136" s="497">
        <f t="shared" si="21"/>
        <v>0</v>
      </c>
      <c r="U136" s="1020"/>
      <c r="V136" s="407"/>
      <c r="W136" s="910">
        <f>IF(F136-100&gt;F136*0.6,F136*0.6,F136-100)</f>
        <v>-100</v>
      </c>
      <c r="X136" s="910">
        <f>IF(F136+100&gt;F136*1.5,F136+100,F136*1.5)</f>
        <v>100</v>
      </c>
      <c r="Y136" s="407"/>
      <c r="Z136" s="407"/>
      <c r="AA136" s="407"/>
      <c r="AB136" s="407"/>
      <c r="AC136" s="407"/>
      <c r="AD136" s="407"/>
      <c r="AE136" s="407"/>
      <c r="AF136" s="407"/>
      <c r="AG136" s="407"/>
      <c r="AH136" s="407"/>
      <c r="AI136" s="407"/>
      <c r="AJ136" s="407"/>
      <c r="AK136" s="407"/>
      <c r="AL136" s="407"/>
      <c r="AM136" s="407"/>
      <c r="AN136" s="407"/>
      <c r="AO136" s="407"/>
      <c r="AP136" s="407"/>
      <c r="AQ136" s="407"/>
      <c r="AR136" s="407"/>
      <c r="AS136" s="407"/>
      <c r="AT136" s="407"/>
      <c r="AU136" s="407"/>
      <c r="AV136" s="407"/>
      <c r="AW136" s="407"/>
      <c r="AX136" s="407"/>
      <c r="AY136" s="407"/>
      <c r="AZ136" s="407"/>
      <c r="BA136" s="407"/>
      <c r="BB136" s="407"/>
      <c r="BC136" s="407"/>
      <c r="BD136" s="407"/>
      <c r="BE136" s="407"/>
      <c r="BF136" s="407"/>
      <c r="BG136" s="407"/>
      <c r="BH136" s="407"/>
      <c r="BI136" s="407"/>
      <c r="BJ136" s="407"/>
      <c r="BK136" s="407"/>
      <c r="BL136" s="407"/>
      <c r="BM136" s="407"/>
      <c r="BN136" s="407"/>
      <c r="BO136" s="407"/>
      <c r="BP136" s="407"/>
      <c r="BQ136" s="407"/>
      <c r="BR136" s="407"/>
      <c r="BS136" s="407"/>
      <c r="BT136" s="407"/>
      <c r="BU136" s="407"/>
      <c r="BV136" s="407"/>
      <c r="BW136" s="407"/>
      <c r="BX136" s="407"/>
      <c r="BY136" s="407"/>
      <c r="BZ136" s="407"/>
      <c r="CA136" s="407"/>
      <c r="CB136" s="407"/>
      <c r="CC136" s="407"/>
      <c r="CD136" s="407"/>
      <c r="CE136" s="407"/>
      <c r="CF136" s="407"/>
      <c r="CG136" s="407"/>
      <c r="CH136" s="407"/>
      <c r="CI136" s="407"/>
      <c r="CJ136" s="407"/>
      <c r="CK136" s="407"/>
      <c r="CL136" s="407"/>
      <c r="CM136" s="407"/>
      <c r="CN136" s="407"/>
      <c r="CO136" s="407"/>
      <c r="CP136" s="407"/>
      <c r="CQ136" s="407"/>
      <c r="CR136" s="407"/>
      <c r="CS136" s="407"/>
      <c r="CT136" s="407"/>
      <c r="CU136" s="407"/>
      <c r="CV136" s="407"/>
      <c r="CW136" s="407"/>
      <c r="CX136" s="407"/>
      <c r="CY136" s="407"/>
      <c r="CZ136" s="407"/>
      <c r="DA136" s="407"/>
      <c r="DB136" s="407"/>
      <c r="DC136" s="407"/>
      <c r="DD136" s="407"/>
      <c r="DE136" s="407"/>
      <c r="DF136" s="407"/>
      <c r="DG136" s="407"/>
      <c r="DH136" s="407"/>
    </row>
    <row r="137" spans="1:112" ht="12.75" customHeight="1" x14ac:dyDescent="0.25">
      <c r="A137" s="1027"/>
      <c r="B137" s="1017"/>
      <c r="C137" s="431"/>
      <c r="D137" s="431"/>
      <c r="E137" s="431"/>
      <c r="F137" s="431"/>
      <c r="G137" s="431"/>
      <c r="H137" s="431"/>
      <c r="I137" s="407"/>
      <c r="J137" s="431"/>
      <c r="K137" s="493"/>
      <c r="L137" s="431"/>
      <c r="M137" s="407"/>
      <c r="N137" s="407"/>
      <c r="O137" s="487"/>
      <c r="P137" s="407"/>
      <c r="Q137" s="407"/>
      <c r="R137" s="407"/>
      <c r="S137" s="407"/>
      <c r="T137" s="407"/>
      <c r="U137" s="1021"/>
      <c r="V137" s="407"/>
      <c r="W137" s="909"/>
      <c r="X137" s="909"/>
      <c r="Y137" s="407"/>
      <c r="Z137" s="407"/>
      <c r="AA137" s="407"/>
      <c r="AB137" s="407"/>
      <c r="AC137" s="407"/>
      <c r="AD137" s="407"/>
      <c r="AE137" s="407"/>
      <c r="AF137" s="407"/>
      <c r="AG137" s="407"/>
      <c r="AH137" s="407"/>
      <c r="AI137" s="407"/>
      <c r="AJ137" s="407"/>
      <c r="AK137" s="407"/>
      <c r="AL137" s="407"/>
      <c r="AM137" s="407"/>
      <c r="AN137" s="407"/>
      <c r="AO137" s="407"/>
      <c r="AP137" s="407"/>
      <c r="AQ137" s="407"/>
      <c r="AR137" s="407"/>
      <c r="AS137" s="407"/>
      <c r="AT137" s="407"/>
      <c r="AU137" s="407"/>
      <c r="AV137" s="407"/>
      <c r="AW137" s="407"/>
      <c r="AX137" s="407"/>
      <c r="AY137" s="407"/>
      <c r="AZ137" s="407"/>
      <c r="BA137" s="407"/>
      <c r="BB137" s="407"/>
      <c r="BC137" s="407"/>
      <c r="BD137" s="407"/>
      <c r="BE137" s="407"/>
      <c r="BF137" s="407"/>
      <c r="BG137" s="407"/>
      <c r="BH137" s="407"/>
      <c r="BI137" s="407"/>
      <c r="BJ137" s="407"/>
      <c r="BK137" s="407"/>
      <c r="BL137" s="407"/>
      <c r="BM137" s="407"/>
      <c r="BN137" s="407"/>
      <c r="BO137" s="407"/>
      <c r="BP137" s="407"/>
      <c r="BQ137" s="407"/>
      <c r="BR137" s="407"/>
      <c r="BS137" s="407"/>
      <c r="BT137" s="407"/>
      <c r="BU137" s="407"/>
      <c r="BV137" s="407"/>
      <c r="BW137" s="407"/>
      <c r="BX137" s="407"/>
      <c r="BY137" s="407"/>
      <c r="BZ137" s="407"/>
      <c r="CA137" s="407"/>
      <c r="CB137" s="407"/>
      <c r="CC137" s="407"/>
      <c r="CD137" s="407"/>
      <c r="CE137" s="407"/>
      <c r="CF137" s="407"/>
      <c r="CG137" s="407"/>
      <c r="CH137" s="407"/>
      <c r="CI137" s="407"/>
      <c r="CJ137" s="407"/>
      <c r="CK137" s="407"/>
      <c r="CL137" s="407"/>
      <c r="CM137" s="407"/>
      <c r="CN137" s="407"/>
      <c r="CO137" s="407"/>
      <c r="CP137" s="407"/>
      <c r="CQ137" s="407"/>
      <c r="CR137" s="407"/>
      <c r="CS137" s="407"/>
      <c r="CT137" s="407"/>
      <c r="CU137" s="407"/>
      <c r="CV137" s="407"/>
      <c r="CW137" s="407"/>
      <c r="CX137" s="407"/>
      <c r="CY137" s="407"/>
      <c r="CZ137" s="407"/>
      <c r="DA137" s="407"/>
      <c r="DB137" s="407"/>
      <c r="DC137" s="407"/>
      <c r="DD137" s="407"/>
      <c r="DE137" s="407"/>
      <c r="DF137" s="407"/>
      <c r="DG137" s="407"/>
      <c r="DH137" s="407"/>
    </row>
    <row r="138" spans="1:112" x14ac:dyDescent="0.25">
      <c r="A138" s="1347" t="s">
        <v>1063</v>
      </c>
    </row>
  </sheetData>
  <mergeCells count="73">
    <mergeCell ref="T98:U98"/>
    <mergeCell ref="T97:U97"/>
    <mergeCell ref="T90:U90"/>
    <mergeCell ref="T95:U96"/>
    <mergeCell ref="T12:U12"/>
    <mergeCell ref="T13:U13"/>
    <mergeCell ref="T40:U40"/>
    <mergeCell ref="T39:U39"/>
    <mergeCell ref="T79:U79"/>
    <mergeCell ref="T78:U78"/>
    <mergeCell ref="T91:U94"/>
    <mergeCell ref="T10:U11"/>
    <mergeCell ref="T32:U32"/>
    <mergeCell ref="T37:U38"/>
    <mergeCell ref="T71:U71"/>
    <mergeCell ref="T76:U77"/>
    <mergeCell ref="B61:E61"/>
    <mergeCell ref="B62:E62"/>
    <mergeCell ref="J75:J77"/>
    <mergeCell ref="L75:L77"/>
    <mergeCell ref="T5:U5"/>
    <mergeCell ref="T6:U9"/>
    <mergeCell ref="T33:U36"/>
    <mergeCell ref="T72:U75"/>
    <mergeCell ref="Q5:R5"/>
    <mergeCell ref="N10:O11"/>
    <mergeCell ref="Q10:R11"/>
    <mergeCell ref="N6:O8"/>
    <mergeCell ref="Q6:R8"/>
    <mergeCell ref="Q13:R13"/>
    <mergeCell ref="Q32:R32"/>
    <mergeCell ref="Q33:R35"/>
    <mergeCell ref="J9:J11"/>
    <mergeCell ref="Q71:R71"/>
    <mergeCell ref="Q40:R40"/>
    <mergeCell ref="Q37:R38"/>
    <mergeCell ref="N13:O13"/>
    <mergeCell ref="N40:O40"/>
    <mergeCell ref="N71:O71"/>
    <mergeCell ref="L36:L38"/>
    <mergeCell ref="J36:J38"/>
    <mergeCell ref="J91:L91"/>
    <mergeCell ref="A5:G5"/>
    <mergeCell ref="N5:O5"/>
    <mergeCell ref="N32:O32"/>
    <mergeCell ref="N33:O35"/>
    <mergeCell ref="N37:O38"/>
    <mergeCell ref="C10:G10"/>
    <mergeCell ref="J6:L6"/>
    <mergeCell ref="C11:F11"/>
    <mergeCell ref="D12:E12"/>
    <mergeCell ref="L9:L11"/>
    <mergeCell ref="J33:L33"/>
    <mergeCell ref="B51:E51"/>
    <mergeCell ref="J72:L72"/>
    <mergeCell ref="N72:O74"/>
    <mergeCell ref="G78:H78"/>
    <mergeCell ref="B106:D106"/>
    <mergeCell ref="N98:O98"/>
    <mergeCell ref="Q98:R98"/>
    <mergeCell ref="Q72:R74"/>
    <mergeCell ref="N91:O93"/>
    <mergeCell ref="Q91:R93"/>
    <mergeCell ref="Q95:R96"/>
    <mergeCell ref="Q90:R90"/>
    <mergeCell ref="Q76:R77"/>
    <mergeCell ref="N79:O79"/>
    <mergeCell ref="Q79:R79"/>
    <mergeCell ref="N76:O77"/>
    <mergeCell ref="J94:J96"/>
    <mergeCell ref="L94:L96"/>
    <mergeCell ref="N95:O96"/>
    <mergeCell ref="N90:O90"/>
  </mergeCells>
  <phoneticPr fontId="28" type="noConversion"/>
  <conditionalFormatting sqref="E100:F103 N100:O103 E111:F111 N111:O111 E117:F117 N117:O117 E133:F133 N133:O133 E135:F136 N135:O136">
    <cfRule type="expression" dxfId="116" priority="9" stopIfTrue="1">
      <formula>$E100&lt;$W100</formula>
    </cfRule>
    <cfRule type="expression" dxfId="115" priority="10" stopIfTrue="1">
      <formula>$E100&gt;$X100</formula>
    </cfRule>
  </conditionalFormatting>
  <conditionalFormatting sqref="G81:H85 N81:O85">
    <cfRule type="expression" dxfId="114" priority="11" stopIfTrue="1">
      <formula>$G81&lt;$W81</formula>
    </cfRule>
    <cfRule type="expression" dxfId="113" priority="12" stopIfTrue="1">
      <formula>$G81&gt;$X81</formula>
    </cfRule>
  </conditionalFormatting>
  <conditionalFormatting sqref="R130:R132 R122:R124 R100:R103 R108:R110 R114:R116 R126:R128 R15:R18 R22:R27 R42:R47 R52:R57 R63:R66 R68 R136 R134 R81:R85">
    <cfRule type="cellIs" dxfId="112" priority="13" stopIfTrue="1" operator="lessThanOrEqual">
      <formula>-5</formula>
    </cfRule>
    <cfRule type="cellIs" dxfId="111" priority="14" stopIfTrue="1" operator="greaterThanOrEqual">
      <formula>5</formula>
    </cfRule>
  </conditionalFormatting>
  <conditionalFormatting sqref="T126:T128 T15:T19 T22:T29 T42:T49 T52:T59 T100:T103 T108:T111 T114:T117 T122:T124 T130:T136 T63:T68 T81:T86">
    <cfRule type="cellIs" dxfId="110" priority="15" stopIfTrue="1" operator="greaterThan">
      <formula>5</formula>
    </cfRule>
  </conditionalFormatting>
  <conditionalFormatting sqref="N68:O68 F52:G57 F42:G47 F63:G66 F68:G68 C15:G18 F22:G27 N15:O18 N22:O27 N42:O47 N52:O57 N63:O66">
    <cfRule type="expression" dxfId="109" priority="7" stopIfTrue="1">
      <formula>$F15&lt;$W15</formula>
    </cfRule>
    <cfRule type="expression" dxfId="108" priority="8" stopIfTrue="1">
      <formula>$F15&gt;$X15</formula>
    </cfRule>
  </conditionalFormatting>
  <conditionalFormatting sqref="G87">
    <cfRule type="expression" dxfId="107" priority="5" stopIfTrue="1">
      <formula>$G87&lt;$W87</formula>
    </cfRule>
    <cfRule type="expression" dxfId="106" priority="6" stopIfTrue="1">
      <formula>$G87&gt;$X87</formula>
    </cfRule>
  </conditionalFormatting>
  <conditionalFormatting sqref="H87">
    <cfRule type="expression" dxfId="105" priority="3" stopIfTrue="1">
      <formula>$G87&lt;$W87</formula>
    </cfRule>
    <cfRule type="expression" dxfId="104" priority="4" stopIfTrue="1">
      <formula>$G87&gt;$X87</formula>
    </cfRule>
  </conditionalFormatting>
  <conditionalFormatting sqref="E104:F104">
    <cfRule type="expression" dxfId="103" priority="1" stopIfTrue="1">
      <formula>$E104&lt;$W104</formula>
    </cfRule>
    <cfRule type="expression" dxfId="102" priority="2" stopIfTrue="1">
      <formula>$E104&gt;$X104</formula>
    </cfRule>
  </conditionalFormatting>
  <pageMargins left="0.55118110236220474" right="0" top="0.78740157480314965" bottom="0.78740157480314965" header="0.51181102362204722" footer="0.51181102362204722"/>
  <pageSetup paperSize="9" scale="49" orientation="landscape" r:id="rId1"/>
  <headerFooter alignWithMargins="0">
    <oddFooter>&amp;L&amp;A&amp;RPage &amp;P of &amp;N</oddFooter>
  </headerFooter>
  <rowBreaks count="1" manualBreakCount="1">
    <brk id="68" max="20" man="1"/>
  </rowBreaks>
  <ignoredErrors>
    <ignoredError sqref="C15 F22 G24 F42:G42 F43:G43" unlockedFormula="1"/>
    <ignoredError sqref="W24:X25 W54:X54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103"/>
  <sheetViews>
    <sheetView workbookViewId="0"/>
  </sheetViews>
  <sheetFormatPr defaultRowHeight="13.5" x14ac:dyDescent="0.25"/>
  <sheetData>
    <row r="1" spans="1:16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  <c r="K1" s="358">
        <v>0</v>
      </c>
      <c r="L1" s="358">
        <v>0</v>
      </c>
      <c r="M1" s="358">
        <v>0</v>
      </c>
      <c r="N1" s="358">
        <v>0</v>
      </c>
      <c r="O1" s="358">
        <v>0</v>
      </c>
      <c r="P1" s="358">
        <v>0</v>
      </c>
    </row>
    <row r="2" spans="1:16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  <c r="K2" s="358">
        <v>0</v>
      </c>
      <c r="L2" s="358">
        <v>0</v>
      </c>
      <c r="M2" s="358">
        <v>0</v>
      </c>
      <c r="N2" s="358">
        <v>0</v>
      </c>
      <c r="O2" s="358">
        <v>0</v>
      </c>
      <c r="P2" s="358">
        <v>0</v>
      </c>
    </row>
    <row r="3" spans="1:16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  <c r="K3" s="358">
        <v>0</v>
      </c>
      <c r="L3" s="358">
        <v>0</v>
      </c>
      <c r="M3" s="358">
        <v>0</v>
      </c>
      <c r="N3" s="358">
        <v>0</v>
      </c>
      <c r="O3" s="358">
        <v>0</v>
      </c>
      <c r="P3" s="358">
        <v>0</v>
      </c>
    </row>
    <row r="4" spans="1:16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  <c r="K4" s="358">
        <v>0</v>
      </c>
      <c r="L4" s="358">
        <v>0</v>
      </c>
      <c r="M4" s="358">
        <v>0</v>
      </c>
      <c r="N4" s="358">
        <v>0</v>
      </c>
      <c r="O4" s="358">
        <v>0</v>
      </c>
      <c r="P4" s="358">
        <v>0</v>
      </c>
    </row>
    <row r="5" spans="1:16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  <c r="K5" s="358">
        <v>0</v>
      </c>
      <c r="L5" s="358">
        <v>0</v>
      </c>
      <c r="M5" s="358">
        <v>0</v>
      </c>
      <c r="N5" s="358">
        <v>0</v>
      </c>
      <c r="O5" s="358">
        <v>0</v>
      </c>
      <c r="P5" s="358">
        <v>0</v>
      </c>
    </row>
    <row r="6" spans="1:16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  <c r="K6" s="358">
        <v>0</v>
      </c>
      <c r="L6" s="358">
        <v>0</v>
      </c>
      <c r="M6" s="358">
        <v>0</v>
      </c>
      <c r="N6" s="358">
        <v>0</v>
      </c>
      <c r="O6" s="358">
        <v>0</v>
      </c>
      <c r="P6" s="358">
        <v>0</v>
      </c>
    </row>
    <row r="7" spans="1:16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  <c r="K7" s="358">
        <v>0</v>
      </c>
      <c r="L7" s="358">
        <v>0</v>
      </c>
      <c r="M7" s="358">
        <v>0</v>
      </c>
      <c r="N7" s="358">
        <v>0</v>
      </c>
      <c r="O7" s="358">
        <v>0</v>
      </c>
      <c r="P7" s="358">
        <v>0</v>
      </c>
    </row>
    <row r="8" spans="1:16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  <c r="K8" s="358">
        <v>0</v>
      </c>
      <c r="L8" s="358">
        <v>0</v>
      </c>
      <c r="M8" s="358">
        <v>0</v>
      </c>
      <c r="N8" s="358">
        <v>0</v>
      </c>
      <c r="O8" s="358">
        <v>0</v>
      </c>
      <c r="P8" s="358">
        <v>0</v>
      </c>
    </row>
    <row r="9" spans="1:16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</row>
    <row r="10" spans="1:16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</row>
    <row r="11" spans="1:16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</row>
    <row r="12" spans="1:16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</row>
    <row r="13" spans="1:16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</row>
    <row r="14" spans="1:16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</row>
    <row r="15" spans="1:16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</row>
    <row r="16" spans="1:16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</row>
    <row r="17" spans="1:16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</row>
    <row r="18" spans="1:16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</row>
    <row r="19" spans="1:16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</row>
    <row r="20" spans="1:16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</row>
    <row r="21" spans="1:16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</row>
    <row r="22" spans="1:16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</row>
    <row r="23" spans="1:16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</row>
    <row r="24" spans="1:16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</row>
    <row r="25" spans="1:16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</row>
    <row r="26" spans="1:16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</row>
    <row r="27" spans="1:16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</row>
    <row r="28" spans="1:16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</row>
    <row r="29" spans="1:16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</row>
    <row r="30" spans="1:16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</row>
    <row r="31" spans="1:16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</row>
    <row r="32" spans="1:16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</row>
    <row r="33" spans="1:16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  <c r="O33" s="358">
        <v>0</v>
      </c>
      <c r="P33" s="358">
        <v>0</v>
      </c>
    </row>
    <row r="34" spans="1:16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  <c r="O34" s="358">
        <v>0</v>
      </c>
      <c r="P34" s="358">
        <v>0</v>
      </c>
    </row>
    <row r="35" spans="1:16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  <c r="O35" s="358">
        <v>0</v>
      </c>
      <c r="P35" s="358">
        <v>0</v>
      </c>
    </row>
    <row r="36" spans="1:16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  <c r="K36" s="358">
        <v>0</v>
      </c>
      <c r="L36" s="358">
        <v>0</v>
      </c>
      <c r="M36" s="358">
        <v>0</v>
      </c>
      <c r="N36" s="358">
        <v>0</v>
      </c>
      <c r="O36" s="358">
        <v>0</v>
      </c>
      <c r="P36" s="358">
        <v>0</v>
      </c>
    </row>
    <row r="37" spans="1:16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  <c r="K37" s="358">
        <v>0</v>
      </c>
      <c r="L37" s="358">
        <v>0</v>
      </c>
      <c r="M37" s="358">
        <v>0</v>
      </c>
      <c r="N37" s="358">
        <v>0</v>
      </c>
      <c r="O37" s="358">
        <v>0</v>
      </c>
      <c r="P37" s="358">
        <v>0</v>
      </c>
    </row>
    <row r="38" spans="1:16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  <c r="K38" s="358">
        <v>0</v>
      </c>
      <c r="L38" s="358">
        <v>0</v>
      </c>
      <c r="M38" s="358">
        <v>0</v>
      </c>
      <c r="N38" s="358">
        <v>0</v>
      </c>
      <c r="O38" s="358">
        <v>0</v>
      </c>
      <c r="P38" s="358">
        <v>0</v>
      </c>
    </row>
    <row r="39" spans="1:16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8">
        <v>0</v>
      </c>
      <c r="L39" s="358">
        <v>0</v>
      </c>
      <c r="M39" s="358">
        <v>0</v>
      </c>
      <c r="N39" s="358">
        <v>0</v>
      </c>
      <c r="O39" s="358">
        <v>0</v>
      </c>
      <c r="P39" s="358">
        <v>0</v>
      </c>
    </row>
    <row r="40" spans="1:16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58">
        <v>0</v>
      </c>
      <c r="L40" s="358">
        <v>0</v>
      </c>
      <c r="M40" s="358">
        <v>0</v>
      </c>
      <c r="N40" s="358">
        <v>0</v>
      </c>
      <c r="O40" s="358">
        <v>0</v>
      </c>
      <c r="P40" s="358">
        <v>0</v>
      </c>
    </row>
    <row r="41" spans="1:16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  <c r="K41" s="358">
        <v>0</v>
      </c>
      <c r="L41" s="358">
        <v>0</v>
      </c>
      <c r="M41" s="358">
        <v>0</v>
      </c>
      <c r="N41" s="358">
        <v>0</v>
      </c>
      <c r="O41" s="358">
        <v>0</v>
      </c>
      <c r="P41" s="358">
        <v>0</v>
      </c>
    </row>
    <row r="42" spans="1:16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8">
        <v>0</v>
      </c>
      <c r="L42" s="358">
        <v>0</v>
      </c>
      <c r="M42" s="358">
        <v>0</v>
      </c>
      <c r="N42" s="358">
        <v>0</v>
      </c>
      <c r="O42" s="358">
        <v>0</v>
      </c>
      <c r="P42" s="358">
        <v>0</v>
      </c>
    </row>
    <row r="43" spans="1:16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  <c r="K43" s="358">
        <v>0</v>
      </c>
      <c r="L43" s="358">
        <v>0</v>
      </c>
      <c r="M43" s="358">
        <v>0</v>
      </c>
      <c r="N43" s="358">
        <v>0</v>
      </c>
      <c r="O43" s="358">
        <v>0</v>
      </c>
      <c r="P43" s="358">
        <v>0</v>
      </c>
    </row>
    <row r="44" spans="1:16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  <c r="K44" s="358">
        <v>0</v>
      </c>
      <c r="L44" s="358">
        <v>0</v>
      </c>
      <c r="M44" s="358">
        <v>0</v>
      </c>
      <c r="N44" s="358">
        <v>0</v>
      </c>
      <c r="O44" s="358">
        <v>0</v>
      </c>
      <c r="P44" s="358">
        <v>0</v>
      </c>
    </row>
    <row r="45" spans="1:16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8">
        <v>0</v>
      </c>
      <c r="L45" s="358">
        <v>0</v>
      </c>
      <c r="M45" s="358">
        <v>0</v>
      </c>
      <c r="N45" s="358">
        <v>0</v>
      </c>
      <c r="O45" s="358">
        <v>0</v>
      </c>
      <c r="P45" s="358">
        <v>0</v>
      </c>
    </row>
    <row r="46" spans="1:16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  <c r="K46" s="358">
        <v>0</v>
      </c>
      <c r="L46" s="358">
        <v>0</v>
      </c>
      <c r="M46" s="358">
        <v>0</v>
      </c>
      <c r="N46" s="358">
        <v>0</v>
      </c>
      <c r="O46" s="358">
        <v>0</v>
      </c>
      <c r="P46" s="358">
        <v>0</v>
      </c>
    </row>
    <row r="47" spans="1:16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8">
        <v>0</v>
      </c>
      <c r="L47" s="358">
        <v>0</v>
      </c>
      <c r="M47" s="358">
        <v>0</v>
      </c>
      <c r="N47" s="358">
        <v>0</v>
      </c>
      <c r="O47" s="358">
        <v>0</v>
      </c>
      <c r="P47" s="358">
        <v>0</v>
      </c>
    </row>
    <row r="48" spans="1:16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  <c r="K48" s="358">
        <v>0</v>
      </c>
      <c r="L48" s="358">
        <v>0</v>
      </c>
      <c r="M48" s="358">
        <v>0</v>
      </c>
      <c r="N48" s="358">
        <v>0</v>
      </c>
      <c r="O48" s="358">
        <v>0</v>
      </c>
      <c r="P48" s="358">
        <v>0</v>
      </c>
    </row>
    <row r="49" spans="1:16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  <c r="K49" s="358">
        <v>0</v>
      </c>
      <c r="L49" s="358">
        <v>0</v>
      </c>
      <c r="M49" s="358">
        <v>0</v>
      </c>
      <c r="N49" s="358">
        <v>0</v>
      </c>
      <c r="O49" s="358">
        <v>0</v>
      </c>
      <c r="P49" s="358">
        <v>0</v>
      </c>
    </row>
    <row r="50" spans="1:16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  <c r="K50" s="358">
        <v>0</v>
      </c>
      <c r="L50" s="358">
        <v>0</v>
      </c>
      <c r="M50" s="358">
        <v>0</v>
      </c>
      <c r="N50" s="358">
        <v>0</v>
      </c>
      <c r="O50" s="358">
        <v>0</v>
      </c>
      <c r="P50" s="358">
        <v>0</v>
      </c>
    </row>
    <row r="51" spans="1:16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v>0</v>
      </c>
      <c r="P51" s="358">
        <v>0</v>
      </c>
    </row>
    <row r="52" spans="1:16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  <c r="K52" s="358">
        <v>0</v>
      </c>
      <c r="L52" s="358">
        <v>0</v>
      </c>
      <c r="M52" s="358">
        <v>0</v>
      </c>
      <c r="N52" s="358">
        <v>0</v>
      </c>
      <c r="O52" s="358">
        <v>0</v>
      </c>
      <c r="P52" s="358">
        <v>0</v>
      </c>
    </row>
    <row r="53" spans="1:16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  <c r="K53" s="358">
        <v>0</v>
      </c>
      <c r="L53" s="358">
        <v>0</v>
      </c>
      <c r="M53" s="358">
        <v>0</v>
      </c>
      <c r="N53" s="358">
        <v>0</v>
      </c>
      <c r="O53" s="358">
        <v>0</v>
      </c>
      <c r="P53" s="358">
        <v>0</v>
      </c>
    </row>
    <row r="54" spans="1:16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  <c r="K54" s="358">
        <v>0</v>
      </c>
      <c r="L54" s="358">
        <v>0</v>
      </c>
      <c r="M54" s="358">
        <v>0</v>
      </c>
      <c r="N54" s="358">
        <v>0</v>
      </c>
      <c r="O54" s="358">
        <v>0</v>
      </c>
      <c r="P54" s="358">
        <v>0</v>
      </c>
    </row>
    <row r="55" spans="1:16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  <c r="K55" s="358">
        <v>0</v>
      </c>
      <c r="L55" s="358">
        <v>0</v>
      </c>
      <c r="M55" s="358">
        <v>0</v>
      </c>
      <c r="N55" s="358">
        <v>0</v>
      </c>
      <c r="O55" s="358">
        <v>0</v>
      </c>
      <c r="P55" s="358">
        <v>0</v>
      </c>
    </row>
    <row r="56" spans="1:16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  <c r="K56" s="358">
        <v>0</v>
      </c>
      <c r="L56" s="358">
        <v>0</v>
      </c>
      <c r="M56" s="358">
        <v>0</v>
      </c>
      <c r="N56" s="358">
        <v>0</v>
      </c>
      <c r="O56" s="358">
        <v>0</v>
      </c>
      <c r="P56" s="358">
        <v>0</v>
      </c>
    </row>
    <row r="57" spans="1:16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>
        <v>0</v>
      </c>
      <c r="L57" s="358">
        <v>0</v>
      </c>
      <c r="M57" s="358">
        <v>0</v>
      </c>
      <c r="N57" s="358">
        <v>0</v>
      </c>
      <c r="O57" s="358">
        <v>0</v>
      </c>
      <c r="P57" s="358">
        <v>0</v>
      </c>
    </row>
    <row r="58" spans="1:16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  <c r="K58" s="358">
        <v>0</v>
      </c>
      <c r="L58" s="358">
        <v>0</v>
      </c>
      <c r="M58" s="358">
        <v>0</v>
      </c>
      <c r="N58" s="358">
        <v>0</v>
      </c>
      <c r="O58" s="358">
        <v>0</v>
      </c>
      <c r="P58" s="358">
        <v>0</v>
      </c>
    </row>
    <row r="59" spans="1:16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  <c r="K59" s="358">
        <v>0</v>
      </c>
      <c r="L59" s="358">
        <v>0</v>
      </c>
      <c r="M59" s="358">
        <v>0</v>
      </c>
      <c r="N59" s="358">
        <v>0</v>
      </c>
      <c r="O59" s="358">
        <v>0</v>
      </c>
      <c r="P59" s="358">
        <v>0</v>
      </c>
    </row>
    <row r="60" spans="1:16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  <c r="K60" s="358">
        <v>0</v>
      </c>
      <c r="L60" s="358">
        <v>0</v>
      </c>
      <c r="M60" s="358">
        <v>0</v>
      </c>
      <c r="N60" s="358">
        <v>0</v>
      </c>
      <c r="O60" s="358">
        <v>0</v>
      </c>
      <c r="P60" s="358">
        <v>0</v>
      </c>
    </row>
    <row r="61" spans="1:16" x14ac:dyDescent="0.25">
      <c r="A61" s="358">
        <v>0</v>
      </c>
      <c r="B61" s="358">
        <v>0</v>
      </c>
      <c r="C61" s="358">
        <v>0</v>
      </c>
      <c r="D61" s="358">
        <v>0</v>
      </c>
      <c r="E61" s="358">
        <v>0</v>
      </c>
      <c r="F61" s="358">
        <v>0</v>
      </c>
      <c r="G61" s="358">
        <v>0</v>
      </c>
      <c r="H61" s="358">
        <v>0</v>
      </c>
      <c r="I61" s="358">
        <v>0</v>
      </c>
      <c r="J61" s="358">
        <v>0</v>
      </c>
      <c r="K61" s="358">
        <v>0</v>
      </c>
      <c r="L61" s="358">
        <v>0</v>
      </c>
      <c r="M61" s="358">
        <v>0</v>
      </c>
      <c r="N61" s="358">
        <v>0</v>
      </c>
      <c r="O61" s="358">
        <v>0</v>
      </c>
      <c r="P61" s="358">
        <v>0</v>
      </c>
    </row>
    <row r="62" spans="1:16" x14ac:dyDescent="0.25">
      <c r="A62" s="358">
        <v>0</v>
      </c>
      <c r="B62" s="358">
        <v>0</v>
      </c>
      <c r="C62" s="358">
        <v>0</v>
      </c>
      <c r="D62" s="358">
        <v>0</v>
      </c>
      <c r="E62" s="358">
        <v>0</v>
      </c>
      <c r="F62" s="358">
        <v>0</v>
      </c>
      <c r="G62" s="358">
        <v>0</v>
      </c>
      <c r="H62" s="358">
        <v>0</v>
      </c>
      <c r="I62" s="358">
        <v>0</v>
      </c>
      <c r="J62" s="358">
        <v>0</v>
      </c>
      <c r="K62" s="358">
        <v>0</v>
      </c>
      <c r="L62" s="358">
        <v>0</v>
      </c>
      <c r="M62" s="358">
        <v>0</v>
      </c>
      <c r="N62" s="358">
        <v>0</v>
      </c>
      <c r="O62" s="358">
        <v>0</v>
      </c>
      <c r="P62" s="358">
        <v>0</v>
      </c>
    </row>
    <row r="63" spans="1:16" x14ac:dyDescent="0.25">
      <c r="A63" s="358">
        <v>0</v>
      </c>
      <c r="B63" s="358">
        <v>0</v>
      </c>
      <c r="C63" s="358">
        <v>0</v>
      </c>
      <c r="D63" s="358">
        <v>0</v>
      </c>
      <c r="E63" s="358">
        <v>0</v>
      </c>
      <c r="F63" s="358">
        <v>0</v>
      </c>
      <c r="G63" s="358">
        <v>0</v>
      </c>
      <c r="H63" s="358">
        <v>0</v>
      </c>
      <c r="I63" s="358">
        <v>0</v>
      </c>
      <c r="J63" s="358">
        <v>0</v>
      </c>
      <c r="K63" s="358">
        <v>0</v>
      </c>
      <c r="L63" s="358">
        <v>0</v>
      </c>
      <c r="M63" s="358">
        <v>0</v>
      </c>
      <c r="N63" s="358">
        <v>0</v>
      </c>
      <c r="O63" s="358">
        <v>0</v>
      </c>
      <c r="P63" s="358">
        <v>0</v>
      </c>
    </row>
    <row r="64" spans="1:16" x14ac:dyDescent="0.25">
      <c r="A64" s="358">
        <v>0</v>
      </c>
      <c r="B64" s="358">
        <v>0</v>
      </c>
      <c r="C64" s="358">
        <v>0</v>
      </c>
      <c r="D64" s="358">
        <v>0</v>
      </c>
      <c r="E64" s="358">
        <v>0</v>
      </c>
      <c r="F64" s="358">
        <v>0</v>
      </c>
      <c r="G64" s="358">
        <v>0</v>
      </c>
      <c r="H64" s="358">
        <v>0</v>
      </c>
      <c r="I64" s="358">
        <v>0</v>
      </c>
      <c r="J64" s="358">
        <v>0</v>
      </c>
      <c r="K64" s="358">
        <v>0</v>
      </c>
      <c r="L64" s="358">
        <v>0</v>
      </c>
      <c r="M64" s="358">
        <v>0</v>
      </c>
      <c r="N64" s="358">
        <v>0</v>
      </c>
      <c r="O64" s="358">
        <v>0</v>
      </c>
      <c r="P64" s="358">
        <v>0</v>
      </c>
    </row>
    <row r="65" spans="1:16" x14ac:dyDescent="0.25">
      <c r="A65" s="358">
        <v>0</v>
      </c>
      <c r="B65" s="358">
        <v>0</v>
      </c>
      <c r="C65" s="358">
        <v>0</v>
      </c>
      <c r="D65" s="358">
        <v>0</v>
      </c>
      <c r="E65" s="358">
        <v>0</v>
      </c>
      <c r="F65" s="358">
        <v>0</v>
      </c>
      <c r="G65" s="358">
        <v>0</v>
      </c>
      <c r="H65" s="358">
        <v>0</v>
      </c>
      <c r="I65" s="358">
        <v>0</v>
      </c>
      <c r="J65" s="358">
        <v>0</v>
      </c>
      <c r="K65" s="358">
        <v>0</v>
      </c>
      <c r="L65" s="358">
        <v>0</v>
      </c>
      <c r="M65" s="358">
        <v>0</v>
      </c>
      <c r="N65" s="358">
        <v>0</v>
      </c>
      <c r="O65" s="358">
        <v>0</v>
      </c>
      <c r="P65" s="358">
        <v>0</v>
      </c>
    </row>
    <row r="66" spans="1:16" x14ac:dyDescent="0.25">
      <c r="A66" s="358">
        <v>0</v>
      </c>
      <c r="B66" s="358">
        <v>0</v>
      </c>
      <c r="C66" s="358">
        <v>0</v>
      </c>
      <c r="D66" s="358">
        <v>0</v>
      </c>
      <c r="E66" s="358">
        <v>0</v>
      </c>
      <c r="F66" s="358">
        <v>0</v>
      </c>
      <c r="G66" s="358">
        <v>0</v>
      </c>
      <c r="H66" s="358">
        <v>0</v>
      </c>
      <c r="I66" s="358">
        <v>0</v>
      </c>
      <c r="J66" s="358">
        <v>0</v>
      </c>
      <c r="K66" s="358">
        <v>0</v>
      </c>
      <c r="L66" s="358">
        <v>0</v>
      </c>
      <c r="M66" s="358">
        <v>0</v>
      </c>
      <c r="N66" s="358">
        <v>0</v>
      </c>
      <c r="O66" s="358">
        <v>0</v>
      </c>
      <c r="P66" s="358">
        <v>0</v>
      </c>
    </row>
    <row r="67" spans="1:16" x14ac:dyDescent="0.25">
      <c r="A67" s="358">
        <v>0</v>
      </c>
      <c r="B67" s="358">
        <v>0</v>
      </c>
      <c r="C67" s="358">
        <v>0</v>
      </c>
      <c r="D67" s="358">
        <v>0</v>
      </c>
      <c r="E67" s="358">
        <v>0</v>
      </c>
      <c r="F67" s="358">
        <v>0</v>
      </c>
      <c r="G67" s="358">
        <v>0</v>
      </c>
      <c r="H67" s="358">
        <v>0</v>
      </c>
      <c r="I67" s="358">
        <v>0</v>
      </c>
      <c r="J67" s="358">
        <v>0</v>
      </c>
      <c r="K67" s="358">
        <v>0</v>
      </c>
      <c r="L67" s="358">
        <v>0</v>
      </c>
      <c r="M67" s="358">
        <v>0</v>
      </c>
      <c r="N67" s="358">
        <v>0</v>
      </c>
      <c r="O67" s="358">
        <v>0</v>
      </c>
      <c r="P67" s="358">
        <v>0</v>
      </c>
    </row>
    <row r="68" spans="1:16" x14ac:dyDescent="0.25">
      <c r="A68" s="358">
        <v>0</v>
      </c>
      <c r="B68" s="358">
        <v>0</v>
      </c>
      <c r="C68" s="358">
        <v>0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58">
        <v>0</v>
      </c>
      <c r="J68" s="358">
        <v>0</v>
      </c>
      <c r="K68" s="358">
        <v>0</v>
      </c>
      <c r="L68" s="358">
        <v>0</v>
      </c>
      <c r="M68" s="358">
        <v>0</v>
      </c>
      <c r="N68" s="358">
        <v>0</v>
      </c>
      <c r="O68" s="358">
        <v>0</v>
      </c>
      <c r="P68" s="358">
        <v>0</v>
      </c>
    </row>
    <row r="69" spans="1:16" x14ac:dyDescent="0.25">
      <c r="A69" s="358">
        <v>0</v>
      </c>
      <c r="B69" s="358">
        <v>0</v>
      </c>
      <c r="C69" s="358">
        <v>0</v>
      </c>
      <c r="D69" s="358">
        <v>0</v>
      </c>
      <c r="E69" s="358">
        <v>0</v>
      </c>
      <c r="F69" s="358">
        <v>0</v>
      </c>
      <c r="G69" s="358">
        <v>0</v>
      </c>
      <c r="H69" s="358">
        <v>0</v>
      </c>
      <c r="I69" s="358">
        <v>0</v>
      </c>
      <c r="J69" s="358">
        <v>0</v>
      </c>
      <c r="K69" s="358">
        <v>0</v>
      </c>
      <c r="L69" s="358">
        <v>0</v>
      </c>
      <c r="M69" s="358">
        <v>0</v>
      </c>
      <c r="N69" s="358">
        <v>0</v>
      </c>
      <c r="O69" s="358">
        <v>0</v>
      </c>
      <c r="P69" s="358">
        <v>0</v>
      </c>
    </row>
    <row r="70" spans="1:16" x14ac:dyDescent="0.25">
      <c r="A70" s="358">
        <v>0</v>
      </c>
      <c r="B70" s="358">
        <v>0</v>
      </c>
      <c r="C70" s="358">
        <v>0</v>
      </c>
      <c r="D70" s="358">
        <v>0</v>
      </c>
      <c r="E70" s="358">
        <v>0</v>
      </c>
      <c r="F70" s="358">
        <v>0</v>
      </c>
      <c r="G70" s="358">
        <v>0</v>
      </c>
      <c r="H70" s="358">
        <v>0</v>
      </c>
      <c r="I70" s="358">
        <v>0</v>
      </c>
      <c r="J70" s="358">
        <v>0</v>
      </c>
      <c r="K70" s="358">
        <v>0</v>
      </c>
      <c r="L70" s="358">
        <v>0</v>
      </c>
      <c r="M70" s="358">
        <v>0</v>
      </c>
      <c r="N70" s="358">
        <v>0</v>
      </c>
      <c r="O70" s="358">
        <v>0</v>
      </c>
      <c r="P70" s="358">
        <v>0</v>
      </c>
    </row>
    <row r="71" spans="1:16" x14ac:dyDescent="0.25">
      <c r="A71" s="358">
        <v>0</v>
      </c>
      <c r="B71" s="358">
        <v>0</v>
      </c>
      <c r="C71" s="358">
        <v>0</v>
      </c>
      <c r="D71" s="358">
        <v>0</v>
      </c>
      <c r="E71" s="358">
        <v>0</v>
      </c>
      <c r="F71" s="358">
        <v>0</v>
      </c>
      <c r="G71" s="358">
        <v>0</v>
      </c>
      <c r="H71" s="358">
        <v>0</v>
      </c>
      <c r="I71" s="358">
        <v>0</v>
      </c>
      <c r="J71" s="358">
        <v>0</v>
      </c>
      <c r="K71" s="358">
        <v>0</v>
      </c>
      <c r="L71" s="358">
        <v>0</v>
      </c>
      <c r="M71" s="358">
        <v>0</v>
      </c>
      <c r="N71" s="358">
        <v>0</v>
      </c>
      <c r="O71" s="358">
        <v>0</v>
      </c>
      <c r="P71" s="358">
        <v>0</v>
      </c>
    </row>
    <row r="72" spans="1:16" x14ac:dyDescent="0.25">
      <c r="A72" s="358">
        <v>0</v>
      </c>
      <c r="B72" s="358">
        <v>0</v>
      </c>
      <c r="C72" s="358">
        <v>0</v>
      </c>
      <c r="D72" s="358">
        <v>0</v>
      </c>
      <c r="E72" s="358">
        <v>0</v>
      </c>
      <c r="F72" s="358">
        <v>0</v>
      </c>
      <c r="G72" s="358">
        <v>0</v>
      </c>
      <c r="H72" s="358">
        <v>0</v>
      </c>
      <c r="I72" s="358">
        <v>0</v>
      </c>
      <c r="J72" s="358">
        <v>0</v>
      </c>
      <c r="K72" s="358">
        <v>0</v>
      </c>
      <c r="L72" s="358">
        <v>0</v>
      </c>
      <c r="M72" s="358">
        <v>0</v>
      </c>
      <c r="N72" s="358">
        <v>0</v>
      </c>
      <c r="O72" s="358">
        <v>0</v>
      </c>
      <c r="P72" s="358">
        <v>0</v>
      </c>
    </row>
    <row r="73" spans="1:16" x14ac:dyDescent="0.25">
      <c r="A73" s="358">
        <v>0</v>
      </c>
      <c r="B73" s="358">
        <v>0</v>
      </c>
      <c r="C73" s="358">
        <v>0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58">
        <v>0</v>
      </c>
      <c r="J73" s="358">
        <v>0</v>
      </c>
      <c r="K73" s="358">
        <v>0</v>
      </c>
      <c r="L73" s="358">
        <v>0</v>
      </c>
      <c r="M73" s="358">
        <v>0</v>
      </c>
      <c r="N73" s="358">
        <v>0</v>
      </c>
      <c r="O73" s="358">
        <v>0</v>
      </c>
      <c r="P73" s="358">
        <v>0</v>
      </c>
    </row>
    <row r="74" spans="1:16" x14ac:dyDescent="0.25">
      <c r="A74" s="358">
        <v>0</v>
      </c>
      <c r="B74" s="358">
        <v>0</v>
      </c>
      <c r="C74" s="358">
        <v>0</v>
      </c>
      <c r="D74" s="358">
        <v>0</v>
      </c>
      <c r="E74" s="358">
        <v>0</v>
      </c>
      <c r="F74" s="358">
        <v>0</v>
      </c>
      <c r="G74" s="358">
        <v>0</v>
      </c>
      <c r="H74" s="358">
        <v>0</v>
      </c>
      <c r="I74" s="358">
        <v>0</v>
      </c>
      <c r="J74" s="358">
        <v>0</v>
      </c>
      <c r="K74" s="358">
        <v>0</v>
      </c>
      <c r="L74" s="358">
        <v>0</v>
      </c>
      <c r="M74" s="358">
        <v>0</v>
      </c>
      <c r="N74" s="358">
        <v>0</v>
      </c>
      <c r="O74" s="358">
        <v>0</v>
      </c>
      <c r="P74" s="358">
        <v>0</v>
      </c>
    </row>
    <row r="75" spans="1:16" x14ac:dyDescent="0.25">
      <c r="A75" s="358">
        <v>0</v>
      </c>
      <c r="B75" s="358">
        <v>0</v>
      </c>
      <c r="C75" s="358">
        <v>0</v>
      </c>
      <c r="D75" s="358">
        <v>0</v>
      </c>
      <c r="E75" s="358">
        <v>0</v>
      </c>
      <c r="F75" s="358">
        <v>0</v>
      </c>
      <c r="G75" s="358">
        <v>0</v>
      </c>
      <c r="H75" s="358">
        <v>0</v>
      </c>
      <c r="I75" s="358">
        <v>0</v>
      </c>
      <c r="J75" s="358">
        <v>0</v>
      </c>
      <c r="K75" s="358">
        <v>0</v>
      </c>
      <c r="L75" s="358">
        <v>0</v>
      </c>
      <c r="M75" s="358">
        <v>0</v>
      </c>
      <c r="N75" s="358">
        <v>0</v>
      </c>
      <c r="O75" s="358">
        <v>0</v>
      </c>
      <c r="P75" s="358">
        <v>0</v>
      </c>
    </row>
    <row r="76" spans="1:16" x14ac:dyDescent="0.25">
      <c r="A76" s="358">
        <v>0</v>
      </c>
      <c r="B76" s="358">
        <v>0</v>
      </c>
      <c r="C76" s="358">
        <v>0</v>
      </c>
      <c r="D76" s="358">
        <v>0</v>
      </c>
      <c r="E76" s="358">
        <v>0</v>
      </c>
      <c r="F76" s="358">
        <v>0</v>
      </c>
      <c r="G76" s="358">
        <v>0</v>
      </c>
      <c r="H76" s="358">
        <v>0</v>
      </c>
      <c r="I76" s="358">
        <v>0</v>
      </c>
      <c r="J76" s="358">
        <v>0</v>
      </c>
      <c r="K76" s="358">
        <v>0</v>
      </c>
      <c r="L76" s="358">
        <v>0</v>
      </c>
      <c r="M76" s="358">
        <v>0</v>
      </c>
      <c r="N76" s="358">
        <v>0</v>
      </c>
      <c r="O76" s="358">
        <v>0</v>
      </c>
      <c r="P76" s="358">
        <v>0</v>
      </c>
    </row>
    <row r="77" spans="1:16" x14ac:dyDescent="0.25">
      <c r="A77" s="358">
        <v>0</v>
      </c>
      <c r="B77" s="358">
        <v>0</v>
      </c>
      <c r="C77" s="358">
        <v>0</v>
      </c>
      <c r="D77" s="358">
        <v>0</v>
      </c>
      <c r="E77" s="358">
        <v>0</v>
      </c>
      <c r="F77" s="358">
        <v>0</v>
      </c>
      <c r="G77" s="358">
        <v>0</v>
      </c>
      <c r="H77" s="358">
        <v>0</v>
      </c>
      <c r="I77" s="358">
        <v>0</v>
      </c>
      <c r="J77" s="358">
        <v>0</v>
      </c>
      <c r="K77" s="358">
        <v>0</v>
      </c>
      <c r="L77" s="358">
        <v>0</v>
      </c>
      <c r="M77" s="358">
        <v>0</v>
      </c>
      <c r="N77" s="358">
        <v>0</v>
      </c>
      <c r="O77" s="358">
        <v>0</v>
      </c>
      <c r="P77" s="358">
        <v>0</v>
      </c>
    </row>
    <row r="78" spans="1:16" x14ac:dyDescent="0.25">
      <c r="A78" s="358">
        <v>0</v>
      </c>
      <c r="B78" s="358">
        <v>0</v>
      </c>
      <c r="C78" s="358">
        <v>0</v>
      </c>
      <c r="D78" s="358">
        <v>0</v>
      </c>
      <c r="E78" s="358">
        <v>0</v>
      </c>
      <c r="F78" s="358">
        <v>0</v>
      </c>
      <c r="G78" s="358">
        <v>0</v>
      </c>
      <c r="H78" s="358">
        <v>0</v>
      </c>
      <c r="I78" s="358">
        <v>0</v>
      </c>
      <c r="J78" s="358">
        <v>0</v>
      </c>
      <c r="K78" s="358">
        <v>0</v>
      </c>
      <c r="L78" s="358">
        <v>0</v>
      </c>
      <c r="M78" s="358">
        <v>0</v>
      </c>
      <c r="N78" s="358">
        <v>0</v>
      </c>
      <c r="O78" s="358">
        <v>0</v>
      </c>
      <c r="P78" s="358">
        <v>0</v>
      </c>
    </row>
    <row r="79" spans="1:16" x14ac:dyDescent="0.25">
      <c r="A79" s="358">
        <v>0</v>
      </c>
      <c r="B79" s="358">
        <v>0</v>
      </c>
      <c r="C79" s="358">
        <v>0</v>
      </c>
      <c r="D79" s="358">
        <v>0</v>
      </c>
      <c r="E79" s="358">
        <v>0</v>
      </c>
      <c r="F79" s="358">
        <v>0</v>
      </c>
      <c r="G79" s="358">
        <v>0</v>
      </c>
      <c r="H79" s="358">
        <v>0</v>
      </c>
      <c r="I79" s="358">
        <v>0</v>
      </c>
      <c r="J79" s="358">
        <v>0</v>
      </c>
      <c r="K79" s="358">
        <v>0</v>
      </c>
      <c r="L79" s="358">
        <v>0</v>
      </c>
      <c r="M79" s="358">
        <v>0</v>
      </c>
      <c r="N79" s="358">
        <v>0</v>
      </c>
      <c r="O79" s="358">
        <v>0</v>
      </c>
      <c r="P79" s="358">
        <v>0</v>
      </c>
    </row>
    <row r="80" spans="1:16" x14ac:dyDescent="0.25">
      <c r="A80" s="358">
        <v>0</v>
      </c>
      <c r="B80" s="358">
        <v>0</v>
      </c>
      <c r="C80" s="358">
        <v>0</v>
      </c>
      <c r="D80" s="358">
        <v>0</v>
      </c>
      <c r="E80" s="358">
        <v>0</v>
      </c>
      <c r="F80" s="358">
        <v>0</v>
      </c>
      <c r="G80" s="358">
        <v>0</v>
      </c>
      <c r="H80" s="358">
        <v>0</v>
      </c>
      <c r="I80" s="358">
        <v>0</v>
      </c>
      <c r="J80" s="358">
        <v>0</v>
      </c>
      <c r="K80" s="358">
        <v>0</v>
      </c>
      <c r="L80" s="358">
        <v>0</v>
      </c>
      <c r="M80" s="358">
        <v>0</v>
      </c>
      <c r="N80" s="358">
        <v>0</v>
      </c>
      <c r="O80" s="358">
        <v>0</v>
      </c>
      <c r="P80" s="358">
        <v>0</v>
      </c>
    </row>
    <row r="81" spans="1:16" x14ac:dyDescent="0.25">
      <c r="A81" s="358">
        <v>0</v>
      </c>
      <c r="B81" s="358">
        <v>0</v>
      </c>
      <c r="C81" s="358">
        <v>0</v>
      </c>
      <c r="D81" s="358">
        <v>0</v>
      </c>
      <c r="E81" s="358">
        <v>0</v>
      </c>
      <c r="F81" s="358">
        <v>0</v>
      </c>
      <c r="G81" s="358">
        <v>0</v>
      </c>
      <c r="H81" s="358">
        <v>0</v>
      </c>
      <c r="I81" s="358">
        <v>0</v>
      </c>
      <c r="J81" s="358">
        <v>0</v>
      </c>
      <c r="K81" s="358">
        <v>0</v>
      </c>
      <c r="L81" s="358">
        <v>0</v>
      </c>
      <c r="M81" s="358">
        <v>0</v>
      </c>
      <c r="N81" s="358">
        <v>0</v>
      </c>
      <c r="O81" s="358">
        <v>0</v>
      </c>
      <c r="P81" s="358">
        <v>0</v>
      </c>
    </row>
    <row r="82" spans="1:16" x14ac:dyDescent="0.25">
      <c r="A82" s="358">
        <v>0</v>
      </c>
      <c r="B82" s="358">
        <v>0</v>
      </c>
      <c r="C82" s="358">
        <v>0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58">
        <v>0</v>
      </c>
      <c r="J82" s="358">
        <v>0</v>
      </c>
      <c r="K82" s="358">
        <v>0</v>
      </c>
      <c r="L82" s="358">
        <v>0</v>
      </c>
      <c r="M82" s="358">
        <v>0</v>
      </c>
      <c r="N82" s="358">
        <v>0</v>
      </c>
      <c r="O82" s="358">
        <v>0</v>
      </c>
      <c r="P82" s="358">
        <v>0</v>
      </c>
    </row>
    <row r="83" spans="1:16" x14ac:dyDescent="0.25">
      <c r="A83" s="358">
        <v>0</v>
      </c>
      <c r="B83" s="358">
        <v>0</v>
      </c>
      <c r="C83" s="358">
        <v>0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58">
        <v>0</v>
      </c>
      <c r="J83" s="358">
        <v>0</v>
      </c>
      <c r="K83" s="358">
        <v>0</v>
      </c>
      <c r="L83" s="358">
        <v>0</v>
      </c>
      <c r="M83" s="358">
        <v>0</v>
      </c>
      <c r="N83" s="358">
        <v>0</v>
      </c>
      <c r="O83" s="358">
        <v>0</v>
      </c>
      <c r="P83" s="358">
        <v>0</v>
      </c>
    </row>
    <row r="84" spans="1:16" x14ac:dyDescent="0.25">
      <c r="A84" s="358">
        <v>0</v>
      </c>
      <c r="B84" s="358">
        <v>0</v>
      </c>
      <c r="C84" s="358">
        <v>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58">
        <v>0</v>
      </c>
      <c r="J84" s="358">
        <v>0</v>
      </c>
      <c r="K84" s="358">
        <v>0</v>
      </c>
      <c r="L84" s="358">
        <v>0</v>
      </c>
      <c r="M84" s="358">
        <v>0</v>
      </c>
      <c r="N84" s="358">
        <v>0</v>
      </c>
      <c r="O84" s="358">
        <v>0</v>
      </c>
      <c r="P84" s="358">
        <v>0</v>
      </c>
    </row>
    <row r="85" spans="1:16" x14ac:dyDescent="0.25">
      <c r="A85" s="358">
        <v>0</v>
      </c>
      <c r="B85" s="358">
        <v>0</v>
      </c>
      <c r="C85" s="358">
        <v>0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58">
        <v>0</v>
      </c>
      <c r="J85" s="358">
        <v>0</v>
      </c>
      <c r="K85" s="358">
        <v>0</v>
      </c>
      <c r="L85" s="358">
        <v>0</v>
      </c>
      <c r="M85" s="358">
        <v>0</v>
      </c>
      <c r="N85" s="358">
        <v>0</v>
      </c>
      <c r="O85" s="358">
        <v>0</v>
      </c>
      <c r="P85" s="358">
        <v>0</v>
      </c>
    </row>
    <row r="86" spans="1:16" x14ac:dyDescent="0.25">
      <c r="A86" s="358">
        <v>0</v>
      </c>
      <c r="B86" s="358">
        <v>0</v>
      </c>
      <c r="C86" s="358">
        <v>0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58">
        <v>0</v>
      </c>
      <c r="J86" s="358">
        <v>0</v>
      </c>
      <c r="K86" s="358">
        <v>0</v>
      </c>
      <c r="L86" s="358">
        <v>0</v>
      </c>
      <c r="M86" s="358">
        <v>0</v>
      </c>
      <c r="N86" s="358">
        <v>0</v>
      </c>
      <c r="O86" s="358">
        <v>0</v>
      </c>
      <c r="P86" s="358">
        <v>0</v>
      </c>
    </row>
    <row r="87" spans="1:16" x14ac:dyDescent="0.25">
      <c r="A87" s="358">
        <v>0</v>
      </c>
      <c r="B87" s="358">
        <v>0</v>
      </c>
      <c r="C87" s="358">
        <v>0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58">
        <v>0</v>
      </c>
      <c r="J87" s="358">
        <v>0</v>
      </c>
      <c r="K87" s="358">
        <v>0</v>
      </c>
      <c r="L87" s="358">
        <v>0</v>
      </c>
      <c r="M87" s="358">
        <v>0</v>
      </c>
      <c r="N87" s="358">
        <v>0</v>
      </c>
      <c r="O87" s="358">
        <v>0</v>
      </c>
      <c r="P87" s="358">
        <v>0</v>
      </c>
    </row>
    <row r="88" spans="1:16" x14ac:dyDescent="0.25">
      <c r="A88" s="358">
        <v>0</v>
      </c>
      <c r="B88" s="358">
        <v>0</v>
      </c>
      <c r="C88" s="358">
        <v>0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  <c r="L88" s="358">
        <v>0</v>
      </c>
      <c r="M88" s="358">
        <v>0</v>
      </c>
      <c r="N88" s="358">
        <v>0</v>
      </c>
      <c r="O88" s="358">
        <v>0</v>
      </c>
      <c r="P88" s="358">
        <v>0</v>
      </c>
    </row>
    <row r="89" spans="1:16" x14ac:dyDescent="0.25">
      <c r="A89" s="358">
        <v>0</v>
      </c>
      <c r="B89" s="358">
        <v>0</v>
      </c>
      <c r="C89" s="358">
        <v>0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  <c r="L89" s="358">
        <v>0</v>
      </c>
      <c r="M89" s="358">
        <v>0</v>
      </c>
      <c r="N89" s="358">
        <v>0</v>
      </c>
      <c r="O89" s="358">
        <v>0</v>
      </c>
      <c r="P89" s="358">
        <v>0</v>
      </c>
    </row>
    <row r="90" spans="1:16" x14ac:dyDescent="0.25">
      <c r="A90" s="358">
        <v>0</v>
      </c>
      <c r="B90" s="358">
        <v>0</v>
      </c>
      <c r="C90" s="358">
        <v>0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  <c r="L90" s="358">
        <v>0</v>
      </c>
      <c r="M90" s="358">
        <v>0</v>
      </c>
      <c r="N90" s="358">
        <v>0</v>
      </c>
      <c r="O90" s="358">
        <v>0</v>
      </c>
      <c r="P90" s="358">
        <v>0</v>
      </c>
    </row>
    <row r="91" spans="1:16" x14ac:dyDescent="0.25">
      <c r="A91" s="358">
        <v>0</v>
      </c>
      <c r="B91" s="358">
        <v>0</v>
      </c>
      <c r="C91" s="358">
        <v>0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  <c r="L91" s="358">
        <v>0</v>
      </c>
      <c r="M91" s="358">
        <v>0</v>
      </c>
      <c r="N91" s="358">
        <v>0</v>
      </c>
      <c r="O91" s="358">
        <v>0</v>
      </c>
      <c r="P91" s="358">
        <v>0</v>
      </c>
    </row>
    <row r="92" spans="1:16" x14ac:dyDescent="0.25">
      <c r="A92" s="358">
        <v>0</v>
      </c>
      <c r="B92" s="358">
        <v>0</v>
      </c>
      <c r="C92" s="358">
        <v>0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  <c r="L92" s="358">
        <v>0</v>
      </c>
      <c r="M92" s="358">
        <v>0</v>
      </c>
      <c r="N92" s="358">
        <v>0</v>
      </c>
      <c r="O92" s="358">
        <v>0</v>
      </c>
      <c r="P92" s="358">
        <v>0</v>
      </c>
    </row>
    <row r="93" spans="1:16" x14ac:dyDescent="0.25">
      <c r="A93" s="358">
        <v>0</v>
      </c>
      <c r="B93" s="358">
        <v>0</v>
      </c>
      <c r="C93" s="358">
        <v>0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  <c r="L93" s="358">
        <v>0</v>
      </c>
      <c r="M93" s="358">
        <v>0</v>
      </c>
      <c r="N93" s="358">
        <v>0</v>
      </c>
      <c r="O93" s="358">
        <v>0</v>
      </c>
      <c r="P93" s="358">
        <v>0</v>
      </c>
    </row>
    <row r="94" spans="1:16" x14ac:dyDescent="0.25">
      <c r="A94" s="358">
        <v>0</v>
      </c>
      <c r="B94" s="358">
        <v>0</v>
      </c>
      <c r="C94" s="358">
        <v>0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  <c r="L94" s="358">
        <v>0</v>
      </c>
      <c r="M94" s="358">
        <v>0</v>
      </c>
      <c r="N94" s="358">
        <v>0</v>
      </c>
      <c r="O94" s="358">
        <v>0</v>
      </c>
      <c r="P94" s="358">
        <v>0</v>
      </c>
    </row>
    <row r="95" spans="1:16" x14ac:dyDescent="0.25">
      <c r="A95" s="358">
        <v>0</v>
      </c>
      <c r="B95" s="358">
        <v>0</v>
      </c>
      <c r="C95" s="358">
        <v>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  <c r="L95" s="358">
        <v>0</v>
      </c>
      <c r="M95" s="358">
        <v>0</v>
      </c>
      <c r="N95" s="358">
        <v>0</v>
      </c>
      <c r="O95" s="358">
        <v>0</v>
      </c>
      <c r="P95" s="358">
        <v>0</v>
      </c>
    </row>
    <row r="96" spans="1:16" x14ac:dyDescent="0.25">
      <c r="A96" s="358">
        <v>0</v>
      </c>
      <c r="B96" s="358">
        <v>0</v>
      </c>
      <c r="C96" s="358">
        <v>0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  <c r="L96" s="358">
        <v>0</v>
      </c>
      <c r="M96" s="358">
        <v>0</v>
      </c>
      <c r="N96" s="358">
        <v>0</v>
      </c>
      <c r="O96" s="358">
        <v>0</v>
      </c>
      <c r="P96" s="358">
        <v>0</v>
      </c>
    </row>
    <row r="97" spans="1:16" x14ac:dyDescent="0.25">
      <c r="A97" s="358">
        <v>0</v>
      </c>
      <c r="B97" s="358">
        <v>0</v>
      </c>
      <c r="C97" s="358">
        <v>0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  <c r="L97" s="358">
        <v>0</v>
      </c>
      <c r="M97" s="358">
        <v>0</v>
      </c>
      <c r="N97" s="358">
        <v>0</v>
      </c>
      <c r="O97" s="358">
        <v>0</v>
      </c>
      <c r="P97" s="358">
        <v>0</v>
      </c>
    </row>
    <row r="98" spans="1:16" x14ac:dyDescent="0.25">
      <c r="A98" s="358">
        <v>0</v>
      </c>
      <c r="B98" s="358">
        <v>0</v>
      </c>
      <c r="C98" s="358">
        <v>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  <c r="L98" s="358">
        <v>0</v>
      </c>
      <c r="M98" s="358">
        <v>0</v>
      </c>
      <c r="N98" s="358">
        <v>0</v>
      </c>
      <c r="O98" s="358">
        <v>0</v>
      </c>
      <c r="P98" s="358">
        <v>0</v>
      </c>
    </row>
    <row r="99" spans="1:16" x14ac:dyDescent="0.25">
      <c r="A99" s="358">
        <v>0</v>
      </c>
      <c r="B99" s="358">
        <v>0</v>
      </c>
      <c r="C99" s="358">
        <v>0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  <c r="L99" s="358">
        <v>0</v>
      </c>
      <c r="M99" s="358">
        <v>0</v>
      </c>
      <c r="N99" s="358">
        <v>0</v>
      </c>
      <c r="O99" s="358">
        <v>0</v>
      </c>
      <c r="P99" s="358">
        <v>0</v>
      </c>
    </row>
    <row r="100" spans="1:16" x14ac:dyDescent="0.25">
      <c r="A100" s="358">
        <v>0</v>
      </c>
      <c r="B100" s="358">
        <v>0</v>
      </c>
      <c r="C100" s="358">
        <v>0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  <c r="L100" s="358">
        <v>0</v>
      </c>
      <c r="M100" s="358">
        <v>0</v>
      </c>
      <c r="N100" s="358">
        <v>0</v>
      </c>
      <c r="O100" s="358">
        <v>0</v>
      </c>
      <c r="P100" s="358">
        <v>0</v>
      </c>
    </row>
    <row r="101" spans="1:16" x14ac:dyDescent="0.25">
      <c r="A101" s="358">
        <v>0</v>
      </c>
      <c r="B101" s="358">
        <v>0</v>
      </c>
      <c r="C101" s="358">
        <v>0</v>
      </c>
      <c r="D101" s="358">
        <v>0</v>
      </c>
      <c r="E101" s="358">
        <v>0</v>
      </c>
      <c r="F101" s="358">
        <v>0</v>
      </c>
      <c r="G101" s="358">
        <v>0</v>
      </c>
      <c r="H101" s="358">
        <v>0</v>
      </c>
      <c r="I101" s="358">
        <v>0</v>
      </c>
      <c r="J101" s="358">
        <v>0</v>
      </c>
      <c r="K101" s="358">
        <v>0</v>
      </c>
      <c r="L101" s="358">
        <v>0</v>
      </c>
      <c r="M101" s="358">
        <v>0</v>
      </c>
      <c r="N101" s="358">
        <v>0</v>
      </c>
      <c r="O101" s="358">
        <v>0</v>
      </c>
      <c r="P101" s="358">
        <v>0</v>
      </c>
    </row>
    <row r="102" spans="1:16" x14ac:dyDescent="0.25">
      <c r="A102" s="358">
        <v>0</v>
      </c>
      <c r="B102" s="358">
        <v>0</v>
      </c>
      <c r="C102" s="358">
        <v>0</v>
      </c>
      <c r="D102" s="358">
        <v>0</v>
      </c>
      <c r="E102" s="358">
        <v>0</v>
      </c>
      <c r="F102" s="358">
        <v>0</v>
      </c>
      <c r="G102" s="358">
        <v>0</v>
      </c>
      <c r="H102" s="358">
        <v>0</v>
      </c>
      <c r="I102" s="358">
        <v>0</v>
      </c>
      <c r="J102" s="358">
        <v>0</v>
      </c>
      <c r="K102" s="358">
        <v>0</v>
      </c>
      <c r="L102" s="358">
        <v>0</v>
      </c>
      <c r="M102" s="358">
        <v>0</v>
      </c>
      <c r="N102" s="358">
        <v>0</v>
      </c>
      <c r="O102" s="358">
        <v>0</v>
      </c>
      <c r="P102" s="358">
        <v>0</v>
      </c>
    </row>
    <row r="103" spans="1:16" x14ac:dyDescent="0.25">
      <c r="A103" s="358">
        <v>0</v>
      </c>
      <c r="B103" s="358">
        <v>0</v>
      </c>
      <c r="C103" s="358">
        <v>0</v>
      </c>
      <c r="D103" s="358">
        <v>0</v>
      </c>
      <c r="E103" s="358">
        <v>0</v>
      </c>
      <c r="F103" s="358">
        <v>0</v>
      </c>
      <c r="G103" s="358">
        <v>0</v>
      </c>
      <c r="H103" s="358">
        <v>0</v>
      </c>
      <c r="I103" s="358">
        <v>0</v>
      </c>
      <c r="J103" s="358">
        <v>0</v>
      </c>
      <c r="K103" s="358">
        <v>0</v>
      </c>
      <c r="L103" s="358">
        <v>0</v>
      </c>
      <c r="M103" s="358">
        <v>0</v>
      </c>
      <c r="N103" s="358">
        <v>0</v>
      </c>
      <c r="O103" s="358">
        <v>0</v>
      </c>
      <c r="P103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103"/>
  <sheetViews>
    <sheetView workbookViewId="0"/>
  </sheetViews>
  <sheetFormatPr defaultRowHeight="13.5" x14ac:dyDescent="0.25"/>
  <sheetData>
    <row r="1" spans="1:16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  <c r="K1" s="358">
        <v>0</v>
      </c>
      <c r="L1" s="358">
        <v>0</v>
      </c>
      <c r="M1" s="358">
        <v>0</v>
      </c>
      <c r="N1" s="358">
        <v>0</v>
      </c>
      <c r="O1" s="358">
        <v>0</v>
      </c>
      <c r="P1" s="358">
        <v>0</v>
      </c>
    </row>
    <row r="2" spans="1:16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  <c r="K2" s="358">
        <v>0</v>
      </c>
      <c r="L2" s="358">
        <v>0</v>
      </c>
      <c r="M2" s="358">
        <v>0</v>
      </c>
      <c r="N2" s="358">
        <v>0</v>
      </c>
      <c r="O2" s="358">
        <v>0</v>
      </c>
      <c r="P2" s="358">
        <v>0</v>
      </c>
    </row>
    <row r="3" spans="1:16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  <c r="K3" s="358">
        <v>0</v>
      </c>
      <c r="L3" s="358">
        <v>0</v>
      </c>
      <c r="M3" s="358">
        <v>0</v>
      </c>
      <c r="N3" s="358">
        <v>0</v>
      </c>
      <c r="O3" s="358">
        <v>0</v>
      </c>
      <c r="P3" s="358">
        <v>0</v>
      </c>
    </row>
    <row r="4" spans="1:16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  <c r="K4" s="358">
        <v>0</v>
      </c>
      <c r="L4" s="358">
        <v>0</v>
      </c>
      <c r="M4" s="358">
        <v>0</v>
      </c>
      <c r="N4" s="358">
        <v>0</v>
      </c>
      <c r="O4" s="358">
        <v>0</v>
      </c>
      <c r="P4" s="358">
        <v>0</v>
      </c>
    </row>
    <row r="5" spans="1:16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  <c r="K5" s="358">
        <v>0</v>
      </c>
      <c r="L5" s="358">
        <v>0</v>
      </c>
      <c r="M5" s="358">
        <v>0</v>
      </c>
      <c r="N5" s="358">
        <v>0</v>
      </c>
      <c r="O5" s="358">
        <v>0</v>
      </c>
      <c r="P5" s="358">
        <v>0</v>
      </c>
    </row>
    <row r="6" spans="1:16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  <c r="K6" s="358">
        <v>0</v>
      </c>
      <c r="L6" s="358">
        <v>0</v>
      </c>
      <c r="M6" s="358">
        <v>0</v>
      </c>
      <c r="N6" s="358">
        <v>0</v>
      </c>
      <c r="O6" s="358">
        <v>0</v>
      </c>
      <c r="P6" s="358">
        <v>0</v>
      </c>
    </row>
    <row r="7" spans="1:16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  <c r="K7" s="358">
        <v>0</v>
      </c>
      <c r="L7" s="358">
        <v>0</v>
      </c>
      <c r="M7" s="358">
        <v>0</v>
      </c>
      <c r="N7" s="358">
        <v>0</v>
      </c>
      <c r="O7" s="358">
        <v>0</v>
      </c>
      <c r="P7" s="358">
        <v>0</v>
      </c>
    </row>
    <row r="8" spans="1:16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  <c r="K8" s="358">
        <v>0</v>
      </c>
      <c r="L8" s="358">
        <v>0</v>
      </c>
      <c r="M8" s="358">
        <v>0</v>
      </c>
      <c r="N8" s="358">
        <v>0</v>
      </c>
      <c r="O8" s="358">
        <v>0</v>
      </c>
      <c r="P8" s="358">
        <v>0</v>
      </c>
    </row>
    <row r="9" spans="1:16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</row>
    <row r="10" spans="1:16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</row>
    <row r="11" spans="1:16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</row>
    <row r="12" spans="1:16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</row>
    <row r="13" spans="1:16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</row>
    <row r="14" spans="1:16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</row>
    <row r="15" spans="1:16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</row>
    <row r="16" spans="1:16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</row>
    <row r="17" spans="1:16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</row>
    <row r="18" spans="1:16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</row>
    <row r="19" spans="1:16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</row>
    <row r="20" spans="1:16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</row>
    <row r="21" spans="1:16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</row>
    <row r="22" spans="1:16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</row>
    <row r="23" spans="1:16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</row>
    <row r="24" spans="1:16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</row>
    <row r="25" spans="1:16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</row>
    <row r="26" spans="1:16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</row>
    <row r="27" spans="1:16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</row>
    <row r="28" spans="1:16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</row>
    <row r="29" spans="1:16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</row>
    <row r="30" spans="1:16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</row>
    <row r="31" spans="1:16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</row>
    <row r="32" spans="1:16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</row>
    <row r="33" spans="1:16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  <c r="O33" s="358">
        <v>0</v>
      </c>
      <c r="P33" s="358">
        <v>0</v>
      </c>
    </row>
    <row r="34" spans="1:16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  <c r="O34" s="358">
        <v>0</v>
      </c>
      <c r="P34" s="358">
        <v>0</v>
      </c>
    </row>
    <row r="35" spans="1:16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  <c r="O35" s="358">
        <v>0</v>
      </c>
      <c r="P35" s="358">
        <v>0</v>
      </c>
    </row>
    <row r="36" spans="1:16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  <c r="K36" s="358">
        <v>0</v>
      </c>
      <c r="L36" s="358">
        <v>0</v>
      </c>
      <c r="M36" s="358">
        <v>0</v>
      </c>
      <c r="N36" s="358">
        <v>0</v>
      </c>
      <c r="O36" s="358">
        <v>0</v>
      </c>
      <c r="P36" s="358">
        <v>0</v>
      </c>
    </row>
    <row r="37" spans="1:16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  <c r="K37" s="358">
        <v>0</v>
      </c>
      <c r="L37" s="358">
        <v>0</v>
      </c>
      <c r="M37" s="358">
        <v>0</v>
      </c>
      <c r="N37" s="358">
        <v>0</v>
      </c>
      <c r="O37" s="358">
        <v>0</v>
      </c>
      <c r="P37" s="358">
        <v>0</v>
      </c>
    </row>
    <row r="38" spans="1:16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  <c r="K38" s="358">
        <v>0</v>
      </c>
      <c r="L38" s="358">
        <v>0</v>
      </c>
      <c r="M38" s="358">
        <v>0</v>
      </c>
      <c r="N38" s="358">
        <v>0</v>
      </c>
      <c r="O38" s="358">
        <v>0</v>
      </c>
      <c r="P38" s="358">
        <v>0</v>
      </c>
    </row>
    <row r="39" spans="1:16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8">
        <v>0</v>
      </c>
      <c r="L39" s="358">
        <v>0</v>
      </c>
      <c r="M39" s="358">
        <v>0</v>
      </c>
      <c r="N39" s="358">
        <v>0</v>
      </c>
      <c r="O39" s="358">
        <v>0</v>
      </c>
      <c r="P39" s="358">
        <v>0</v>
      </c>
    </row>
    <row r="40" spans="1:16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58">
        <v>0</v>
      </c>
      <c r="L40" s="358">
        <v>0</v>
      </c>
      <c r="M40" s="358">
        <v>0</v>
      </c>
      <c r="N40" s="358">
        <v>0</v>
      </c>
      <c r="O40" s="358">
        <v>0</v>
      </c>
      <c r="P40" s="358">
        <v>0</v>
      </c>
    </row>
    <row r="41" spans="1:16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  <c r="K41" s="358">
        <v>0</v>
      </c>
      <c r="L41" s="358">
        <v>0</v>
      </c>
      <c r="M41" s="358">
        <v>0</v>
      </c>
      <c r="N41" s="358">
        <v>0</v>
      </c>
      <c r="O41" s="358">
        <v>0</v>
      </c>
      <c r="P41" s="358">
        <v>0</v>
      </c>
    </row>
    <row r="42" spans="1:16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8">
        <v>0</v>
      </c>
      <c r="L42" s="358">
        <v>0</v>
      </c>
      <c r="M42" s="358">
        <v>0</v>
      </c>
      <c r="N42" s="358">
        <v>0</v>
      </c>
      <c r="O42" s="358">
        <v>0</v>
      </c>
      <c r="P42" s="358">
        <v>0</v>
      </c>
    </row>
    <row r="43" spans="1:16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  <c r="K43" s="358">
        <v>0</v>
      </c>
      <c r="L43" s="358">
        <v>0</v>
      </c>
      <c r="M43" s="358">
        <v>0</v>
      </c>
      <c r="N43" s="358">
        <v>0</v>
      </c>
      <c r="O43" s="358">
        <v>0</v>
      </c>
      <c r="P43" s="358">
        <v>0</v>
      </c>
    </row>
    <row r="44" spans="1:16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  <c r="K44" s="358">
        <v>0</v>
      </c>
      <c r="L44" s="358">
        <v>0</v>
      </c>
      <c r="M44" s="358">
        <v>0</v>
      </c>
      <c r="N44" s="358">
        <v>0</v>
      </c>
      <c r="O44" s="358">
        <v>0</v>
      </c>
      <c r="P44" s="358">
        <v>0</v>
      </c>
    </row>
    <row r="45" spans="1:16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8">
        <v>0</v>
      </c>
      <c r="L45" s="358">
        <v>0</v>
      </c>
      <c r="M45" s="358">
        <v>0</v>
      </c>
      <c r="N45" s="358">
        <v>0</v>
      </c>
      <c r="O45" s="358">
        <v>0</v>
      </c>
      <c r="P45" s="358">
        <v>0</v>
      </c>
    </row>
    <row r="46" spans="1:16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  <c r="K46" s="358">
        <v>0</v>
      </c>
      <c r="L46" s="358">
        <v>0</v>
      </c>
      <c r="M46" s="358">
        <v>0</v>
      </c>
      <c r="N46" s="358">
        <v>0</v>
      </c>
      <c r="O46" s="358">
        <v>0</v>
      </c>
      <c r="P46" s="358">
        <v>0</v>
      </c>
    </row>
    <row r="47" spans="1:16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8">
        <v>0</v>
      </c>
      <c r="L47" s="358">
        <v>0</v>
      </c>
      <c r="M47" s="358">
        <v>0</v>
      </c>
      <c r="N47" s="358">
        <v>0</v>
      </c>
      <c r="O47" s="358">
        <v>0</v>
      </c>
      <c r="P47" s="358">
        <v>0</v>
      </c>
    </row>
    <row r="48" spans="1:16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  <c r="K48" s="358">
        <v>0</v>
      </c>
      <c r="L48" s="358">
        <v>0</v>
      </c>
      <c r="M48" s="358">
        <v>0</v>
      </c>
      <c r="N48" s="358">
        <v>0</v>
      </c>
      <c r="O48" s="358">
        <v>0</v>
      </c>
      <c r="P48" s="358">
        <v>0</v>
      </c>
    </row>
    <row r="49" spans="1:16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  <c r="K49" s="358">
        <v>0</v>
      </c>
      <c r="L49" s="358">
        <v>0</v>
      </c>
      <c r="M49" s="358">
        <v>0</v>
      </c>
      <c r="N49" s="358">
        <v>0</v>
      </c>
      <c r="O49" s="358">
        <v>0</v>
      </c>
      <c r="P49" s="358">
        <v>0</v>
      </c>
    </row>
    <row r="50" spans="1:16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  <c r="K50" s="358">
        <v>0</v>
      </c>
      <c r="L50" s="358">
        <v>0</v>
      </c>
      <c r="M50" s="358">
        <v>0</v>
      </c>
      <c r="N50" s="358">
        <v>0</v>
      </c>
      <c r="O50" s="358">
        <v>0</v>
      </c>
      <c r="P50" s="358">
        <v>0</v>
      </c>
    </row>
    <row r="51" spans="1:16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v>0</v>
      </c>
      <c r="P51" s="358">
        <v>0</v>
      </c>
    </row>
    <row r="52" spans="1:16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  <c r="K52" s="358">
        <v>0</v>
      </c>
      <c r="L52" s="358">
        <v>0</v>
      </c>
      <c r="M52" s="358">
        <v>0</v>
      </c>
      <c r="N52" s="358">
        <v>0</v>
      </c>
      <c r="O52" s="358">
        <v>0</v>
      </c>
      <c r="P52" s="358">
        <v>0</v>
      </c>
    </row>
    <row r="53" spans="1:16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  <c r="K53" s="358">
        <v>0</v>
      </c>
      <c r="L53" s="358">
        <v>0</v>
      </c>
      <c r="M53" s="358">
        <v>0</v>
      </c>
      <c r="N53" s="358">
        <v>0</v>
      </c>
      <c r="O53" s="358">
        <v>0</v>
      </c>
      <c r="P53" s="358">
        <v>0</v>
      </c>
    </row>
    <row r="54" spans="1:16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  <c r="K54" s="358">
        <v>0</v>
      </c>
      <c r="L54" s="358">
        <v>0</v>
      </c>
      <c r="M54" s="358">
        <v>0</v>
      </c>
      <c r="N54" s="358">
        <v>0</v>
      </c>
      <c r="O54" s="358">
        <v>0</v>
      </c>
      <c r="P54" s="358">
        <v>0</v>
      </c>
    </row>
    <row r="55" spans="1:16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  <c r="K55" s="358">
        <v>0</v>
      </c>
      <c r="L55" s="358">
        <v>0</v>
      </c>
      <c r="M55" s="358">
        <v>0</v>
      </c>
      <c r="N55" s="358">
        <v>0</v>
      </c>
      <c r="O55" s="358">
        <v>0</v>
      </c>
      <c r="P55" s="358">
        <v>0</v>
      </c>
    </row>
    <row r="56" spans="1:16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  <c r="K56" s="358">
        <v>0</v>
      </c>
      <c r="L56" s="358">
        <v>0</v>
      </c>
      <c r="M56" s="358">
        <v>0</v>
      </c>
      <c r="N56" s="358">
        <v>0</v>
      </c>
      <c r="O56" s="358">
        <v>0</v>
      </c>
      <c r="P56" s="358">
        <v>0</v>
      </c>
    </row>
    <row r="57" spans="1:16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>
        <v>0</v>
      </c>
      <c r="L57" s="358">
        <v>0</v>
      </c>
      <c r="M57" s="358">
        <v>0</v>
      </c>
      <c r="N57" s="358">
        <v>0</v>
      </c>
      <c r="O57" s="358">
        <v>0</v>
      </c>
      <c r="P57" s="358">
        <v>0</v>
      </c>
    </row>
    <row r="58" spans="1:16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  <c r="K58" s="358">
        <v>0</v>
      </c>
      <c r="L58" s="358">
        <v>0</v>
      </c>
      <c r="M58" s="358">
        <v>0</v>
      </c>
      <c r="N58" s="358">
        <v>0</v>
      </c>
      <c r="O58" s="358">
        <v>0</v>
      </c>
      <c r="P58" s="358">
        <v>0</v>
      </c>
    </row>
    <row r="59" spans="1:16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  <c r="K59" s="358">
        <v>0</v>
      </c>
      <c r="L59" s="358">
        <v>0</v>
      </c>
      <c r="M59" s="358">
        <v>0</v>
      </c>
      <c r="N59" s="358">
        <v>0</v>
      </c>
      <c r="O59" s="358">
        <v>0</v>
      </c>
      <c r="P59" s="358">
        <v>0</v>
      </c>
    </row>
    <row r="60" spans="1:16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  <c r="K60" s="358">
        <v>0</v>
      </c>
      <c r="L60" s="358">
        <v>0</v>
      </c>
      <c r="M60" s="358">
        <v>0</v>
      </c>
      <c r="N60" s="358">
        <v>0</v>
      </c>
      <c r="O60" s="358">
        <v>0</v>
      </c>
      <c r="P60" s="358">
        <v>0</v>
      </c>
    </row>
    <row r="61" spans="1:16" x14ac:dyDescent="0.25">
      <c r="A61" s="358">
        <v>0</v>
      </c>
      <c r="B61" s="358">
        <v>0</v>
      </c>
      <c r="C61" s="358">
        <v>0</v>
      </c>
      <c r="D61" s="358">
        <v>0</v>
      </c>
      <c r="E61" s="358">
        <v>0</v>
      </c>
      <c r="F61" s="358">
        <v>0</v>
      </c>
      <c r="G61" s="358">
        <v>0</v>
      </c>
      <c r="H61" s="358">
        <v>0</v>
      </c>
      <c r="I61" s="358">
        <v>0</v>
      </c>
      <c r="J61" s="358">
        <v>0</v>
      </c>
      <c r="K61" s="358">
        <v>0</v>
      </c>
      <c r="L61" s="358">
        <v>0</v>
      </c>
      <c r="M61" s="358">
        <v>0</v>
      </c>
      <c r="N61" s="358">
        <v>0</v>
      </c>
      <c r="O61" s="358">
        <v>0</v>
      </c>
      <c r="P61" s="358">
        <v>0</v>
      </c>
    </row>
    <row r="62" spans="1:16" x14ac:dyDescent="0.25">
      <c r="A62" s="358">
        <v>0</v>
      </c>
      <c r="B62" s="358">
        <v>0</v>
      </c>
      <c r="C62" s="358">
        <v>0</v>
      </c>
      <c r="D62" s="358">
        <v>0</v>
      </c>
      <c r="E62" s="358">
        <v>0</v>
      </c>
      <c r="F62" s="358">
        <v>0</v>
      </c>
      <c r="G62" s="358">
        <v>0</v>
      </c>
      <c r="H62" s="358">
        <v>0</v>
      </c>
      <c r="I62" s="358">
        <v>0</v>
      </c>
      <c r="J62" s="358">
        <v>0</v>
      </c>
      <c r="K62" s="358">
        <v>0</v>
      </c>
      <c r="L62" s="358">
        <v>0</v>
      </c>
      <c r="M62" s="358">
        <v>0</v>
      </c>
      <c r="N62" s="358">
        <v>0</v>
      </c>
      <c r="O62" s="358">
        <v>0</v>
      </c>
      <c r="P62" s="358">
        <v>0</v>
      </c>
    </row>
    <row r="63" spans="1:16" x14ac:dyDescent="0.25">
      <c r="A63" s="358">
        <v>0</v>
      </c>
      <c r="B63" s="358">
        <v>0</v>
      </c>
      <c r="C63" s="358">
        <v>0</v>
      </c>
      <c r="D63" s="358">
        <v>0</v>
      </c>
      <c r="E63" s="358">
        <v>0</v>
      </c>
      <c r="F63" s="358">
        <v>0</v>
      </c>
      <c r="G63" s="358">
        <v>0</v>
      </c>
      <c r="H63" s="358">
        <v>0</v>
      </c>
      <c r="I63" s="358">
        <v>0</v>
      </c>
      <c r="J63" s="358">
        <v>0</v>
      </c>
      <c r="K63" s="358">
        <v>0</v>
      </c>
      <c r="L63" s="358">
        <v>0</v>
      </c>
      <c r="M63" s="358">
        <v>0</v>
      </c>
      <c r="N63" s="358">
        <v>0</v>
      </c>
      <c r="O63" s="358">
        <v>0</v>
      </c>
      <c r="P63" s="358">
        <v>0</v>
      </c>
    </row>
    <row r="64" spans="1:16" x14ac:dyDescent="0.25">
      <c r="A64" s="358">
        <v>0</v>
      </c>
      <c r="B64" s="358">
        <v>0</v>
      </c>
      <c r="C64" s="358">
        <v>0</v>
      </c>
      <c r="D64" s="358">
        <v>0</v>
      </c>
      <c r="E64" s="358">
        <v>0</v>
      </c>
      <c r="F64" s="358">
        <v>0</v>
      </c>
      <c r="G64" s="358">
        <v>0</v>
      </c>
      <c r="H64" s="358">
        <v>0</v>
      </c>
      <c r="I64" s="358">
        <v>0</v>
      </c>
      <c r="J64" s="358">
        <v>0</v>
      </c>
      <c r="K64" s="358">
        <v>0</v>
      </c>
      <c r="L64" s="358">
        <v>0</v>
      </c>
      <c r="M64" s="358">
        <v>0</v>
      </c>
      <c r="N64" s="358">
        <v>0</v>
      </c>
      <c r="O64" s="358">
        <v>0</v>
      </c>
      <c r="P64" s="358">
        <v>0</v>
      </c>
    </row>
    <row r="65" spans="1:16" x14ac:dyDescent="0.25">
      <c r="A65" s="358">
        <v>0</v>
      </c>
      <c r="B65" s="358">
        <v>0</v>
      </c>
      <c r="C65" s="358">
        <v>0</v>
      </c>
      <c r="D65" s="358">
        <v>0</v>
      </c>
      <c r="E65" s="358">
        <v>0</v>
      </c>
      <c r="F65" s="358">
        <v>0</v>
      </c>
      <c r="G65" s="358">
        <v>0</v>
      </c>
      <c r="H65" s="358">
        <v>0</v>
      </c>
      <c r="I65" s="358">
        <v>0</v>
      </c>
      <c r="J65" s="358">
        <v>0</v>
      </c>
      <c r="K65" s="358">
        <v>0</v>
      </c>
      <c r="L65" s="358">
        <v>0</v>
      </c>
      <c r="M65" s="358">
        <v>0</v>
      </c>
      <c r="N65" s="358">
        <v>0</v>
      </c>
      <c r="O65" s="358">
        <v>0</v>
      </c>
      <c r="P65" s="358">
        <v>0</v>
      </c>
    </row>
    <row r="66" spans="1:16" x14ac:dyDescent="0.25">
      <c r="A66" s="358">
        <v>0</v>
      </c>
      <c r="B66" s="358">
        <v>0</v>
      </c>
      <c r="C66" s="358">
        <v>0</v>
      </c>
      <c r="D66" s="358">
        <v>0</v>
      </c>
      <c r="E66" s="358">
        <v>0</v>
      </c>
      <c r="F66" s="358">
        <v>0</v>
      </c>
      <c r="G66" s="358">
        <v>0</v>
      </c>
      <c r="H66" s="358">
        <v>0</v>
      </c>
      <c r="I66" s="358">
        <v>0</v>
      </c>
      <c r="J66" s="358">
        <v>0</v>
      </c>
      <c r="K66" s="358">
        <v>0</v>
      </c>
      <c r="L66" s="358">
        <v>0</v>
      </c>
      <c r="M66" s="358">
        <v>0</v>
      </c>
      <c r="N66" s="358">
        <v>0</v>
      </c>
      <c r="O66" s="358">
        <v>0</v>
      </c>
      <c r="P66" s="358">
        <v>0</v>
      </c>
    </row>
    <row r="67" spans="1:16" x14ac:dyDescent="0.25">
      <c r="A67" s="358">
        <v>0</v>
      </c>
      <c r="B67" s="358">
        <v>0</v>
      </c>
      <c r="C67" s="358">
        <v>0</v>
      </c>
      <c r="D67" s="358">
        <v>0</v>
      </c>
      <c r="E67" s="358">
        <v>0</v>
      </c>
      <c r="F67" s="358">
        <v>0</v>
      </c>
      <c r="G67" s="358">
        <v>0</v>
      </c>
      <c r="H67" s="358">
        <v>0</v>
      </c>
      <c r="I67" s="358">
        <v>0</v>
      </c>
      <c r="J67" s="358">
        <v>0</v>
      </c>
      <c r="K67" s="358">
        <v>0</v>
      </c>
      <c r="L67" s="358">
        <v>0</v>
      </c>
      <c r="M67" s="358">
        <v>0</v>
      </c>
      <c r="N67" s="358">
        <v>0</v>
      </c>
      <c r="O67" s="358">
        <v>0</v>
      </c>
      <c r="P67" s="358">
        <v>0</v>
      </c>
    </row>
    <row r="68" spans="1:16" x14ac:dyDescent="0.25">
      <c r="A68" s="358">
        <v>0</v>
      </c>
      <c r="B68" s="358">
        <v>0</v>
      </c>
      <c r="C68" s="358">
        <v>0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58">
        <v>0</v>
      </c>
      <c r="J68" s="358">
        <v>0</v>
      </c>
      <c r="K68" s="358">
        <v>0</v>
      </c>
      <c r="L68" s="358">
        <v>0</v>
      </c>
      <c r="M68" s="358">
        <v>0</v>
      </c>
      <c r="N68" s="358">
        <v>0</v>
      </c>
      <c r="O68" s="358">
        <v>0</v>
      </c>
      <c r="P68" s="358">
        <v>0</v>
      </c>
    </row>
    <row r="69" spans="1:16" x14ac:dyDescent="0.25">
      <c r="A69" s="358">
        <v>0</v>
      </c>
      <c r="B69" s="358">
        <v>0</v>
      </c>
      <c r="C69" s="358">
        <v>0</v>
      </c>
      <c r="D69" s="358">
        <v>0</v>
      </c>
      <c r="E69" s="358">
        <v>0</v>
      </c>
      <c r="F69" s="358">
        <v>0</v>
      </c>
      <c r="G69" s="358">
        <v>0</v>
      </c>
      <c r="H69" s="358">
        <v>0</v>
      </c>
      <c r="I69" s="358">
        <v>0</v>
      </c>
      <c r="J69" s="358">
        <v>0</v>
      </c>
      <c r="K69" s="358">
        <v>0</v>
      </c>
      <c r="L69" s="358">
        <v>0</v>
      </c>
      <c r="M69" s="358">
        <v>0</v>
      </c>
      <c r="N69" s="358">
        <v>0</v>
      </c>
      <c r="O69" s="358">
        <v>0</v>
      </c>
      <c r="P69" s="358">
        <v>0</v>
      </c>
    </row>
    <row r="70" spans="1:16" x14ac:dyDescent="0.25">
      <c r="A70" s="358">
        <v>0</v>
      </c>
      <c r="B70" s="358">
        <v>0</v>
      </c>
      <c r="C70" s="358">
        <v>0</v>
      </c>
      <c r="D70" s="358">
        <v>0</v>
      </c>
      <c r="E70" s="358">
        <v>0</v>
      </c>
      <c r="F70" s="358">
        <v>0</v>
      </c>
      <c r="G70" s="358">
        <v>0</v>
      </c>
      <c r="H70" s="358">
        <v>0</v>
      </c>
      <c r="I70" s="358">
        <v>0</v>
      </c>
      <c r="J70" s="358">
        <v>0</v>
      </c>
      <c r="K70" s="358">
        <v>0</v>
      </c>
      <c r="L70" s="358">
        <v>0</v>
      </c>
      <c r="M70" s="358">
        <v>0</v>
      </c>
      <c r="N70" s="358">
        <v>0</v>
      </c>
      <c r="O70" s="358">
        <v>0</v>
      </c>
      <c r="P70" s="358">
        <v>0</v>
      </c>
    </row>
    <row r="71" spans="1:16" x14ac:dyDescent="0.25">
      <c r="A71" s="358">
        <v>0</v>
      </c>
      <c r="B71" s="358">
        <v>0</v>
      </c>
      <c r="C71" s="358">
        <v>0</v>
      </c>
      <c r="D71" s="358">
        <v>0</v>
      </c>
      <c r="E71" s="358">
        <v>0</v>
      </c>
      <c r="F71" s="358">
        <v>0</v>
      </c>
      <c r="G71" s="358">
        <v>0</v>
      </c>
      <c r="H71" s="358">
        <v>0</v>
      </c>
      <c r="I71" s="358">
        <v>0</v>
      </c>
      <c r="J71" s="358">
        <v>0</v>
      </c>
      <c r="K71" s="358">
        <v>0</v>
      </c>
      <c r="L71" s="358">
        <v>0</v>
      </c>
      <c r="M71" s="358">
        <v>0</v>
      </c>
      <c r="N71" s="358">
        <v>0</v>
      </c>
      <c r="O71" s="358">
        <v>0</v>
      </c>
      <c r="P71" s="358">
        <v>0</v>
      </c>
    </row>
    <row r="72" spans="1:16" x14ac:dyDescent="0.25">
      <c r="A72" s="358">
        <v>0</v>
      </c>
      <c r="B72" s="358">
        <v>0</v>
      </c>
      <c r="C72" s="358">
        <v>0</v>
      </c>
      <c r="D72" s="358">
        <v>0</v>
      </c>
      <c r="E72" s="358">
        <v>0</v>
      </c>
      <c r="F72" s="358">
        <v>0</v>
      </c>
      <c r="G72" s="358">
        <v>0</v>
      </c>
      <c r="H72" s="358">
        <v>0</v>
      </c>
      <c r="I72" s="358">
        <v>0</v>
      </c>
      <c r="J72" s="358">
        <v>0</v>
      </c>
      <c r="K72" s="358">
        <v>0</v>
      </c>
      <c r="L72" s="358">
        <v>0</v>
      </c>
      <c r="M72" s="358">
        <v>0</v>
      </c>
      <c r="N72" s="358">
        <v>0</v>
      </c>
      <c r="O72" s="358">
        <v>0</v>
      </c>
      <c r="P72" s="358">
        <v>0</v>
      </c>
    </row>
    <row r="73" spans="1:16" x14ac:dyDescent="0.25">
      <c r="A73" s="358">
        <v>0</v>
      </c>
      <c r="B73" s="358">
        <v>0</v>
      </c>
      <c r="C73" s="358">
        <v>0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58">
        <v>0</v>
      </c>
      <c r="J73" s="358">
        <v>0</v>
      </c>
      <c r="K73" s="358">
        <v>0</v>
      </c>
      <c r="L73" s="358">
        <v>0</v>
      </c>
      <c r="M73" s="358">
        <v>0</v>
      </c>
      <c r="N73" s="358">
        <v>0</v>
      </c>
      <c r="O73" s="358">
        <v>0</v>
      </c>
      <c r="P73" s="358">
        <v>0</v>
      </c>
    </row>
    <row r="74" spans="1:16" x14ac:dyDescent="0.25">
      <c r="A74" s="358">
        <v>0</v>
      </c>
      <c r="B74" s="358">
        <v>0</v>
      </c>
      <c r="C74" s="358">
        <v>0</v>
      </c>
      <c r="D74" s="358">
        <v>0</v>
      </c>
      <c r="E74" s="358">
        <v>0</v>
      </c>
      <c r="F74" s="358">
        <v>0</v>
      </c>
      <c r="G74" s="358">
        <v>0</v>
      </c>
      <c r="H74" s="358">
        <v>0</v>
      </c>
      <c r="I74" s="358">
        <v>0</v>
      </c>
      <c r="J74" s="358">
        <v>0</v>
      </c>
      <c r="K74" s="358">
        <v>0</v>
      </c>
      <c r="L74" s="358">
        <v>0</v>
      </c>
      <c r="M74" s="358">
        <v>0</v>
      </c>
      <c r="N74" s="358">
        <v>0</v>
      </c>
      <c r="O74" s="358">
        <v>0</v>
      </c>
      <c r="P74" s="358">
        <v>0</v>
      </c>
    </row>
    <row r="75" spans="1:16" x14ac:dyDescent="0.25">
      <c r="A75" s="358">
        <v>0</v>
      </c>
      <c r="B75" s="358">
        <v>0</v>
      </c>
      <c r="C75" s="358">
        <v>0</v>
      </c>
      <c r="D75" s="358">
        <v>0</v>
      </c>
      <c r="E75" s="358">
        <v>0</v>
      </c>
      <c r="F75" s="358">
        <v>0</v>
      </c>
      <c r="G75" s="358">
        <v>0</v>
      </c>
      <c r="H75" s="358">
        <v>0</v>
      </c>
      <c r="I75" s="358">
        <v>0</v>
      </c>
      <c r="J75" s="358">
        <v>0</v>
      </c>
      <c r="K75" s="358">
        <v>0</v>
      </c>
      <c r="L75" s="358">
        <v>0</v>
      </c>
      <c r="M75" s="358">
        <v>0</v>
      </c>
      <c r="N75" s="358">
        <v>0</v>
      </c>
      <c r="O75" s="358">
        <v>0</v>
      </c>
      <c r="P75" s="358">
        <v>0</v>
      </c>
    </row>
    <row r="76" spans="1:16" x14ac:dyDescent="0.25">
      <c r="A76" s="358">
        <v>0</v>
      </c>
      <c r="B76" s="358">
        <v>0</v>
      </c>
      <c r="C76" s="358">
        <v>0</v>
      </c>
      <c r="D76" s="358">
        <v>0</v>
      </c>
      <c r="E76" s="358">
        <v>0</v>
      </c>
      <c r="F76" s="358">
        <v>0</v>
      </c>
      <c r="G76" s="358">
        <v>0</v>
      </c>
      <c r="H76" s="358">
        <v>0</v>
      </c>
      <c r="I76" s="358">
        <v>0</v>
      </c>
      <c r="J76" s="358">
        <v>0</v>
      </c>
      <c r="K76" s="358">
        <v>0</v>
      </c>
      <c r="L76" s="358">
        <v>0</v>
      </c>
      <c r="M76" s="358">
        <v>0</v>
      </c>
      <c r="N76" s="358">
        <v>0</v>
      </c>
      <c r="O76" s="358">
        <v>0</v>
      </c>
      <c r="P76" s="358">
        <v>0</v>
      </c>
    </row>
    <row r="77" spans="1:16" x14ac:dyDescent="0.25">
      <c r="A77" s="358">
        <v>0</v>
      </c>
      <c r="B77" s="358">
        <v>0</v>
      </c>
      <c r="C77" s="358">
        <v>0</v>
      </c>
      <c r="D77" s="358">
        <v>0</v>
      </c>
      <c r="E77" s="358">
        <v>0</v>
      </c>
      <c r="F77" s="358">
        <v>0</v>
      </c>
      <c r="G77" s="358">
        <v>0</v>
      </c>
      <c r="H77" s="358">
        <v>0</v>
      </c>
      <c r="I77" s="358">
        <v>0</v>
      </c>
      <c r="J77" s="358">
        <v>0</v>
      </c>
      <c r="K77" s="358">
        <v>0</v>
      </c>
      <c r="L77" s="358">
        <v>0</v>
      </c>
      <c r="M77" s="358">
        <v>0</v>
      </c>
      <c r="N77" s="358">
        <v>0</v>
      </c>
      <c r="O77" s="358">
        <v>0</v>
      </c>
      <c r="P77" s="358">
        <v>0</v>
      </c>
    </row>
    <row r="78" spans="1:16" x14ac:dyDescent="0.25">
      <c r="A78" s="358">
        <v>0</v>
      </c>
      <c r="B78" s="358">
        <v>0</v>
      </c>
      <c r="C78" s="358">
        <v>0</v>
      </c>
      <c r="D78" s="358">
        <v>0</v>
      </c>
      <c r="E78" s="358">
        <v>0</v>
      </c>
      <c r="F78" s="358">
        <v>0</v>
      </c>
      <c r="G78" s="358">
        <v>0</v>
      </c>
      <c r="H78" s="358">
        <v>0</v>
      </c>
      <c r="I78" s="358">
        <v>0</v>
      </c>
      <c r="J78" s="358">
        <v>0</v>
      </c>
      <c r="K78" s="358">
        <v>0</v>
      </c>
      <c r="L78" s="358">
        <v>0</v>
      </c>
      <c r="M78" s="358">
        <v>0</v>
      </c>
      <c r="N78" s="358">
        <v>0</v>
      </c>
      <c r="O78" s="358">
        <v>0</v>
      </c>
      <c r="P78" s="358">
        <v>0</v>
      </c>
    </row>
    <row r="79" spans="1:16" x14ac:dyDescent="0.25">
      <c r="A79" s="358">
        <v>0</v>
      </c>
      <c r="B79" s="358">
        <v>0</v>
      </c>
      <c r="C79" s="358">
        <v>0</v>
      </c>
      <c r="D79" s="358">
        <v>0</v>
      </c>
      <c r="E79" s="358">
        <v>0</v>
      </c>
      <c r="F79" s="358">
        <v>0</v>
      </c>
      <c r="G79" s="358">
        <v>0</v>
      </c>
      <c r="H79" s="358">
        <v>0</v>
      </c>
      <c r="I79" s="358">
        <v>0</v>
      </c>
      <c r="J79" s="358">
        <v>0</v>
      </c>
      <c r="K79" s="358">
        <v>0</v>
      </c>
      <c r="L79" s="358">
        <v>0</v>
      </c>
      <c r="M79" s="358">
        <v>0</v>
      </c>
      <c r="N79" s="358">
        <v>0</v>
      </c>
      <c r="O79" s="358">
        <v>0</v>
      </c>
      <c r="P79" s="358">
        <v>0</v>
      </c>
    </row>
    <row r="80" spans="1:16" x14ac:dyDescent="0.25">
      <c r="A80" s="358">
        <v>0</v>
      </c>
      <c r="B80" s="358">
        <v>0</v>
      </c>
      <c r="C80" s="358">
        <v>0</v>
      </c>
      <c r="D80" s="358">
        <v>0</v>
      </c>
      <c r="E80" s="358">
        <v>0</v>
      </c>
      <c r="F80" s="358">
        <v>0</v>
      </c>
      <c r="G80" s="358">
        <v>0</v>
      </c>
      <c r="H80" s="358">
        <v>0</v>
      </c>
      <c r="I80" s="358">
        <v>0</v>
      </c>
      <c r="J80" s="358">
        <v>0</v>
      </c>
      <c r="K80" s="358">
        <v>0</v>
      </c>
      <c r="L80" s="358">
        <v>0</v>
      </c>
      <c r="M80" s="358">
        <v>0</v>
      </c>
      <c r="N80" s="358">
        <v>0</v>
      </c>
      <c r="O80" s="358">
        <v>0</v>
      </c>
      <c r="P80" s="358">
        <v>0</v>
      </c>
    </row>
    <row r="81" spans="1:16" x14ac:dyDescent="0.25">
      <c r="A81" s="358">
        <v>0</v>
      </c>
      <c r="B81" s="358">
        <v>0</v>
      </c>
      <c r="C81" s="358">
        <v>0</v>
      </c>
      <c r="D81" s="358">
        <v>0</v>
      </c>
      <c r="E81" s="358">
        <v>0</v>
      </c>
      <c r="F81" s="358">
        <v>0</v>
      </c>
      <c r="G81" s="358">
        <v>0</v>
      </c>
      <c r="H81" s="358">
        <v>0</v>
      </c>
      <c r="I81" s="358">
        <v>0</v>
      </c>
      <c r="J81" s="358">
        <v>0</v>
      </c>
      <c r="K81" s="358">
        <v>0</v>
      </c>
      <c r="L81" s="358">
        <v>0</v>
      </c>
      <c r="M81" s="358">
        <v>0</v>
      </c>
      <c r="N81" s="358">
        <v>0</v>
      </c>
      <c r="O81" s="358">
        <v>0</v>
      </c>
      <c r="P81" s="358">
        <v>0</v>
      </c>
    </row>
    <row r="82" spans="1:16" x14ac:dyDescent="0.25">
      <c r="A82" s="358">
        <v>0</v>
      </c>
      <c r="B82" s="358">
        <v>0</v>
      </c>
      <c r="C82" s="358">
        <v>0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58">
        <v>0</v>
      </c>
      <c r="J82" s="358">
        <v>0</v>
      </c>
      <c r="K82" s="358">
        <v>0</v>
      </c>
      <c r="L82" s="358">
        <v>0</v>
      </c>
      <c r="M82" s="358">
        <v>0</v>
      </c>
      <c r="N82" s="358">
        <v>0</v>
      </c>
      <c r="O82" s="358">
        <v>0</v>
      </c>
      <c r="P82" s="358">
        <v>0</v>
      </c>
    </row>
    <row r="83" spans="1:16" x14ac:dyDescent="0.25">
      <c r="A83" s="358">
        <v>0</v>
      </c>
      <c r="B83" s="358">
        <v>0</v>
      </c>
      <c r="C83" s="358">
        <v>0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58">
        <v>0</v>
      </c>
      <c r="J83" s="358">
        <v>0</v>
      </c>
      <c r="K83" s="358">
        <v>0</v>
      </c>
      <c r="L83" s="358">
        <v>0</v>
      </c>
      <c r="M83" s="358">
        <v>0</v>
      </c>
      <c r="N83" s="358">
        <v>0</v>
      </c>
      <c r="O83" s="358">
        <v>0</v>
      </c>
      <c r="P83" s="358">
        <v>0</v>
      </c>
    </row>
    <row r="84" spans="1:16" x14ac:dyDescent="0.25">
      <c r="A84" s="358">
        <v>0</v>
      </c>
      <c r="B84" s="358">
        <v>0</v>
      </c>
      <c r="C84" s="358">
        <v>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58">
        <v>0</v>
      </c>
      <c r="J84" s="358">
        <v>0</v>
      </c>
      <c r="K84" s="358">
        <v>0</v>
      </c>
      <c r="L84" s="358">
        <v>0</v>
      </c>
      <c r="M84" s="358">
        <v>0</v>
      </c>
      <c r="N84" s="358">
        <v>0</v>
      </c>
      <c r="O84" s="358">
        <v>0</v>
      </c>
      <c r="P84" s="358">
        <v>0</v>
      </c>
    </row>
    <row r="85" spans="1:16" x14ac:dyDescent="0.25">
      <c r="A85" s="358">
        <v>0</v>
      </c>
      <c r="B85" s="358">
        <v>0</v>
      </c>
      <c r="C85" s="358">
        <v>0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58">
        <v>0</v>
      </c>
      <c r="J85" s="358">
        <v>0</v>
      </c>
      <c r="K85" s="358">
        <v>0</v>
      </c>
      <c r="L85" s="358">
        <v>0</v>
      </c>
      <c r="M85" s="358">
        <v>0</v>
      </c>
      <c r="N85" s="358">
        <v>0</v>
      </c>
      <c r="O85" s="358">
        <v>0</v>
      </c>
      <c r="P85" s="358">
        <v>0</v>
      </c>
    </row>
    <row r="86" spans="1:16" x14ac:dyDescent="0.25">
      <c r="A86" s="358">
        <v>0</v>
      </c>
      <c r="B86" s="358">
        <v>0</v>
      </c>
      <c r="C86" s="358">
        <v>0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58">
        <v>0</v>
      </c>
      <c r="J86" s="358">
        <v>0</v>
      </c>
      <c r="K86" s="358">
        <v>0</v>
      </c>
      <c r="L86" s="358">
        <v>0</v>
      </c>
      <c r="M86" s="358">
        <v>0</v>
      </c>
      <c r="N86" s="358">
        <v>0</v>
      </c>
      <c r="O86" s="358">
        <v>0</v>
      </c>
      <c r="P86" s="358">
        <v>0</v>
      </c>
    </row>
    <row r="87" spans="1:16" x14ac:dyDescent="0.25">
      <c r="A87" s="358">
        <v>0</v>
      </c>
      <c r="B87" s="358">
        <v>0</v>
      </c>
      <c r="C87" s="358">
        <v>0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58">
        <v>0</v>
      </c>
      <c r="J87" s="358">
        <v>0</v>
      </c>
      <c r="K87" s="358">
        <v>0</v>
      </c>
      <c r="L87" s="358">
        <v>0</v>
      </c>
      <c r="M87" s="358">
        <v>0</v>
      </c>
      <c r="N87" s="358">
        <v>0</v>
      </c>
      <c r="O87" s="358">
        <v>0</v>
      </c>
      <c r="P87" s="358">
        <v>0</v>
      </c>
    </row>
    <row r="88" spans="1:16" x14ac:dyDescent="0.25">
      <c r="A88" s="358">
        <v>0</v>
      </c>
      <c r="B88" s="358">
        <v>0</v>
      </c>
      <c r="C88" s="358">
        <v>0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  <c r="L88" s="358">
        <v>0</v>
      </c>
      <c r="M88" s="358">
        <v>0</v>
      </c>
      <c r="N88" s="358">
        <v>0</v>
      </c>
      <c r="O88" s="358">
        <v>0</v>
      </c>
      <c r="P88" s="358">
        <v>0</v>
      </c>
    </row>
    <row r="89" spans="1:16" x14ac:dyDescent="0.25">
      <c r="A89" s="358">
        <v>0</v>
      </c>
      <c r="B89" s="358">
        <v>0</v>
      </c>
      <c r="C89" s="358">
        <v>0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  <c r="L89" s="358">
        <v>0</v>
      </c>
      <c r="M89" s="358">
        <v>0</v>
      </c>
      <c r="N89" s="358">
        <v>0</v>
      </c>
      <c r="O89" s="358">
        <v>0</v>
      </c>
      <c r="P89" s="358">
        <v>0</v>
      </c>
    </row>
    <row r="90" spans="1:16" x14ac:dyDescent="0.25">
      <c r="A90" s="358">
        <v>0</v>
      </c>
      <c r="B90" s="358">
        <v>0</v>
      </c>
      <c r="C90" s="358">
        <v>0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  <c r="L90" s="358">
        <v>0</v>
      </c>
      <c r="M90" s="358">
        <v>0</v>
      </c>
      <c r="N90" s="358">
        <v>0</v>
      </c>
      <c r="O90" s="358">
        <v>0</v>
      </c>
      <c r="P90" s="358">
        <v>0</v>
      </c>
    </row>
    <row r="91" spans="1:16" x14ac:dyDescent="0.25">
      <c r="A91" s="358">
        <v>0</v>
      </c>
      <c r="B91" s="358">
        <v>0</v>
      </c>
      <c r="C91" s="358">
        <v>0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  <c r="L91" s="358">
        <v>0</v>
      </c>
      <c r="M91" s="358">
        <v>0</v>
      </c>
      <c r="N91" s="358">
        <v>0</v>
      </c>
      <c r="O91" s="358">
        <v>0</v>
      </c>
      <c r="P91" s="358">
        <v>0</v>
      </c>
    </row>
    <row r="92" spans="1:16" x14ac:dyDescent="0.25">
      <c r="A92" s="358">
        <v>0</v>
      </c>
      <c r="B92" s="358">
        <v>0</v>
      </c>
      <c r="C92" s="358">
        <v>0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  <c r="L92" s="358">
        <v>0</v>
      </c>
      <c r="M92" s="358">
        <v>0</v>
      </c>
      <c r="N92" s="358">
        <v>0</v>
      </c>
      <c r="O92" s="358">
        <v>0</v>
      </c>
      <c r="P92" s="358">
        <v>0</v>
      </c>
    </row>
    <row r="93" spans="1:16" x14ac:dyDescent="0.25">
      <c r="A93" s="358">
        <v>0</v>
      </c>
      <c r="B93" s="358">
        <v>0</v>
      </c>
      <c r="C93" s="358">
        <v>0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  <c r="L93" s="358">
        <v>0</v>
      </c>
      <c r="M93" s="358">
        <v>0</v>
      </c>
      <c r="N93" s="358">
        <v>0</v>
      </c>
      <c r="O93" s="358">
        <v>0</v>
      </c>
      <c r="P93" s="358">
        <v>0</v>
      </c>
    </row>
    <row r="94" spans="1:16" x14ac:dyDescent="0.25">
      <c r="A94" s="358">
        <v>0</v>
      </c>
      <c r="B94" s="358">
        <v>0</v>
      </c>
      <c r="C94" s="358">
        <v>0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  <c r="L94" s="358">
        <v>0</v>
      </c>
      <c r="M94" s="358">
        <v>0</v>
      </c>
      <c r="N94" s="358">
        <v>0</v>
      </c>
      <c r="O94" s="358">
        <v>0</v>
      </c>
      <c r="P94" s="358">
        <v>0</v>
      </c>
    </row>
    <row r="95" spans="1:16" x14ac:dyDescent="0.25">
      <c r="A95" s="358">
        <v>0</v>
      </c>
      <c r="B95" s="358">
        <v>0</v>
      </c>
      <c r="C95" s="358">
        <v>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  <c r="L95" s="358">
        <v>0</v>
      </c>
      <c r="M95" s="358">
        <v>0</v>
      </c>
      <c r="N95" s="358">
        <v>0</v>
      </c>
      <c r="O95" s="358">
        <v>0</v>
      </c>
      <c r="P95" s="358">
        <v>0</v>
      </c>
    </row>
    <row r="96" spans="1:16" x14ac:dyDescent="0.25">
      <c r="A96" s="358">
        <v>0</v>
      </c>
      <c r="B96" s="358">
        <v>0</v>
      </c>
      <c r="C96" s="358">
        <v>0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  <c r="L96" s="358">
        <v>0</v>
      </c>
      <c r="M96" s="358">
        <v>0</v>
      </c>
      <c r="N96" s="358">
        <v>0</v>
      </c>
      <c r="O96" s="358">
        <v>0</v>
      </c>
      <c r="P96" s="358">
        <v>0</v>
      </c>
    </row>
    <row r="97" spans="1:16" x14ac:dyDescent="0.25">
      <c r="A97" s="358">
        <v>0</v>
      </c>
      <c r="B97" s="358">
        <v>0</v>
      </c>
      <c r="C97" s="358">
        <v>0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  <c r="L97" s="358">
        <v>0</v>
      </c>
      <c r="M97" s="358">
        <v>0</v>
      </c>
      <c r="N97" s="358">
        <v>0</v>
      </c>
      <c r="O97" s="358">
        <v>0</v>
      </c>
      <c r="P97" s="358">
        <v>0</v>
      </c>
    </row>
    <row r="98" spans="1:16" x14ac:dyDescent="0.25">
      <c r="A98" s="358">
        <v>0</v>
      </c>
      <c r="B98" s="358">
        <v>0</v>
      </c>
      <c r="C98" s="358">
        <v>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  <c r="L98" s="358">
        <v>0</v>
      </c>
      <c r="M98" s="358">
        <v>0</v>
      </c>
      <c r="N98" s="358">
        <v>0</v>
      </c>
      <c r="O98" s="358">
        <v>0</v>
      </c>
      <c r="P98" s="358">
        <v>0</v>
      </c>
    </row>
    <row r="99" spans="1:16" x14ac:dyDescent="0.25">
      <c r="A99" s="358">
        <v>0</v>
      </c>
      <c r="B99" s="358">
        <v>0</v>
      </c>
      <c r="C99" s="358">
        <v>0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  <c r="L99" s="358">
        <v>0</v>
      </c>
      <c r="M99" s="358">
        <v>0</v>
      </c>
      <c r="N99" s="358">
        <v>0</v>
      </c>
      <c r="O99" s="358">
        <v>0</v>
      </c>
      <c r="P99" s="358">
        <v>0</v>
      </c>
    </row>
    <row r="100" spans="1:16" x14ac:dyDescent="0.25">
      <c r="A100" s="358">
        <v>0</v>
      </c>
      <c r="B100" s="358">
        <v>0</v>
      </c>
      <c r="C100" s="358">
        <v>0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  <c r="L100" s="358">
        <v>0</v>
      </c>
      <c r="M100" s="358">
        <v>0</v>
      </c>
      <c r="N100" s="358">
        <v>0</v>
      </c>
      <c r="O100" s="358">
        <v>0</v>
      </c>
      <c r="P100" s="358">
        <v>0</v>
      </c>
    </row>
    <row r="101" spans="1:16" x14ac:dyDescent="0.25">
      <c r="A101" s="358">
        <v>0</v>
      </c>
      <c r="B101" s="358">
        <v>0</v>
      </c>
      <c r="C101" s="358">
        <v>0</v>
      </c>
      <c r="D101" s="358">
        <v>0</v>
      </c>
      <c r="E101" s="358">
        <v>0</v>
      </c>
      <c r="F101" s="358">
        <v>0</v>
      </c>
      <c r="G101" s="358">
        <v>0</v>
      </c>
      <c r="H101" s="358">
        <v>0</v>
      </c>
      <c r="I101" s="358">
        <v>0</v>
      </c>
      <c r="J101" s="358">
        <v>0</v>
      </c>
      <c r="K101" s="358">
        <v>0</v>
      </c>
      <c r="L101" s="358">
        <v>0</v>
      </c>
      <c r="M101" s="358">
        <v>0</v>
      </c>
      <c r="N101" s="358">
        <v>0</v>
      </c>
      <c r="O101" s="358">
        <v>0</v>
      </c>
      <c r="P101" s="358">
        <v>0</v>
      </c>
    </row>
    <row r="102" spans="1:16" x14ac:dyDescent="0.25">
      <c r="A102" s="358">
        <v>0</v>
      </c>
      <c r="B102" s="358">
        <v>0</v>
      </c>
      <c r="C102" s="358">
        <v>0</v>
      </c>
      <c r="D102" s="358">
        <v>0</v>
      </c>
      <c r="E102" s="358">
        <v>0</v>
      </c>
      <c r="F102" s="358">
        <v>0</v>
      </c>
      <c r="G102" s="358">
        <v>0</v>
      </c>
      <c r="H102" s="358">
        <v>0</v>
      </c>
      <c r="I102" s="358">
        <v>0</v>
      </c>
      <c r="J102" s="358">
        <v>0</v>
      </c>
      <c r="K102" s="358">
        <v>0</v>
      </c>
      <c r="L102" s="358">
        <v>0</v>
      </c>
      <c r="M102" s="358">
        <v>0</v>
      </c>
      <c r="N102" s="358">
        <v>0</v>
      </c>
      <c r="O102" s="358">
        <v>0</v>
      </c>
      <c r="P102" s="358">
        <v>0</v>
      </c>
    </row>
    <row r="103" spans="1:16" x14ac:dyDescent="0.25">
      <c r="A103" s="358">
        <v>0</v>
      </c>
      <c r="B103" s="358">
        <v>0</v>
      </c>
      <c r="C103" s="358">
        <v>0</v>
      </c>
      <c r="D103" s="358">
        <v>0</v>
      </c>
      <c r="E103" s="358">
        <v>0</v>
      </c>
      <c r="F103" s="358">
        <v>0</v>
      </c>
      <c r="G103" s="358">
        <v>0</v>
      </c>
      <c r="H103" s="358">
        <v>0</v>
      </c>
      <c r="I103" s="358">
        <v>0</v>
      </c>
      <c r="J103" s="358">
        <v>0</v>
      </c>
      <c r="K103" s="358">
        <v>0</v>
      </c>
      <c r="L103" s="358">
        <v>0</v>
      </c>
      <c r="M103" s="358">
        <v>0</v>
      </c>
      <c r="N103" s="358">
        <v>0</v>
      </c>
      <c r="O103" s="358">
        <v>0</v>
      </c>
      <c r="P103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100"/>
  <sheetViews>
    <sheetView workbookViewId="0"/>
  </sheetViews>
  <sheetFormatPr defaultRowHeight="13.5" x14ac:dyDescent="0.25"/>
  <sheetData>
    <row r="1" spans="1:16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  <c r="K1" s="358">
        <v>0</v>
      </c>
      <c r="L1" s="358">
        <v>0</v>
      </c>
      <c r="M1" s="358">
        <v>0</v>
      </c>
      <c r="N1" s="358">
        <v>0</v>
      </c>
      <c r="O1" s="358">
        <v>0</v>
      </c>
      <c r="P1" s="358">
        <v>0</v>
      </c>
    </row>
    <row r="2" spans="1:16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  <c r="K2" s="358">
        <v>0</v>
      </c>
      <c r="L2" s="358">
        <v>0</v>
      </c>
      <c r="M2" s="358">
        <v>0</v>
      </c>
      <c r="N2" s="358">
        <v>0</v>
      </c>
      <c r="O2" s="358">
        <v>0</v>
      </c>
      <c r="P2" s="358">
        <v>0</v>
      </c>
    </row>
    <row r="3" spans="1:16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  <c r="K3" s="358">
        <v>0</v>
      </c>
      <c r="L3" s="358">
        <v>0</v>
      </c>
      <c r="M3" s="358">
        <v>0</v>
      </c>
      <c r="N3" s="358">
        <v>0</v>
      </c>
      <c r="O3" s="358">
        <v>0</v>
      </c>
      <c r="P3" s="358">
        <v>0</v>
      </c>
    </row>
    <row r="4" spans="1:16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  <c r="K4" s="358">
        <v>0</v>
      </c>
      <c r="L4" s="358">
        <v>0</v>
      </c>
      <c r="M4" s="358">
        <v>0</v>
      </c>
      <c r="N4" s="358">
        <v>0</v>
      </c>
      <c r="O4" s="358">
        <v>0</v>
      </c>
      <c r="P4" s="358">
        <v>0</v>
      </c>
    </row>
    <row r="5" spans="1:16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  <c r="K5" s="358">
        <v>0</v>
      </c>
      <c r="L5" s="358">
        <v>0</v>
      </c>
      <c r="M5" s="358">
        <v>0</v>
      </c>
      <c r="N5" s="358">
        <v>0</v>
      </c>
      <c r="O5" s="358">
        <v>0</v>
      </c>
      <c r="P5" s="358">
        <v>0</v>
      </c>
    </row>
    <row r="6" spans="1:16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  <c r="K6" s="358">
        <v>0</v>
      </c>
      <c r="L6" s="358">
        <v>0</v>
      </c>
      <c r="M6" s="358">
        <v>0</v>
      </c>
      <c r="N6" s="358">
        <v>0</v>
      </c>
      <c r="O6" s="358">
        <v>0</v>
      </c>
      <c r="P6" s="358">
        <v>0</v>
      </c>
    </row>
    <row r="7" spans="1:16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  <c r="K7" s="358">
        <v>0</v>
      </c>
      <c r="L7" s="358">
        <v>0</v>
      </c>
      <c r="M7" s="358">
        <v>0</v>
      </c>
      <c r="N7" s="358">
        <v>0</v>
      </c>
      <c r="O7" s="358">
        <v>0</v>
      </c>
      <c r="P7" s="358">
        <v>0</v>
      </c>
    </row>
    <row r="8" spans="1:16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  <c r="K8" s="358">
        <v>0</v>
      </c>
      <c r="L8" s="358">
        <v>0</v>
      </c>
      <c r="M8" s="358">
        <v>0</v>
      </c>
      <c r="N8" s="358">
        <v>0</v>
      </c>
      <c r="O8" s="358">
        <v>0</v>
      </c>
      <c r="P8" s="358">
        <v>0</v>
      </c>
    </row>
    <row r="9" spans="1:16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</row>
    <row r="10" spans="1:16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</row>
    <row r="11" spans="1:16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</row>
    <row r="12" spans="1:16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</row>
    <row r="13" spans="1:16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</row>
    <row r="14" spans="1:16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</row>
    <row r="15" spans="1:16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</row>
    <row r="16" spans="1:16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</row>
    <row r="17" spans="1:16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</row>
    <row r="18" spans="1:16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</row>
    <row r="19" spans="1:16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</row>
    <row r="20" spans="1:16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</row>
    <row r="21" spans="1:16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</row>
    <row r="22" spans="1:16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</row>
    <row r="23" spans="1:16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</row>
    <row r="24" spans="1:16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</row>
    <row r="25" spans="1:16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</row>
    <row r="26" spans="1:16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</row>
    <row r="27" spans="1:16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</row>
    <row r="28" spans="1:16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</row>
    <row r="29" spans="1:16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</row>
    <row r="30" spans="1:16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</row>
    <row r="31" spans="1:16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</row>
    <row r="32" spans="1:16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</row>
    <row r="33" spans="1:16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  <c r="O33" s="358">
        <v>0</v>
      </c>
      <c r="P33" s="358">
        <v>0</v>
      </c>
    </row>
    <row r="34" spans="1:16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  <c r="O34" s="358">
        <v>0</v>
      </c>
      <c r="P34" s="358">
        <v>0</v>
      </c>
    </row>
    <row r="35" spans="1:16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  <c r="O35" s="358">
        <v>0</v>
      </c>
      <c r="P35" s="358">
        <v>0</v>
      </c>
    </row>
    <row r="36" spans="1:16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  <c r="K36" s="358">
        <v>0</v>
      </c>
      <c r="L36" s="358">
        <v>0</v>
      </c>
      <c r="M36" s="358">
        <v>0</v>
      </c>
      <c r="N36" s="358">
        <v>0</v>
      </c>
      <c r="O36" s="358">
        <v>0</v>
      </c>
      <c r="P36" s="358">
        <v>0</v>
      </c>
    </row>
    <row r="37" spans="1:16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  <c r="K37" s="358">
        <v>0</v>
      </c>
      <c r="L37" s="358">
        <v>0</v>
      </c>
      <c r="M37" s="358">
        <v>0</v>
      </c>
      <c r="N37" s="358">
        <v>0</v>
      </c>
      <c r="O37" s="358">
        <v>0</v>
      </c>
      <c r="P37" s="358">
        <v>0</v>
      </c>
    </row>
    <row r="38" spans="1:16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  <c r="K38" s="358">
        <v>0</v>
      </c>
      <c r="L38" s="358">
        <v>0</v>
      </c>
      <c r="M38" s="358">
        <v>0</v>
      </c>
      <c r="N38" s="358">
        <v>0</v>
      </c>
      <c r="O38" s="358">
        <v>0</v>
      </c>
      <c r="P38" s="358">
        <v>0</v>
      </c>
    </row>
    <row r="39" spans="1:16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8">
        <v>0</v>
      </c>
      <c r="L39" s="358">
        <v>0</v>
      </c>
      <c r="M39" s="358">
        <v>0</v>
      </c>
      <c r="N39" s="358">
        <v>0</v>
      </c>
      <c r="O39" s="358">
        <v>0</v>
      </c>
      <c r="P39" s="358">
        <v>0</v>
      </c>
    </row>
    <row r="40" spans="1:16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58">
        <v>0</v>
      </c>
      <c r="L40" s="358">
        <v>0</v>
      </c>
      <c r="M40" s="358">
        <v>0</v>
      </c>
      <c r="N40" s="358">
        <v>0</v>
      </c>
      <c r="O40" s="358">
        <v>0</v>
      </c>
      <c r="P40" s="358">
        <v>0</v>
      </c>
    </row>
    <row r="41" spans="1:16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  <c r="K41" s="358">
        <v>0</v>
      </c>
      <c r="L41" s="358">
        <v>0</v>
      </c>
      <c r="M41" s="358">
        <v>0</v>
      </c>
      <c r="N41" s="358">
        <v>0</v>
      </c>
      <c r="O41" s="358">
        <v>0</v>
      </c>
      <c r="P41" s="358">
        <v>0</v>
      </c>
    </row>
    <row r="42" spans="1:16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8">
        <v>0</v>
      </c>
      <c r="L42" s="358">
        <v>0</v>
      </c>
      <c r="M42" s="358">
        <v>0</v>
      </c>
      <c r="N42" s="358">
        <v>0</v>
      </c>
      <c r="O42" s="358">
        <v>0</v>
      </c>
      <c r="P42" s="358">
        <v>0</v>
      </c>
    </row>
    <row r="43" spans="1:16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  <c r="K43" s="358">
        <v>0</v>
      </c>
      <c r="L43" s="358">
        <v>0</v>
      </c>
      <c r="M43" s="358">
        <v>0</v>
      </c>
      <c r="N43" s="358">
        <v>0</v>
      </c>
      <c r="O43" s="358">
        <v>0</v>
      </c>
      <c r="P43" s="358">
        <v>0</v>
      </c>
    </row>
    <row r="44" spans="1:16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  <c r="K44" s="358">
        <v>0</v>
      </c>
      <c r="L44" s="358">
        <v>0</v>
      </c>
      <c r="M44" s="358">
        <v>0</v>
      </c>
      <c r="N44" s="358">
        <v>0</v>
      </c>
      <c r="O44" s="358">
        <v>0</v>
      </c>
      <c r="P44" s="358">
        <v>0</v>
      </c>
    </row>
    <row r="45" spans="1:16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8">
        <v>0</v>
      </c>
      <c r="L45" s="358">
        <v>0</v>
      </c>
      <c r="M45" s="358">
        <v>0</v>
      </c>
      <c r="N45" s="358">
        <v>0</v>
      </c>
      <c r="O45" s="358">
        <v>0</v>
      </c>
      <c r="P45" s="358">
        <v>0</v>
      </c>
    </row>
    <row r="46" spans="1:16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  <c r="K46" s="358">
        <v>0</v>
      </c>
      <c r="L46" s="358">
        <v>0</v>
      </c>
      <c r="M46" s="358">
        <v>0</v>
      </c>
      <c r="N46" s="358">
        <v>0</v>
      </c>
      <c r="O46" s="358">
        <v>0</v>
      </c>
      <c r="P46" s="358">
        <v>0</v>
      </c>
    </row>
    <row r="47" spans="1:16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8">
        <v>0</v>
      </c>
      <c r="L47" s="358">
        <v>0</v>
      </c>
      <c r="M47" s="358">
        <v>0</v>
      </c>
      <c r="N47" s="358">
        <v>0</v>
      </c>
      <c r="O47" s="358">
        <v>0</v>
      </c>
      <c r="P47" s="358">
        <v>0</v>
      </c>
    </row>
    <row r="48" spans="1:16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  <c r="K48" s="358">
        <v>0</v>
      </c>
      <c r="L48" s="358">
        <v>0</v>
      </c>
      <c r="M48" s="358">
        <v>0</v>
      </c>
      <c r="N48" s="358">
        <v>0</v>
      </c>
      <c r="O48" s="358">
        <v>0</v>
      </c>
      <c r="P48" s="358">
        <v>0</v>
      </c>
    </row>
    <row r="49" spans="1:16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  <c r="K49" s="358">
        <v>0</v>
      </c>
      <c r="L49" s="358">
        <v>0</v>
      </c>
      <c r="M49" s="358">
        <v>0</v>
      </c>
      <c r="N49" s="358">
        <v>0</v>
      </c>
      <c r="O49" s="358">
        <v>0</v>
      </c>
      <c r="P49" s="358">
        <v>0</v>
      </c>
    </row>
    <row r="50" spans="1:16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  <c r="K50" s="358">
        <v>0</v>
      </c>
      <c r="L50" s="358">
        <v>0</v>
      </c>
      <c r="M50" s="358">
        <v>0</v>
      </c>
      <c r="N50" s="358">
        <v>0</v>
      </c>
      <c r="O50" s="358">
        <v>0</v>
      </c>
      <c r="P50" s="358">
        <v>0</v>
      </c>
    </row>
    <row r="51" spans="1:16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v>0</v>
      </c>
      <c r="P51" s="358">
        <v>0</v>
      </c>
    </row>
    <row r="52" spans="1:16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  <c r="K52" s="358">
        <v>0</v>
      </c>
      <c r="L52" s="358">
        <v>0</v>
      </c>
      <c r="M52" s="358">
        <v>0</v>
      </c>
      <c r="N52" s="358">
        <v>0</v>
      </c>
      <c r="O52" s="358">
        <v>0</v>
      </c>
      <c r="P52" s="358">
        <v>0</v>
      </c>
    </row>
    <row r="53" spans="1:16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  <c r="K53" s="358">
        <v>0</v>
      </c>
      <c r="L53" s="358">
        <v>0</v>
      </c>
      <c r="M53" s="358">
        <v>0</v>
      </c>
      <c r="N53" s="358">
        <v>0</v>
      </c>
      <c r="O53" s="358">
        <v>0</v>
      </c>
      <c r="P53" s="358">
        <v>0</v>
      </c>
    </row>
    <row r="54" spans="1:16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  <c r="K54" s="358">
        <v>0</v>
      </c>
      <c r="L54" s="358">
        <v>0</v>
      </c>
      <c r="M54" s="358">
        <v>0</v>
      </c>
      <c r="N54" s="358">
        <v>0</v>
      </c>
      <c r="O54" s="358">
        <v>0</v>
      </c>
      <c r="P54" s="358">
        <v>0</v>
      </c>
    </row>
    <row r="55" spans="1:16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  <c r="K55" s="358">
        <v>0</v>
      </c>
      <c r="L55" s="358">
        <v>0</v>
      </c>
      <c r="M55" s="358">
        <v>0</v>
      </c>
      <c r="N55" s="358">
        <v>0</v>
      </c>
      <c r="O55" s="358">
        <v>0</v>
      </c>
      <c r="P55" s="358">
        <v>0</v>
      </c>
    </row>
    <row r="56" spans="1:16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  <c r="K56" s="358">
        <v>0</v>
      </c>
      <c r="L56" s="358">
        <v>0</v>
      </c>
      <c r="M56" s="358">
        <v>0</v>
      </c>
      <c r="N56" s="358">
        <v>0</v>
      </c>
      <c r="O56" s="358">
        <v>0</v>
      </c>
      <c r="P56" s="358">
        <v>0</v>
      </c>
    </row>
    <row r="57" spans="1:16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>
        <v>0</v>
      </c>
      <c r="L57" s="358">
        <v>0</v>
      </c>
      <c r="M57" s="358">
        <v>0</v>
      </c>
      <c r="N57" s="358">
        <v>0</v>
      </c>
      <c r="O57" s="358">
        <v>0</v>
      </c>
      <c r="P57" s="358">
        <v>0</v>
      </c>
    </row>
    <row r="58" spans="1:16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  <c r="K58" s="358">
        <v>0</v>
      </c>
      <c r="L58" s="358">
        <v>0</v>
      </c>
      <c r="M58" s="358">
        <v>0</v>
      </c>
      <c r="N58" s="358">
        <v>0</v>
      </c>
      <c r="O58" s="358">
        <v>0</v>
      </c>
      <c r="P58" s="358">
        <v>0</v>
      </c>
    </row>
    <row r="59" spans="1:16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  <c r="K59" s="358">
        <v>0</v>
      </c>
      <c r="L59" s="358">
        <v>0</v>
      </c>
      <c r="M59" s="358">
        <v>0</v>
      </c>
      <c r="N59" s="358">
        <v>0</v>
      </c>
      <c r="O59" s="358">
        <v>0</v>
      </c>
      <c r="P59" s="358">
        <v>0</v>
      </c>
    </row>
    <row r="60" spans="1:16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  <c r="K60" s="358">
        <v>0</v>
      </c>
      <c r="L60" s="358">
        <v>0</v>
      </c>
      <c r="M60" s="358">
        <v>0</v>
      </c>
      <c r="N60" s="358">
        <v>0</v>
      </c>
      <c r="O60" s="358">
        <v>0</v>
      </c>
      <c r="P60" s="358">
        <v>0</v>
      </c>
    </row>
    <row r="61" spans="1:16" x14ac:dyDescent="0.25">
      <c r="A61" s="358">
        <v>0</v>
      </c>
      <c r="B61" s="358">
        <v>0</v>
      </c>
      <c r="C61" s="358">
        <v>0</v>
      </c>
      <c r="D61" s="358">
        <v>0</v>
      </c>
      <c r="E61" s="358">
        <v>0</v>
      </c>
      <c r="F61" s="358">
        <v>0</v>
      </c>
      <c r="G61" s="358">
        <v>0</v>
      </c>
      <c r="H61" s="358">
        <v>0</v>
      </c>
      <c r="I61" s="358">
        <v>0</v>
      </c>
      <c r="J61" s="358">
        <v>0</v>
      </c>
      <c r="K61" s="358">
        <v>0</v>
      </c>
      <c r="L61" s="358">
        <v>0</v>
      </c>
      <c r="M61" s="358">
        <v>0</v>
      </c>
      <c r="N61" s="358">
        <v>0</v>
      </c>
      <c r="O61" s="358">
        <v>0</v>
      </c>
      <c r="P61" s="358">
        <v>0</v>
      </c>
    </row>
    <row r="62" spans="1:16" x14ac:dyDescent="0.25">
      <c r="A62" s="358">
        <v>0</v>
      </c>
      <c r="B62" s="358">
        <v>0</v>
      </c>
      <c r="C62" s="358">
        <v>0</v>
      </c>
      <c r="D62" s="358">
        <v>0</v>
      </c>
      <c r="E62" s="358">
        <v>0</v>
      </c>
      <c r="F62" s="358">
        <v>0</v>
      </c>
      <c r="G62" s="358">
        <v>0</v>
      </c>
      <c r="H62" s="358">
        <v>0</v>
      </c>
      <c r="I62" s="358">
        <v>0</v>
      </c>
      <c r="J62" s="358">
        <v>0</v>
      </c>
      <c r="K62" s="358">
        <v>0</v>
      </c>
      <c r="L62" s="358">
        <v>0</v>
      </c>
      <c r="M62" s="358">
        <v>0</v>
      </c>
      <c r="N62" s="358">
        <v>0</v>
      </c>
      <c r="O62" s="358">
        <v>0</v>
      </c>
      <c r="P62" s="358">
        <v>0</v>
      </c>
    </row>
    <row r="63" spans="1:16" x14ac:dyDescent="0.25">
      <c r="A63" s="358">
        <v>0</v>
      </c>
      <c r="B63" s="358">
        <v>0</v>
      </c>
      <c r="C63" s="358">
        <v>0</v>
      </c>
      <c r="D63" s="358">
        <v>0</v>
      </c>
      <c r="E63" s="358">
        <v>0</v>
      </c>
      <c r="F63" s="358">
        <v>0</v>
      </c>
      <c r="G63" s="358">
        <v>0</v>
      </c>
      <c r="H63" s="358">
        <v>0</v>
      </c>
      <c r="I63" s="358">
        <v>0</v>
      </c>
      <c r="J63" s="358">
        <v>0</v>
      </c>
      <c r="K63" s="358">
        <v>0</v>
      </c>
      <c r="L63" s="358">
        <v>0</v>
      </c>
      <c r="M63" s="358">
        <v>0</v>
      </c>
      <c r="N63" s="358">
        <v>0</v>
      </c>
      <c r="O63" s="358">
        <v>0</v>
      </c>
      <c r="P63" s="358">
        <v>0</v>
      </c>
    </row>
    <row r="64" spans="1:16" x14ac:dyDescent="0.25">
      <c r="A64" s="358">
        <v>0</v>
      </c>
      <c r="B64" s="358">
        <v>0</v>
      </c>
      <c r="C64" s="358">
        <v>0</v>
      </c>
      <c r="D64" s="358">
        <v>0</v>
      </c>
      <c r="E64" s="358">
        <v>0</v>
      </c>
      <c r="F64" s="358">
        <v>0</v>
      </c>
      <c r="G64" s="358">
        <v>0</v>
      </c>
      <c r="H64" s="358">
        <v>0</v>
      </c>
      <c r="I64" s="358">
        <v>0</v>
      </c>
      <c r="J64" s="358">
        <v>0</v>
      </c>
      <c r="K64" s="358">
        <v>0</v>
      </c>
      <c r="L64" s="358">
        <v>0</v>
      </c>
      <c r="M64" s="358">
        <v>0</v>
      </c>
      <c r="N64" s="358">
        <v>0</v>
      </c>
      <c r="O64" s="358">
        <v>0</v>
      </c>
      <c r="P64" s="358">
        <v>0</v>
      </c>
    </row>
    <row r="65" spans="1:16" x14ac:dyDescent="0.25">
      <c r="A65" s="358">
        <v>0</v>
      </c>
      <c r="B65" s="358">
        <v>0</v>
      </c>
      <c r="C65" s="358">
        <v>0</v>
      </c>
      <c r="D65" s="358">
        <v>0</v>
      </c>
      <c r="E65" s="358">
        <v>0</v>
      </c>
      <c r="F65" s="358">
        <v>0</v>
      </c>
      <c r="G65" s="358">
        <v>0</v>
      </c>
      <c r="H65" s="358">
        <v>0</v>
      </c>
      <c r="I65" s="358">
        <v>0</v>
      </c>
      <c r="J65" s="358">
        <v>0</v>
      </c>
      <c r="K65" s="358">
        <v>0</v>
      </c>
      <c r="L65" s="358">
        <v>0</v>
      </c>
      <c r="M65" s="358">
        <v>0</v>
      </c>
      <c r="N65" s="358">
        <v>0</v>
      </c>
      <c r="O65" s="358">
        <v>0</v>
      </c>
      <c r="P65" s="358">
        <v>0</v>
      </c>
    </row>
    <row r="66" spans="1:16" x14ac:dyDescent="0.25">
      <c r="A66" s="358">
        <v>0</v>
      </c>
      <c r="B66" s="358">
        <v>0</v>
      </c>
      <c r="C66" s="358">
        <v>0</v>
      </c>
      <c r="D66" s="358">
        <v>0</v>
      </c>
      <c r="E66" s="358">
        <v>0</v>
      </c>
      <c r="F66" s="358">
        <v>0</v>
      </c>
      <c r="G66" s="358">
        <v>0</v>
      </c>
      <c r="H66" s="358">
        <v>0</v>
      </c>
      <c r="I66" s="358">
        <v>0</v>
      </c>
      <c r="J66" s="358">
        <v>0</v>
      </c>
      <c r="K66" s="358">
        <v>0</v>
      </c>
      <c r="L66" s="358">
        <v>0</v>
      </c>
      <c r="M66" s="358">
        <v>0</v>
      </c>
      <c r="N66" s="358">
        <v>0</v>
      </c>
      <c r="O66" s="358">
        <v>0</v>
      </c>
      <c r="P66" s="358">
        <v>0</v>
      </c>
    </row>
    <row r="67" spans="1:16" x14ac:dyDescent="0.25">
      <c r="A67" s="358">
        <v>0</v>
      </c>
      <c r="B67" s="358">
        <v>0</v>
      </c>
      <c r="C67" s="358">
        <v>0</v>
      </c>
      <c r="D67" s="358">
        <v>0</v>
      </c>
      <c r="E67" s="358">
        <v>0</v>
      </c>
      <c r="F67" s="358">
        <v>0</v>
      </c>
      <c r="G67" s="358">
        <v>0</v>
      </c>
      <c r="H67" s="358">
        <v>0</v>
      </c>
      <c r="I67" s="358">
        <v>0</v>
      </c>
      <c r="J67" s="358">
        <v>0</v>
      </c>
      <c r="K67" s="358">
        <v>0</v>
      </c>
      <c r="L67" s="358">
        <v>0</v>
      </c>
      <c r="M67" s="358">
        <v>0</v>
      </c>
      <c r="N67" s="358">
        <v>0</v>
      </c>
      <c r="O67" s="358">
        <v>0</v>
      </c>
      <c r="P67" s="358">
        <v>0</v>
      </c>
    </row>
    <row r="68" spans="1:16" x14ac:dyDescent="0.25">
      <c r="A68" s="358">
        <v>0</v>
      </c>
      <c r="B68" s="358">
        <v>0</v>
      </c>
      <c r="C68" s="358">
        <v>0</v>
      </c>
      <c r="D68" s="358">
        <v>0</v>
      </c>
      <c r="E68" s="358">
        <v>0</v>
      </c>
      <c r="F68" s="358">
        <v>0</v>
      </c>
      <c r="G68" s="358">
        <v>0</v>
      </c>
      <c r="H68" s="358">
        <v>0</v>
      </c>
      <c r="I68" s="358">
        <v>0</v>
      </c>
      <c r="J68" s="358">
        <v>0</v>
      </c>
      <c r="K68" s="358">
        <v>0</v>
      </c>
      <c r="L68" s="358">
        <v>0</v>
      </c>
      <c r="M68" s="358">
        <v>0</v>
      </c>
      <c r="N68" s="358">
        <v>0</v>
      </c>
      <c r="O68" s="358">
        <v>0</v>
      </c>
      <c r="P68" s="358">
        <v>0</v>
      </c>
    </row>
    <row r="69" spans="1:16" x14ac:dyDescent="0.25">
      <c r="A69" s="358">
        <v>0</v>
      </c>
      <c r="B69" s="358">
        <v>0</v>
      </c>
      <c r="C69" s="358">
        <v>0</v>
      </c>
      <c r="D69" s="358">
        <v>0</v>
      </c>
      <c r="E69" s="358">
        <v>0</v>
      </c>
      <c r="F69" s="358">
        <v>0</v>
      </c>
      <c r="G69" s="358">
        <v>0</v>
      </c>
      <c r="H69" s="358">
        <v>0</v>
      </c>
      <c r="I69" s="358">
        <v>0</v>
      </c>
      <c r="J69" s="358">
        <v>0</v>
      </c>
      <c r="K69" s="358">
        <v>0</v>
      </c>
      <c r="L69" s="358">
        <v>0</v>
      </c>
      <c r="M69" s="358">
        <v>0</v>
      </c>
      <c r="N69" s="358">
        <v>0</v>
      </c>
      <c r="O69" s="358">
        <v>0</v>
      </c>
      <c r="P69" s="358">
        <v>0</v>
      </c>
    </row>
    <row r="70" spans="1:16" x14ac:dyDescent="0.25">
      <c r="A70" s="358">
        <v>0</v>
      </c>
      <c r="B70" s="358">
        <v>0</v>
      </c>
      <c r="C70" s="358">
        <v>0</v>
      </c>
      <c r="D70" s="358">
        <v>0</v>
      </c>
      <c r="E70" s="358">
        <v>0</v>
      </c>
      <c r="F70" s="358">
        <v>0</v>
      </c>
      <c r="G70" s="358">
        <v>0</v>
      </c>
      <c r="H70" s="358">
        <v>0</v>
      </c>
      <c r="I70" s="358">
        <v>0</v>
      </c>
      <c r="J70" s="358">
        <v>0</v>
      </c>
      <c r="K70" s="358">
        <v>0</v>
      </c>
      <c r="L70" s="358">
        <v>0</v>
      </c>
      <c r="M70" s="358">
        <v>0</v>
      </c>
      <c r="N70" s="358">
        <v>0</v>
      </c>
      <c r="O70" s="358">
        <v>0</v>
      </c>
      <c r="P70" s="358">
        <v>0</v>
      </c>
    </row>
    <row r="71" spans="1:16" x14ac:dyDescent="0.25">
      <c r="A71" s="358">
        <v>0</v>
      </c>
      <c r="B71" s="358">
        <v>0</v>
      </c>
      <c r="C71" s="358">
        <v>0</v>
      </c>
      <c r="D71" s="358">
        <v>0</v>
      </c>
      <c r="E71" s="358">
        <v>0</v>
      </c>
      <c r="F71" s="358">
        <v>0</v>
      </c>
      <c r="G71" s="358">
        <v>0</v>
      </c>
      <c r="H71" s="358">
        <v>0</v>
      </c>
      <c r="I71" s="358">
        <v>0</v>
      </c>
      <c r="J71" s="358">
        <v>0</v>
      </c>
      <c r="K71" s="358">
        <v>0</v>
      </c>
      <c r="L71" s="358">
        <v>0</v>
      </c>
      <c r="M71" s="358">
        <v>0</v>
      </c>
      <c r="N71" s="358">
        <v>0</v>
      </c>
      <c r="O71" s="358">
        <v>0</v>
      </c>
      <c r="P71" s="358">
        <v>0</v>
      </c>
    </row>
    <row r="72" spans="1:16" x14ac:dyDescent="0.25">
      <c r="A72" s="358">
        <v>0</v>
      </c>
      <c r="B72" s="358">
        <v>0</v>
      </c>
      <c r="C72" s="358">
        <v>0</v>
      </c>
      <c r="D72" s="358">
        <v>0</v>
      </c>
      <c r="E72" s="358">
        <v>0</v>
      </c>
      <c r="F72" s="358">
        <v>0</v>
      </c>
      <c r="G72" s="358">
        <v>0</v>
      </c>
      <c r="H72" s="358">
        <v>0</v>
      </c>
      <c r="I72" s="358">
        <v>0</v>
      </c>
      <c r="J72" s="358">
        <v>0</v>
      </c>
      <c r="K72" s="358">
        <v>0</v>
      </c>
      <c r="L72" s="358">
        <v>0</v>
      </c>
      <c r="M72" s="358">
        <v>0</v>
      </c>
      <c r="N72" s="358">
        <v>0</v>
      </c>
      <c r="O72" s="358">
        <v>0</v>
      </c>
      <c r="P72" s="358">
        <v>0</v>
      </c>
    </row>
    <row r="73" spans="1:16" x14ac:dyDescent="0.25">
      <c r="A73" s="358">
        <v>0</v>
      </c>
      <c r="B73" s="358">
        <v>0</v>
      </c>
      <c r="C73" s="358">
        <v>0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58">
        <v>0</v>
      </c>
      <c r="J73" s="358">
        <v>0</v>
      </c>
      <c r="K73" s="358">
        <v>0</v>
      </c>
      <c r="L73" s="358">
        <v>0</v>
      </c>
      <c r="M73" s="358">
        <v>0</v>
      </c>
      <c r="N73" s="358">
        <v>0</v>
      </c>
      <c r="O73" s="358">
        <v>0</v>
      </c>
      <c r="P73" s="358">
        <v>0</v>
      </c>
    </row>
    <row r="74" spans="1:16" x14ac:dyDescent="0.25">
      <c r="A74" s="358">
        <v>0</v>
      </c>
      <c r="B74" s="358">
        <v>0</v>
      </c>
      <c r="C74" s="358">
        <v>0</v>
      </c>
      <c r="D74" s="358">
        <v>0</v>
      </c>
      <c r="E74" s="358">
        <v>0</v>
      </c>
      <c r="F74" s="358">
        <v>0</v>
      </c>
      <c r="G74" s="358">
        <v>0</v>
      </c>
      <c r="H74" s="358">
        <v>0</v>
      </c>
      <c r="I74" s="358">
        <v>0</v>
      </c>
      <c r="J74" s="358">
        <v>0</v>
      </c>
      <c r="K74" s="358">
        <v>0</v>
      </c>
      <c r="L74" s="358">
        <v>0</v>
      </c>
      <c r="M74" s="358">
        <v>0</v>
      </c>
      <c r="N74" s="358">
        <v>0</v>
      </c>
      <c r="O74" s="358">
        <v>0</v>
      </c>
      <c r="P74" s="358">
        <v>0</v>
      </c>
    </row>
    <row r="75" spans="1:16" x14ac:dyDescent="0.25">
      <c r="A75" s="358">
        <v>0</v>
      </c>
      <c r="B75" s="358">
        <v>0</v>
      </c>
      <c r="C75" s="358">
        <v>0</v>
      </c>
      <c r="D75" s="358">
        <v>0</v>
      </c>
      <c r="E75" s="358">
        <v>0</v>
      </c>
      <c r="F75" s="358">
        <v>0</v>
      </c>
      <c r="G75" s="358">
        <v>0</v>
      </c>
      <c r="H75" s="358">
        <v>0</v>
      </c>
      <c r="I75" s="358">
        <v>0</v>
      </c>
      <c r="J75" s="358">
        <v>0</v>
      </c>
      <c r="K75" s="358">
        <v>0</v>
      </c>
      <c r="L75" s="358">
        <v>0</v>
      </c>
      <c r="M75" s="358">
        <v>0</v>
      </c>
      <c r="N75" s="358">
        <v>0</v>
      </c>
      <c r="O75" s="358">
        <v>0</v>
      </c>
      <c r="P75" s="358">
        <v>0</v>
      </c>
    </row>
    <row r="76" spans="1:16" x14ac:dyDescent="0.25">
      <c r="A76" s="358">
        <v>0</v>
      </c>
      <c r="B76" s="358">
        <v>0</v>
      </c>
      <c r="C76" s="358">
        <v>0</v>
      </c>
      <c r="D76" s="358">
        <v>0</v>
      </c>
      <c r="E76" s="358">
        <v>0</v>
      </c>
      <c r="F76" s="358">
        <v>0</v>
      </c>
      <c r="G76" s="358">
        <v>0</v>
      </c>
      <c r="H76" s="358">
        <v>0</v>
      </c>
      <c r="I76" s="358">
        <v>0</v>
      </c>
      <c r="J76" s="358">
        <v>0</v>
      </c>
      <c r="K76" s="358">
        <v>0</v>
      </c>
      <c r="L76" s="358">
        <v>0</v>
      </c>
      <c r="M76" s="358">
        <v>0</v>
      </c>
      <c r="N76" s="358">
        <v>0</v>
      </c>
      <c r="O76" s="358">
        <v>0</v>
      </c>
      <c r="P76" s="358">
        <v>0</v>
      </c>
    </row>
    <row r="77" spans="1:16" x14ac:dyDescent="0.25">
      <c r="A77" s="358">
        <v>0</v>
      </c>
      <c r="B77" s="358">
        <v>0</v>
      </c>
      <c r="C77" s="358">
        <v>0</v>
      </c>
      <c r="D77" s="358">
        <v>0</v>
      </c>
      <c r="E77" s="358">
        <v>0</v>
      </c>
      <c r="F77" s="358">
        <v>0</v>
      </c>
      <c r="G77" s="358">
        <v>0</v>
      </c>
      <c r="H77" s="358">
        <v>0</v>
      </c>
      <c r="I77" s="358">
        <v>0</v>
      </c>
      <c r="J77" s="358">
        <v>0</v>
      </c>
      <c r="K77" s="358">
        <v>0</v>
      </c>
      <c r="L77" s="358">
        <v>0</v>
      </c>
      <c r="M77" s="358">
        <v>0</v>
      </c>
      <c r="N77" s="358">
        <v>0</v>
      </c>
      <c r="O77" s="358">
        <v>0</v>
      </c>
      <c r="P77" s="358">
        <v>0</v>
      </c>
    </row>
    <row r="78" spans="1:16" x14ac:dyDescent="0.25">
      <c r="A78" s="358">
        <v>0</v>
      </c>
      <c r="B78" s="358">
        <v>0</v>
      </c>
      <c r="C78" s="358">
        <v>0</v>
      </c>
      <c r="D78" s="358">
        <v>0</v>
      </c>
      <c r="E78" s="358">
        <v>0</v>
      </c>
      <c r="F78" s="358">
        <v>0</v>
      </c>
      <c r="G78" s="358">
        <v>0</v>
      </c>
      <c r="H78" s="358">
        <v>0</v>
      </c>
      <c r="I78" s="358">
        <v>0</v>
      </c>
      <c r="J78" s="358">
        <v>0</v>
      </c>
      <c r="K78" s="358">
        <v>0</v>
      </c>
      <c r="L78" s="358">
        <v>0</v>
      </c>
      <c r="M78" s="358">
        <v>0</v>
      </c>
      <c r="N78" s="358">
        <v>0</v>
      </c>
      <c r="O78" s="358">
        <v>0</v>
      </c>
      <c r="P78" s="358">
        <v>0</v>
      </c>
    </row>
    <row r="79" spans="1:16" x14ac:dyDescent="0.25">
      <c r="A79" s="358">
        <v>0</v>
      </c>
      <c r="B79" s="358">
        <v>0</v>
      </c>
      <c r="C79" s="358">
        <v>0</v>
      </c>
      <c r="D79" s="358">
        <v>0</v>
      </c>
      <c r="E79" s="358">
        <v>0</v>
      </c>
      <c r="F79" s="358">
        <v>0</v>
      </c>
      <c r="G79" s="358">
        <v>0</v>
      </c>
      <c r="H79" s="358">
        <v>0</v>
      </c>
      <c r="I79" s="358">
        <v>0</v>
      </c>
      <c r="J79" s="358">
        <v>0</v>
      </c>
      <c r="K79" s="358">
        <v>0</v>
      </c>
      <c r="L79" s="358">
        <v>0</v>
      </c>
      <c r="M79" s="358">
        <v>0</v>
      </c>
      <c r="N79" s="358">
        <v>0</v>
      </c>
      <c r="O79" s="358">
        <v>0</v>
      </c>
      <c r="P79" s="358">
        <v>0</v>
      </c>
    </row>
    <row r="80" spans="1:16" x14ac:dyDescent="0.25">
      <c r="A80" s="358">
        <v>0</v>
      </c>
      <c r="B80" s="358">
        <v>0</v>
      </c>
      <c r="C80" s="358">
        <v>0</v>
      </c>
      <c r="D80" s="358">
        <v>0</v>
      </c>
      <c r="E80" s="358">
        <v>0</v>
      </c>
      <c r="F80" s="358">
        <v>0</v>
      </c>
      <c r="G80" s="358">
        <v>0</v>
      </c>
      <c r="H80" s="358">
        <v>0</v>
      </c>
      <c r="I80" s="358">
        <v>0</v>
      </c>
      <c r="J80" s="358">
        <v>0</v>
      </c>
      <c r="K80" s="358">
        <v>0</v>
      </c>
      <c r="L80" s="358">
        <v>0</v>
      </c>
      <c r="M80" s="358">
        <v>0</v>
      </c>
      <c r="N80" s="358">
        <v>0</v>
      </c>
      <c r="O80" s="358">
        <v>0</v>
      </c>
      <c r="P80" s="358">
        <v>0</v>
      </c>
    </row>
    <row r="81" spans="1:16" x14ac:dyDescent="0.25">
      <c r="A81" s="358">
        <v>0</v>
      </c>
      <c r="B81" s="358">
        <v>0</v>
      </c>
      <c r="C81" s="358">
        <v>0</v>
      </c>
      <c r="D81" s="358">
        <v>0</v>
      </c>
      <c r="E81" s="358">
        <v>0</v>
      </c>
      <c r="F81" s="358">
        <v>0</v>
      </c>
      <c r="G81" s="358">
        <v>0</v>
      </c>
      <c r="H81" s="358">
        <v>0</v>
      </c>
      <c r="I81" s="358">
        <v>0</v>
      </c>
      <c r="J81" s="358">
        <v>0</v>
      </c>
      <c r="K81" s="358">
        <v>0</v>
      </c>
      <c r="L81" s="358">
        <v>0</v>
      </c>
      <c r="M81" s="358">
        <v>0</v>
      </c>
      <c r="N81" s="358">
        <v>0</v>
      </c>
      <c r="O81" s="358">
        <v>0</v>
      </c>
      <c r="P81" s="358">
        <v>0</v>
      </c>
    </row>
    <row r="82" spans="1:16" x14ac:dyDescent="0.25">
      <c r="A82" s="358">
        <v>0</v>
      </c>
      <c r="B82" s="358">
        <v>0</v>
      </c>
      <c r="C82" s="358">
        <v>0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58">
        <v>0</v>
      </c>
      <c r="J82" s="358">
        <v>0</v>
      </c>
      <c r="K82" s="358">
        <v>0</v>
      </c>
      <c r="L82" s="358">
        <v>0</v>
      </c>
      <c r="M82" s="358">
        <v>0</v>
      </c>
      <c r="N82" s="358">
        <v>0</v>
      </c>
      <c r="O82" s="358">
        <v>0</v>
      </c>
      <c r="P82" s="358">
        <v>0</v>
      </c>
    </row>
    <row r="83" spans="1:16" x14ac:dyDescent="0.25">
      <c r="A83" s="358">
        <v>0</v>
      </c>
      <c r="B83" s="358">
        <v>0</v>
      </c>
      <c r="C83" s="358">
        <v>0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58">
        <v>0</v>
      </c>
      <c r="J83" s="358">
        <v>0</v>
      </c>
      <c r="K83" s="358">
        <v>0</v>
      </c>
      <c r="L83" s="358">
        <v>0</v>
      </c>
      <c r="M83" s="358">
        <v>0</v>
      </c>
      <c r="N83" s="358">
        <v>0</v>
      </c>
      <c r="O83" s="358">
        <v>0</v>
      </c>
      <c r="P83" s="358">
        <v>0</v>
      </c>
    </row>
    <row r="84" spans="1:16" x14ac:dyDescent="0.25">
      <c r="A84" s="358">
        <v>0</v>
      </c>
      <c r="B84" s="358">
        <v>0</v>
      </c>
      <c r="C84" s="358">
        <v>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58">
        <v>0</v>
      </c>
      <c r="J84" s="358">
        <v>0</v>
      </c>
      <c r="K84" s="358">
        <v>0</v>
      </c>
      <c r="L84" s="358">
        <v>0</v>
      </c>
      <c r="M84" s="358">
        <v>0</v>
      </c>
      <c r="N84" s="358">
        <v>0</v>
      </c>
      <c r="O84" s="358">
        <v>0</v>
      </c>
      <c r="P84" s="358">
        <v>0</v>
      </c>
    </row>
    <row r="85" spans="1:16" x14ac:dyDescent="0.25">
      <c r="A85" s="358">
        <v>0</v>
      </c>
      <c r="B85" s="358">
        <v>0</v>
      </c>
      <c r="C85" s="358">
        <v>0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58">
        <v>0</v>
      </c>
      <c r="J85" s="358">
        <v>0</v>
      </c>
      <c r="K85" s="358">
        <v>0</v>
      </c>
      <c r="L85" s="358">
        <v>0</v>
      </c>
      <c r="M85" s="358">
        <v>0</v>
      </c>
      <c r="N85" s="358">
        <v>0</v>
      </c>
      <c r="O85" s="358">
        <v>0</v>
      </c>
      <c r="P85" s="358">
        <v>0</v>
      </c>
    </row>
    <row r="86" spans="1:16" x14ac:dyDescent="0.25">
      <c r="A86" s="358">
        <v>0</v>
      </c>
      <c r="B86" s="358">
        <v>0</v>
      </c>
      <c r="C86" s="358">
        <v>0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58">
        <v>0</v>
      </c>
      <c r="J86" s="358">
        <v>0</v>
      </c>
      <c r="K86" s="358">
        <v>0</v>
      </c>
      <c r="L86" s="358">
        <v>0</v>
      </c>
      <c r="M86" s="358">
        <v>0</v>
      </c>
      <c r="N86" s="358">
        <v>0</v>
      </c>
      <c r="O86" s="358">
        <v>0</v>
      </c>
      <c r="P86" s="358">
        <v>0</v>
      </c>
    </row>
    <row r="87" spans="1:16" x14ac:dyDescent="0.25">
      <c r="A87" s="358">
        <v>0</v>
      </c>
      <c r="B87" s="358">
        <v>0</v>
      </c>
      <c r="C87" s="358">
        <v>0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58">
        <v>0</v>
      </c>
      <c r="J87" s="358">
        <v>0</v>
      </c>
      <c r="K87" s="358">
        <v>0</v>
      </c>
      <c r="L87" s="358">
        <v>0</v>
      </c>
      <c r="M87" s="358">
        <v>0</v>
      </c>
      <c r="N87" s="358">
        <v>0</v>
      </c>
      <c r="O87" s="358">
        <v>0</v>
      </c>
      <c r="P87" s="358">
        <v>0</v>
      </c>
    </row>
    <row r="88" spans="1:16" x14ac:dyDescent="0.25">
      <c r="A88" s="358">
        <v>0</v>
      </c>
      <c r="B88" s="358">
        <v>0</v>
      </c>
      <c r="C88" s="358">
        <v>0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  <c r="L88" s="358">
        <v>0</v>
      </c>
      <c r="M88" s="358">
        <v>0</v>
      </c>
      <c r="N88" s="358">
        <v>0</v>
      </c>
      <c r="O88" s="358">
        <v>0</v>
      </c>
      <c r="P88" s="358">
        <v>0</v>
      </c>
    </row>
    <row r="89" spans="1:16" x14ac:dyDescent="0.25">
      <c r="A89" s="358">
        <v>0</v>
      </c>
      <c r="B89" s="358">
        <v>0</v>
      </c>
      <c r="C89" s="358">
        <v>0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  <c r="L89" s="358">
        <v>0</v>
      </c>
      <c r="M89" s="358">
        <v>0</v>
      </c>
      <c r="N89" s="358">
        <v>0</v>
      </c>
      <c r="O89" s="358">
        <v>0</v>
      </c>
      <c r="P89" s="358">
        <v>0</v>
      </c>
    </row>
    <row r="90" spans="1:16" x14ac:dyDescent="0.25">
      <c r="A90" s="358">
        <v>0</v>
      </c>
      <c r="B90" s="358">
        <v>0</v>
      </c>
      <c r="C90" s="358">
        <v>0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  <c r="L90" s="358">
        <v>0</v>
      </c>
      <c r="M90" s="358">
        <v>0</v>
      </c>
      <c r="N90" s="358">
        <v>0</v>
      </c>
      <c r="O90" s="358">
        <v>0</v>
      </c>
      <c r="P90" s="358">
        <v>0</v>
      </c>
    </row>
    <row r="91" spans="1:16" x14ac:dyDescent="0.25">
      <c r="A91" s="358">
        <v>0</v>
      </c>
      <c r="B91" s="358">
        <v>0</v>
      </c>
      <c r="C91" s="358">
        <v>0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  <c r="L91" s="358">
        <v>0</v>
      </c>
      <c r="M91" s="358">
        <v>0</v>
      </c>
      <c r="N91" s="358">
        <v>0</v>
      </c>
      <c r="O91" s="358">
        <v>0</v>
      </c>
      <c r="P91" s="358">
        <v>0</v>
      </c>
    </row>
    <row r="92" spans="1:16" x14ac:dyDescent="0.25">
      <c r="A92" s="358">
        <v>0</v>
      </c>
      <c r="B92" s="358">
        <v>0</v>
      </c>
      <c r="C92" s="358">
        <v>0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  <c r="L92" s="358">
        <v>0</v>
      </c>
      <c r="M92" s="358">
        <v>0</v>
      </c>
      <c r="N92" s="358">
        <v>0</v>
      </c>
      <c r="O92" s="358">
        <v>0</v>
      </c>
      <c r="P92" s="358">
        <v>0</v>
      </c>
    </row>
    <row r="93" spans="1:16" x14ac:dyDescent="0.25">
      <c r="A93" s="358">
        <v>0</v>
      </c>
      <c r="B93" s="358">
        <v>0</v>
      </c>
      <c r="C93" s="358">
        <v>0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  <c r="L93" s="358">
        <v>0</v>
      </c>
      <c r="M93" s="358">
        <v>0</v>
      </c>
      <c r="N93" s="358">
        <v>0</v>
      </c>
      <c r="O93" s="358">
        <v>0</v>
      </c>
      <c r="P93" s="358">
        <v>0</v>
      </c>
    </row>
    <row r="94" spans="1:16" x14ac:dyDescent="0.25">
      <c r="A94" s="358">
        <v>0</v>
      </c>
      <c r="B94" s="358">
        <v>0</v>
      </c>
      <c r="C94" s="358">
        <v>0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  <c r="L94" s="358">
        <v>0</v>
      </c>
      <c r="M94" s="358">
        <v>0</v>
      </c>
      <c r="N94" s="358">
        <v>0</v>
      </c>
      <c r="O94" s="358">
        <v>0</v>
      </c>
      <c r="P94" s="358">
        <v>0</v>
      </c>
    </row>
    <row r="95" spans="1:16" x14ac:dyDescent="0.25">
      <c r="A95" s="358">
        <v>0</v>
      </c>
      <c r="B95" s="358">
        <v>0</v>
      </c>
      <c r="C95" s="358">
        <v>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  <c r="L95" s="358">
        <v>0</v>
      </c>
      <c r="M95" s="358">
        <v>0</v>
      </c>
      <c r="N95" s="358">
        <v>0</v>
      </c>
      <c r="O95" s="358">
        <v>0</v>
      </c>
      <c r="P95" s="358">
        <v>0</v>
      </c>
    </row>
    <row r="96" spans="1:16" x14ac:dyDescent="0.25">
      <c r="A96" s="358">
        <v>0</v>
      </c>
      <c r="B96" s="358">
        <v>0</v>
      </c>
      <c r="C96" s="358">
        <v>0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  <c r="L96" s="358">
        <v>0</v>
      </c>
      <c r="M96" s="358">
        <v>0</v>
      </c>
      <c r="N96" s="358">
        <v>0</v>
      </c>
      <c r="O96" s="358">
        <v>0</v>
      </c>
      <c r="P96" s="358">
        <v>0</v>
      </c>
    </row>
    <row r="97" spans="1:16" x14ac:dyDescent="0.25">
      <c r="A97" s="358">
        <v>0</v>
      </c>
      <c r="B97" s="358">
        <v>0</v>
      </c>
      <c r="C97" s="358">
        <v>0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  <c r="L97" s="358">
        <v>0</v>
      </c>
      <c r="M97" s="358">
        <v>0</v>
      </c>
      <c r="N97" s="358">
        <v>0</v>
      </c>
      <c r="O97" s="358">
        <v>0</v>
      </c>
      <c r="P97" s="358">
        <v>0</v>
      </c>
    </row>
    <row r="98" spans="1:16" x14ac:dyDescent="0.25">
      <c r="A98" s="358">
        <v>0</v>
      </c>
      <c r="B98" s="358">
        <v>0</v>
      </c>
      <c r="C98" s="358">
        <v>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  <c r="L98" s="358">
        <v>0</v>
      </c>
      <c r="M98" s="358">
        <v>0</v>
      </c>
      <c r="N98" s="358">
        <v>0</v>
      </c>
      <c r="O98" s="358">
        <v>0</v>
      </c>
      <c r="P98" s="358">
        <v>0</v>
      </c>
    </row>
    <row r="99" spans="1:16" x14ac:dyDescent="0.25">
      <c r="A99" s="358">
        <v>0</v>
      </c>
      <c r="B99" s="358">
        <v>0</v>
      </c>
      <c r="C99" s="358">
        <v>0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  <c r="L99" s="358">
        <v>0</v>
      </c>
      <c r="M99" s="358">
        <v>0</v>
      </c>
      <c r="N99" s="358">
        <v>0</v>
      </c>
      <c r="O99" s="358">
        <v>0</v>
      </c>
      <c r="P99" s="358">
        <v>0</v>
      </c>
    </row>
    <row r="100" spans="1:16" x14ac:dyDescent="0.25">
      <c r="A100" s="358">
        <v>0</v>
      </c>
      <c r="B100" s="358">
        <v>0</v>
      </c>
      <c r="C100" s="358">
        <v>0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  <c r="L100" s="358">
        <v>0</v>
      </c>
      <c r="M100" s="358">
        <v>0</v>
      </c>
      <c r="N100" s="358">
        <v>0</v>
      </c>
      <c r="O100" s="358">
        <v>0</v>
      </c>
      <c r="P100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00"/>
  <sheetViews>
    <sheetView workbookViewId="0"/>
  </sheetViews>
  <sheetFormatPr defaultRowHeight="13.5" x14ac:dyDescent="0.25"/>
  <sheetData>
    <row r="1" spans="1:16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  <c r="K1" s="358"/>
      <c r="L1" s="358"/>
      <c r="M1" s="358"/>
      <c r="N1" s="358"/>
      <c r="O1" s="358"/>
      <c r="P1" s="358"/>
    </row>
    <row r="2" spans="1:16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  <c r="K2" s="358"/>
      <c r="L2" s="358"/>
      <c r="M2" s="358"/>
      <c r="N2" s="358"/>
      <c r="O2" s="358"/>
      <c r="P2" s="358"/>
    </row>
    <row r="3" spans="1:16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  <c r="K3" s="358"/>
      <c r="L3" s="358"/>
      <c r="M3" s="358"/>
      <c r="N3" s="358"/>
      <c r="O3" s="358"/>
      <c r="P3" s="358"/>
    </row>
    <row r="4" spans="1:16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  <c r="K4" s="358"/>
      <c r="L4" s="358"/>
      <c r="M4" s="358"/>
      <c r="N4" s="358"/>
      <c r="O4" s="358"/>
      <c r="P4" s="358"/>
    </row>
    <row r="5" spans="1:16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  <c r="K5" s="358"/>
      <c r="L5" s="358"/>
      <c r="M5" s="358"/>
      <c r="N5" s="358"/>
      <c r="O5" s="358"/>
      <c r="P5" s="358"/>
    </row>
    <row r="6" spans="1:16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  <c r="K6" s="358"/>
      <c r="L6" s="358"/>
      <c r="M6" s="358"/>
      <c r="N6" s="358"/>
      <c r="O6" s="358"/>
      <c r="P6" s="358"/>
    </row>
    <row r="7" spans="1:16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  <c r="K7" s="358"/>
      <c r="L7" s="358"/>
      <c r="M7" s="358"/>
      <c r="N7" s="358"/>
      <c r="O7" s="358"/>
      <c r="P7" s="358"/>
    </row>
    <row r="8" spans="1:16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  <c r="K8" s="358"/>
      <c r="L8" s="358"/>
      <c r="M8" s="358"/>
      <c r="N8" s="358"/>
      <c r="O8" s="358"/>
      <c r="P8" s="358"/>
    </row>
    <row r="9" spans="1:16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/>
      <c r="L9" s="358"/>
      <c r="M9" s="358"/>
      <c r="N9" s="358"/>
      <c r="O9" s="358"/>
      <c r="P9" s="358"/>
    </row>
    <row r="10" spans="1:16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/>
      <c r="L10" s="358"/>
      <c r="M10" s="358"/>
      <c r="N10" s="358"/>
      <c r="O10" s="358"/>
      <c r="P10" s="358"/>
    </row>
    <row r="11" spans="1:16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/>
      <c r="L11" s="358"/>
      <c r="M11" s="358"/>
      <c r="N11" s="358"/>
      <c r="O11" s="358"/>
      <c r="P11" s="358"/>
    </row>
    <row r="12" spans="1:16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/>
      <c r="L12" s="358"/>
      <c r="M12" s="358"/>
      <c r="N12" s="358"/>
      <c r="O12" s="358"/>
      <c r="P12" s="358"/>
    </row>
    <row r="13" spans="1:16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/>
      <c r="L13" s="358"/>
      <c r="M13" s="358"/>
      <c r="N13" s="358"/>
      <c r="O13" s="358"/>
      <c r="P13" s="358"/>
    </row>
    <row r="14" spans="1:16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/>
      <c r="L14" s="358"/>
      <c r="M14" s="358"/>
      <c r="N14" s="358"/>
      <c r="O14" s="358"/>
      <c r="P14" s="358"/>
    </row>
    <row r="15" spans="1:16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/>
      <c r="L15" s="358"/>
      <c r="M15" s="358"/>
      <c r="N15" s="358"/>
      <c r="O15" s="358"/>
      <c r="P15" s="358"/>
    </row>
    <row r="16" spans="1:16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/>
      <c r="L16" s="358"/>
      <c r="M16" s="358"/>
      <c r="N16" s="358"/>
      <c r="O16" s="358"/>
      <c r="P16" s="358"/>
    </row>
    <row r="17" spans="1:16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/>
      <c r="L17" s="358"/>
      <c r="M17" s="358"/>
      <c r="N17" s="358"/>
      <c r="O17" s="358"/>
      <c r="P17" s="358"/>
    </row>
    <row r="18" spans="1:16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/>
      <c r="L18" s="358"/>
      <c r="M18" s="358"/>
      <c r="N18" s="358"/>
      <c r="O18" s="358"/>
      <c r="P18" s="358"/>
    </row>
    <row r="19" spans="1:16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/>
      <c r="L19" s="358"/>
      <c r="M19" s="358"/>
      <c r="N19" s="358"/>
      <c r="O19" s="358"/>
      <c r="P19" s="358"/>
    </row>
    <row r="20" spans="1:16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/>
      <c r="L20" s="358"/>
      <c r="M20" s="358"/>
      <c r="N20" s="358"/>
      <c r="O20" s="358"/>
      <c r="P20" s="358"/>
    </row>
    <row r="21" spans="1:16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/>
      <c r="L21" s="358"/>
      <c r="M21" s="358"/>
      <c r="N21" s="358"/>
      <c r="O21" s="358"/>
      <c r="P21" s="358"/>
    </row>
    <row r="22" spans="1:16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/>
      <c r="L22" s="358"/>
      <c r="M22" s="358"/>
      <c r="N22" s="358"/>
      <c r="O22" s="358"/>
      <c r="P22" s="358"/>
    </row>
    <row r="23" spans="1:16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/>
      <c r="L23" s="358"/>
      <c r="M23" s="358"/>
      <c r="N23" s="358"/>
      <c r="O23" s="358"/>
      <c r="P23" s="358"/>
    </row>
    <row r="24" spans="1:16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/>
      <c r="L24" s="358"/>
      <c r="M24" s="358"/>
      <c r="N24" s="358"/>
      <c r="O24" s="358"/>
      <c r="P24" s="358"/>
    </row>
    <row r="25" spans="1:16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/>
      <c r="L25" s="358"/>
      <c r="M25" s="358"/>
      <c r="N25" s="358"/>
      <c r="O25" s="358"/>
      <c r="P25" s="358"/>
    </row>
    <row r="26" spans="1:16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/>
      <c r="L26" s="358"/>
      <c r="M26" s="358"/>
      <c r="N26" s="358"/>
      <c r="O26" s="358"/>
      <c r="P26" s="358"/>
    </row>
    <row r="27" spans="1:16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/>
      <c r="L27" s="358"/>
      <c r="M27" s="358"/>
      <c r="N27" s="358"/>
      <c r="O27" s="358"/>
      <c r="P27" s="358"/>
    </row>
    <row r="28" spans="1:16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/>
      <c r="L28" s="358"/>
      <c r="M28" s="358"/>
      <c r="N28" s="358"/>
      <c r="O28" s="358"/>
      <c r="P28" s="358"/>
    </row>
    <row r="29" spans="1:16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/>
      <c r="L29" s="358"/>
      <c r="M29" s="358"/>
      <c r="N29" s="358"/>
      <c r="O29" s="358"/>
      <c r="P29" s="358"/>
    </row>
    <row r="30" spans="1:16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/>
      <c r="L30" s="358"/>
      <c r="M30" s="358"/>
      <c r="N30" s="358"/>
      <c r="O30" s="358"/>
      <c r="P30" s="358"/>
    </row>
    <row r="31" spans="1:16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/>
      <c r="L31" s="358"/>
      <c r="M31" s="358"/>
      <c r="N31" s="358"/>
      <c r="O31" s="358"/>
      <c r="P31" s="358"/>
    </row>
    <row r="32" spans="1:16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/>
      <c r="L32" s="358"/>
      <c r="M32" s="358"/>
      <c r="N32" s="358"/>
      <c r="O32" s="358"/>
      <c r="P32" s="358"/>
    </row>
    <row r="33" spans="1:16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/>
      <c r="L33" s="358"/>
      <c r="M33" s="358"/>
      <c r="N33" s="358"/>
      <c r="O33" s="358"/>
      <c r="P33" s="358"/>
    </row>
    <row r="34" spans="1:16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/>
      <c r="L34" s="358"/>
      <c r="M34" s="358"/>
      <c r="N34" s="358"/>
      <c r="O34" s="358"/>
      <c r="P34" s="358"/>
    </row>
    <row r="35" spans="1:16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/>
      <c r="L35" s="358"/>
      <c r="M35" s="358"/>
      <c r="N35" s="358"/>
      <c r="O35" s="358"/>
      <c r="P35" s="358"/>
    </row>
    <row r="36" spans="1:16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  <c r="K36" s="358"/>
      <c r="L36" s="358"/>
      <c r="M36" s="358"/>
      <c r="N36" s="358"/>
      <c r="O36" s="358"/>
      <c r="P36" s="358"/>
    </row>
    <row r="37" spans="1:16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  <c r="K37" s="358"/>
      <c r="L37" s="358"/>
      <c r="M37" s="358"/>
      <c r="N37" s="358"/>
      <c r="O37" s="358"/>
      <c r="P37" s="358"/>
    </row>
    <row r="38" spans="1:16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  <c r="K38" s="358"/>
      <c r="L38" s="358"/>
      <c r="M38" s="358"/>
      <c r="N38" s="358"/>
      <c r="O38" s="358"/>
      <c r="P38" s="358"/>
    </row>
    <row r="39" spans="1:16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  <c r="K39" s="358"/>
      <c r="L39" s="358"/>
      <c r="M39" s="358"/>
      <c r="N39" s="358"/>
      <c r="O39" s="358"/>
      <c r="P39" s="358"/>
    </row>
    <row r="40" spans="1:16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  <c r="K40" s="358"/>
      <c r="L40" s="358"/>
      <c r="M40" s="358"/>
      <c r="N40" s="358"/>
      <c r="O40" s="358"/>
      <c r="P40" s="358"/>
    </row>
    <row r="41" spans="1:16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  <c r="K41" s="358"/>
      <c r="L41" s="358"/>
      <c r="M41" s="358"/>
      <c r="N41" s="358"/>
      <c r="O41" s="358"/>
      <c r="P41" s="358"/>
    </row>
    <row r="42" spans="1:16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  <c r="K42" s="358"/>
      <c r="L42" s="358"/>
      <c r="M42" s="358"/>
      <c r="N42" s="358"/>
      <c r="O42" s="358"/>
      <c r="P42" s="358"/>
    </row>
    <row r="43" spans="1:16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  <c r="K43" s="358"/>
      <c r="L43" s="358"/>
      <c r="M43" s="358"/>
      <c r="N43" s="358"/>
      <c r="O43" s="358"/>
      <c r="P43" s="358"/>
    </row>
    <row r="44" spans="1:16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  <c r="K44" s="358"/>
      <c r="L44" s="358"/>
      <c r="M44" s="358"/>
      <c r="N44" s="358"/>
      <c r="O44" s="358"/>
      <c r="P44" s="358"/>
    </row>
    <row r="45" spans="1:16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  <c r="K45" s="358"/>
      <c r="L45" s="358"/>
      <c r="M45" s="358"/>
      <c r="N45" s="358"/>
      <c r="O45" s="358"/>
      <c r="P45" s="358"/>
    </row>
    <row r="46" spans="1:16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  <c r="K46" s="358"/>
      <c r="L46" s="358"/>
      <c r="M46" s="358"/>
      <c r="N46" s="358"/>
      <c r="O46" s="358"/>
      <c r="P46" s="358"/>
    </row>
    <row r="47" spans="1:16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  <c r="K47" s="358"/>
      <c r="L47" s="358"/>
      <c r="M47" s="358"/>
      <c r="N47" s="358"/>
      <c r="O47" s="358"/>
      <c r="P47" s="358"/>
    </row>
    <row r="48" spans="1:16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  <c r="K48" s="358"/>
      <c r="L48" s="358"/>
      <c r="M48" s="358"/>
      <c r="N48" s="358"/>
      <c r="O48" s="358"/>
      <c r="P48" s="358"/>
    </row>
    <row r="49" spans="1:16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  <c r="K49" s="358"/>
      <c r="L49" s="358"/>
      <c r="M49" s="358"/>
      <c r="N49" s="358"/>
      <c r="O49" s="358"/>
      <c r="P49" s="358"/>
    </row>
    <row r="50" spans="1:16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  <c r="K50" s="358"/>
      <c r="L50" s="358"/>
      <c r="M50" s="358"/>
      <c r="N50" s="358"/>
      <c r="O50" s="358"/>
      <c r="P50" s="358"/>
    </row>
    <row r="51" spans="1:16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  <c r="K51" s="358"/>
      <c r="L51" s="358"/>
      <c r="M51" s="358"/>
      <c r="N51" s="358"/>
      <c r="O51" s="358"/>
      <c r="P51" s="358"/>
    </row>
    <row r="52" spans="1:16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  <c r="K52" s="358"/>
      <c r="L52" s="358"/>
      <c r="M52" s="358"/>
      <c r="N52" s="358"/>
      <c r="O52" s="358"/>
      <c r="P52" s="358"/>
    </row>
    <row r="53" spans="1:16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  <c r="K53" s="358"/>
      <c r="L53" s="358"/>
      <c r="M53" s="358"/>
      <c r="N53" s="358"/>
      <c r="O53" s="358"/>
      <c r="P53" s="358"/>
    </row>
    <row r="54" spans="1:16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  <c r="K54" s="358"/>
      <c r="L54" s="358"/>
      <c r="M54" s="358"/>
      <c r="N54" s="358"/>
      <c r="O54" s="358"/>
      <c r="P54" s="358"/>
    </row>
    <row r="55" spans="1:16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  <c r="K55" s="358"/>
      <c r="L55" s="358"/>
      <c r="M55" s="358"/>
      <c r="N55" s="358"/>
      <c r="O55" s="358"/>
      <c r="P55" s="358"/>
    </row>
    <row r="56" spans="1:16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  <c r="K56" s="358"/>
      <c r="L56" s="358"/>
      <c r="M56" s="358"/>
      <c r="N56" s="358"/>
      <c r="O56" s="358"/>
      <c r="P56" s="358"/>
    </row>
    <row r="57" spans="1:16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  <c r="K57" s="358"/>
      <c r="L57" s="358"/>
      <c r="M57" s="358"/>
      <c r="N57" s="358"/>
      <c r="O57" s="358"/>
      <c r="P57" s="358"/>
    </row>
    <row r="58" spans="1:16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  <c r="K58" s="358"/>
      <c r="L58" s="358"/>
      <c r="M58" s="358"/>
      <c r="N58" s="358"/>
      <c r="O58" s="358"/>
      <c r="P58" s="358"/>
    </row>
    <row r="59" spans="1:16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  <c r="K59" s="358"/>
      <c r="L59" s="358"/>
      <c r="M59" s="358"/>
      <c r="N59" s="358"/>
      <c r="O59" s="358"/>
      <c r="P59" s="358"/>
    </row>
    <row r="60" spans="1:16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  <c r="K60" s="358"/>
      <c r="L60" s="358"/>
      <c r="M60" s="358"/>
      <c r="N60" s="358"/>
      <c r="O60" s="358"/>
      <c r="P60" s="358"/>
    </row>
    <row r="61" spans="1:16" x14ac:dyDescent="0.25">
      <c r="A61" s="358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</row>
    <row r="62" spans="1:16" x14ac:dyDescent="0.25">
      <c r="A62" s="358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</row>
    <row r="63" spans="1:16" x14ac:dyDescent="0.25">
      <c r="A63" s="358"/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</row>
    <row r="64" spans="1:16" x14ac:dyDescent="0.25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</row>
    <row r="65" spans="1:16" x14ac:dyDescent="0.25">
      <c r="A65" s="358"/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</row>
    <row r="66" spans="1:16" x14ac:dyDescent="0.25">
      <c r="A66" s="358"/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</row>
    <row r="67" spans="1:16" x14ac:dyDescent="0.25">
      <c r="A67" s="358"/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</row>
    <row r="68" spans="1:16" x14ac:dyDescent="0.25">
      <c r="A68" s="358"/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</row>
    <row r="69" spans="1:16" x14ac:dyDescent="0.25">
      <c r="A69" s="358"/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</row>
    <row r="70" spans="1:16" x14ac:dyDescent="0.25">
      <c r="A70" s="358"/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</row>
    <row r="71" spans="1:16" x14ac:dyDescent="0.25">
      <c r="A71" s="358"/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</row>
    <row r="72" spans="1:16" x14ac:dyDescent="0.25">
      <c r="A72" s="358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358"/>
      <c r="P72" s="358"/>
    </row>
    <row r="73" spans="1:16" x14ac:dyDescent="0.25">
      <c r="A73" s="358"/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</row>
    <row r="74" spans="1:16" x14ac:dyDescent="0.25">
      <c r="A74" s="358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</row>
    <row r="75" spans="1:16" x14ac:dyDescent="0.25">
      <c r="A75" s="358"/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</row>
    <row r="76" spans="1:16" x14ac:dyDescent="0.25">
      <c r="A76" s="358"/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</row>
    <row r="77" spans="1:16" x14ac:dyDescent="0.25">
      <c r="A77" s="358"/>
      <c r="B77" s="358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</row>
    <row r="78" spans="1:16" x14ac:dyDescent="0.25">
      <c r="A78" s="358"/>
      <c r="B78" s="358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</row>
    <row r="79" spans="1:16" x14ac:dyDescent="0.25">
      <c r="A79" s="358"/>
      <c r="B79" s="358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</row>
    <row r="80" spans="1:16" x14ac:dyDescent="0.25">
      <c r="A80" s="358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</row>
    <row r="81" spans="1:16" x14ac:dyDescent="0.25">
      <c r="A81" s="358"/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</row>
    <row r="82" spans="1:16" x14ac:dyDescent="0.25">
      <c r="A82" s="358"/>
      <c r="B82" s="358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</row>
    <row r="83" spans="1:16" x14ac:dyDescent="0.25">
      <c r="A83" s="358"/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</row>
    <row r="84" spans="1:16" x14ac:dyDescent="0.25">
      <c r="A84" s="358"/>
      <c r="B84" s="358"/>
      <c r="C84" s="358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</row>
    <row r="85" spans="1:16" x14ac:dyDescent="0.25">
      <c r="A85" s="358"/>
      <c r="B85" s="358"/>
      <c r="C85" s="358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</row>
    <row r="86" spans="1:16" x14ac:dyDescent="0.25">
      <c r="A86" s="358"/>
      <c r="B86" s="358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</row>
    <row r="87" spans="1:16" x14ac:dyDescent="0.25">
      <c r="A87" s="358"/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</row>
    <row r="88" spans="1:16" x14ac:dyDescent="0.25">
      <c r="A88" s="358"/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</row>
    <row r="89" spans="1:16" x14ac:dyDescent="0.25">
      <c r="A89" s="358"/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</row>
    <row r="90" spans="1:16" x14ac:dyDescent="0.25">
      <c r="A90" s="358"/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</row>
    <row r="91" spans="1:16" x14ac:dyDescent="0.25">
      <c r="A91" s="358"/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</row>
    <row r="92" spans="1:16" x14ac:dyDescent="0.25">
      <c r="A92" s="358"/>
      <c r="B92" s="358"/>
      <c r="C92" s="358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</row>
    <row r="93" spans="1:16" x14ac:dyDescent="0.25">
      <c r="A93" s="358"/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</row>
    <row r="94" spans="1:16" x14ac:dyDescent="0.25">
      <c r="A94" s="358"/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</row>
    <row r="95" spans="1:16" x14ac:dyDescent="0.25">
      <c r="A95" s="358"/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</row>
    <row r="96" spans="1:16" x14ac:dyDescent="0.25">
      <c r="A96" s="358"/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</row>
    <row r="97" spans="1:16" x14ac:dyDescent="0.25">
      <c r="A97" s="358"/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</row>
    <row r="98" spans="1:16" x14ac:dyDescent="0.25">
      <c r="A98" s="358"/>
      <c r="B98" s="358"/>
      <c r="C98" s="358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  <c r="P98" s="358"/>
    </row>
    <row r="99" spans="1:16" x14ac:dyDescent="0.25">
      <c r="A99" s="358"/>
      <c r="B99" s="358"/>
      <c r="C99" s="358"/>
      <c r="D99" s="358"/>
      <c r="E99" s="358"/>
      <c r="F99" s="358"/>
      <c r="G99" s="358"/>
      <c r="H99" s="358"/>
      <c r="I99" s="358"/>
      <c r="J99" s="358"/>
      <c r="K99" s="358"/>
      <c r="L99" s="358"/>
      <c r="M99" s="358"/>
      <c r="N99" s="358"/>
      <c r="O99" s="358"/>
      <c r="P99" s="358"/>
    </row>
    <row r="100" spans="1:16" x14ac:dyDescent="0.25">
      <c r="A100" s="358"/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60"/>
  <sheetViews>
    <sheetView workbookViewId="0"/>
  </sheetViews>
  <sheetFormatPr defaultRowHeight="13.5" x14ac:dyDescent="0.25"/>
  <sheetData>
    <row r="1" spans="1:10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</row>
    <row r="2" spans="1:10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</row>
    <row r="3" spans="1:10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</row>
    <row r="4" spans="1:10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</row>
    <row r="5" spans="1:10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</row>
    <row r="6" spans="1:10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</row>
    <row r="7" spans="1:10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</row>
    <row r="8" spans="1:10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</row>
    <row r="9" spans="1:10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</row>
    <row r="10" spans="1:10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</row>
    <row r="11" spans="1:10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</row>
    <row r="12" spans="1:10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</row>
    <row r="13" spans="1:10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</row>
    <row r="14" spans="1:10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</row>
    <row r="15" spans="1:10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</row>
    <row r="16" spans="1:10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</row>
    <row r="17" spans="1:10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</row>
    <row r="18" spans="1:10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</row>
    <row r="19" spans="1:10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</row>
    <row r="20" spans="1:10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</row>
    <row r="21" spans="1:10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</row>
    <row r="22" spans="1:10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</row>
    <row r="23" spans="1:10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</row>
    <row r="24" spans="1:10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</row>
    <row r="25" spans="1:10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</row>
    <row r="26" spans="1:10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</row>
    <row r="27" spans="1:10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</row>
    <row r="28" spans="1:10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</row>
    <row r="29" spans="1:10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</row>
    <row r="30" spans="1:10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</row>
    <row r="31" spans="1:10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</row>
    <row r="32" spans="1:10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</row>
    <row r="33" spans="1:10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</row>
    <row r="34" spans="1:10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</row>
    <row r="35" spans="1:10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</row>
    <row r="36" spans="1:10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</row>
    <row r="37" spans="1:10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</row>
    <row r="38" spans="1:10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</row>
    <row r="39" spans="1:10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</row>
    <row r="40" spans="1:10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</row>
    <row r="41" spans="1:10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</row>
    <row r="42" spans="1:10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</row>
    <row r="43" spans="1:10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</row>
    <row r="44" spans="1:10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</row>
    <row r="45" spans="1:10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</row>
    <row r="46" spans="1:10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</row>
    <row r="47" spans="1:10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</row>
    <row r="48" spans="1:10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</row>
    <row r="49" spans="1:10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</row>
    <row r="50" spans="1:10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</row>
    <row r="51" spans="1:10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</row>
    <row r="52" spans="1:10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</row>
    <row r="53" spans="1:10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</row>
    <row r="54" spans="1:10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</row>
    <row r="55" spans="1:10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</row>
    <row r="56" spans="1:10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</row>
    <row r="57" spans="1:10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</row>
    <row r="58" spans="1:10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</row>
    <row r="59" spans="1:10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</row>
    <row r="60" spans="1:10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60"/>
  <sheetViews>
    <sheetView workbookViewId="0">
      <selection activeCell="O42" sqref="O42"/>
    </sheetView>
  </sheetViews>
  <sheetFormatPr defaultRowHeight="13.5" x14ac:dyDescent="0.25"/>
  <sheetData>
    <row r="1" spans="1:10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</row>
    <row r="2" spans="1:10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</row>
    <row r="3" spans="1:10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</row>
    <row r="4" spans="1:10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</row>
    <row r="5" spans="1:10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</row>
    <row r="6" spans="1:10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</row>
    <row r="7" spans="1:10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</row>
    <row r="8" spans="1:10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</row>
    <row r="9" spans="1:10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</row>
    <row r="10" spans="1:10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</row>
    <row r="11" spans="1:10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</row>
    <row r="12" spans="1:10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</row>
    <row r="13" spans="1:10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</row>
    <row r="14" spans="1:10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</row>
    <row r="15" spans="1:10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</row>
    <row r="16" spans="1:10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</row>
    <row r="17" spans="1:10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</row>
    <row r="18" spans="1:10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</row>
    <row r="19" spans="1:10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</row>
    <row r="20" spans="1:10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</row>
    <row r="21" spans="1:10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</row>
    <row r="22" spans="1:10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</row>
    <row r="23" spans="1:10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</row>
    <row r="24" spans="1:10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</row>
    <row r="25" spans="1:10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</row>
    <row r="26" spans="1:10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</row>
    <row r="27" spans="1:10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</row>
    <row r="28" spans="1:10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</row>
    <row r="29" spans="1:10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</row>
    <row r="30" spans="1:10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</row>
    <row r="31" spans="1:10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</row>
    <row r="32" spans="1:10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</row>
    <row r="33" spans="1:10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</row>
    <row r="34" spans="1:10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</row>
    <row r="35" spans="1:10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</row>
    <row r="36" spans="1:10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</row>
    <row r="37" spans="1:10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</row>
    <row r="38" spans="1:10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</row>
    <row r="39" spans="1:10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</row>
    <row r="40" spans="1:10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</row>
    <row r="41" spans="1:10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</row>
    <row r="42" spans="1:10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</row>
    <row r="43" spans="1:10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</row>
    <row r="44" spans="1:10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</row>
    <row r="45" spans="1:10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</row>
    <row r="46" spans="1:10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</row>
    <row r="47" spans="1:10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</row>
    <row r="48" spans="1:10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</row>
    <row r="49" spans="1:10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</row>
    <row r="50" spans="1:10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</row>
    <row r="51" spans="1:10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</row>
    <row r="52" spans="1:10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</row>
    <row r="53" spans="1:10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</row>
    <row r="54" spans="1:10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</row>
    <row r="55" spans="1:10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</row>
    <row r="56" spans="1:10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</row>
    <row r="57" spans="1:10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</row>
    <row r="58" spans="1:10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</row>
    <row r="59" spans="1:10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</row>
    <row r="60" spans="1:10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60"/>
  <sheetViews>
    <sheetView workbookViewId="0"/>
  </sheetViews>
  <sheetFormatPr defaultRowHeight="13.5" x14ac:dyDescent="0.25"/>
  <sheetData>
    <row r="1" spans="1:10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</row>
    <row r="2" spans="1:10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</row>
    <row r="3" spans="1:10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</row>
    <row r="4" spans="1:10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</row>
    <row r="5" spans="1:10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</row>
    <row r="6" spans="1:10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</row>
    <row r="7" spans="1:10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</row>
    <row r="8" spans="1:10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</row>
    <row r="9" spans="1:10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</row>
    <row r="10" spans="1:10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</row>
    <row r="11" spans="1:10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</row>
    <row r="12" spans="1:10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</row>
    <row r="13" spans="1:10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</row>
    <row r="14" spans="1:10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</row>
    <row r="15" spans="1:10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</row>
    <row r="16" spans="1:10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</row>
    <row r="17" spans="1:10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</row>
    <row r="18" spans="1:10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</row>
    <row r="19" spans="1:10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</row>
    <row r="20" spans="1:10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</row>
    <row r="21" spans="1:10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</row>
    <row r="22" spans="1:10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</row>
    <row r="23" spans="1:10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</row>
    <row r="24" spans="1:10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</row>
    <row r="25" spans="1:10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</row>
    <row r="26" spans="1:10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</row>
    <row r="27" spans="1:10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</row>
    <row r="28" spans="1:10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</row>
    <row r="29" spans="1:10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</row>
    <row r="30" spans="1:10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</row>
    <row r="31" spans="1:10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</row>
    <row r="32" spans="1:10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</row>
    <row r="33" spans="1:10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</row>
    <row r="34" spans="1:10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</row>
    <row r="35" spans="1:10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</row>
    <row r="36" spans="1:10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</row>
    <row r="37" spans="1:10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</row>
    <row r="38" spans="1:10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</row>
    <row r="39" spans="1:10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</row>
    <row r="40" spans="1:10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</row>
    <row r="41" spans="1:10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</row>
    <row r="42" spans="1:10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</row>
    <row r="43" spans="1:10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</row>
    <row r="44" spans="1:10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</row>
    <row r="45" spans="1:10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</row>
    <row r="46" spans="1:10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</row>
    <row r="47" spans="1:10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</row>
    <row r="48" spans="1:10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</row>
    <row r="49" spans="1:10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</row>
    <row r="50" spans="1:10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</row>
    <row r="51" spans="1:10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</row>
    <row r="52" spans="1:10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</row>
    <row r="53" spans="1:10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</row>
    <row r="54" spans="1:10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</row>
    <row r="55" spans="1:10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</row>
    <row r="56" spans="1:10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</row>
    <row r="57" spans="1:10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</row>
    <row r="58" spans="1:10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</row>
    <row r="59" spans="1:10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</row>
    <row r="60" spans="1:10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60"/>
  <sheetViews>
    <sheetView workbookViewId="0"/>
  </sheetViews>
  <sheetFormatPr defaultRowHeight="13.5" x14ac:dyDescent="0.25"/>
  <sheetData>
    <row r="1" spans="1:10" x14ac:dyDescent="0.25">
      <c r="A1" s="358">
        <v>0</v>
      </c>
      <c r="B1" s="358">
        <v>0</v>
      </c>
      <c r="C1" s="358">
        <v>0</v>
      </c>
      <c r="D1" s="358">
        <v>0</v>
      </c>
      <c r="E1" s="358">
        <v>0</v>
      </c>
      <c r="F1" s="358">
        <v>0</v>
      </c>
      <c r="G1" s="358">
        <v>0</v>
      </c>
      <c r="H1" s="358">
        <v>0</v>
      </c>
      <c r="I1" s="358">
        <v>0</v>
      </c>
      <c r="J1" s="358">
        <v>0</v>
      </c>
    </row>
    <row r="2" spans="1:10" x14ac:dyDescent="0.25">
      <c r="A2" s="358">
        <v>0</v>
      </c>
      <c r="B2" s="358">
        <v>0</v>
      </c>
      <c r="C2" s="358">
        <v>0</v>
      </c>
      <c r="D2" s="358">
        <v>0</v>
      </c>
      <c r="E2" s="358">
        <v>0</v>
      </c>
      <c r="F2" s="358">
        <v>0</v>
      </c>
      <c r="G2" s="358">
        <v>0</v>
      </c>
      <c r="H2" s="358">
        <v>0</v>
      </c>
      <c r="I2" s="358">
        <v>0</v>
      </c>
      <c r="J2" s="358">
        <v>0</v>
      </c>
    </row>
    <row r="3" spans="1:10" x14ac:dyDescent="0.25">
      <c r="A3" s="358">
        <v>0</v>
      </c>
      <c r="B3" s="358">
        <v>0</v>
      </c>
      <c r="C3" s="358">
        <v>0</v>
      </c>
      <c r="D3" s="358">
        <v>0</v>
      </c>
      <c r="E3" s="358">
        <v>0</v>
      </c>
      <c r="F3" s="358">
        <v>0</v>
      </c>
      <c r="G3" s="358">
        <v>0</v>
      </c>
      <c r="H3" s="358">
        <v>0</v>
      </c>
      <c r="I3" s="358">
        <v>0</v>
      </c>
      <c r="J3" s="358">
        <v>0</v>
      </c>
    </row>
    <row r="4" spans="1:10" x14ac:dyDescent="0.25">
      <c r="A4" s="358">
        <v>0</v>
      </c>
      <c r="B4" s="358">
        <v>0</v>
      </c>
      <c r="C4" s="358">
        <v>0</v>
      </c>
      <c r="D4" s="358">
        <v>0</v>
      </c>
      <c r="E4" s="358">
        <v>0</v>
      </c>
      <c r="F4" s="358">
        <v>0</v>
      </c>
      <c r="G4" s="358">
        <v>0</v>
      </c>
      <c r="H4" s="358">
        <v>0</v>
      </c>
      <c r="I4" s="358">
        <v>0</v>
      </c>
      <c r="J4" s="358">
        <v>0</v>
      </c>
    </row>
    <row r="5" spans="1:10" x14ac:dyDescent="0.25">
      <c r="A5" s="358">
        <v>0</v>
      </c>
      <c r="B5" s="358">
        <v>0</v>
      </c>
      <c r="C5" s="358">
        <v>0</v>
      </c>
      <c r="D5" s="358">
        <v>0</v>
      </c>
      <c r="E5" s="358">
        <v>0</v>
      </c>
      <c r="F5" s="358">
        <v>0</v>
      </c>
      <c r="G5" s="358">
        <v>0</v>
      </c>
      <c r="H5" s="358">
        <v>0</v>
      </c>
      <c r="I5" s="358">
        <v>0</v>
      </c>
      <c r="J5" s="358">
        <v>0</v>
      </c>
    </row>
    <row r="6" spans="1:10" x14ac:dyDescent="0.25">
      <c r="A6" s="358">
        <v>0</v>
      </c>
      <c r="B6" s="358">
        <v>0</v>
      </c>
      <c r="C6" s="358">
        <v>0</v>
      </c>
      <c r="D6" s="358">
        <v>0</v>
      </c>
      <c r="E6" s="358">
        <v>0</v>
      </c>
      <c r="F6" s="358">
        <v>0</v>
      </c>
      <c r="G6" s="358">
        <v>0</v>
      </c>
      <c r="H6" s="358">
        <v>0</v>
      </c>
      <c r="I6" s="358">
        <v>0</v>
      </c>
      <c r="J6" s="358">
        <v>0</v>
      </c>
    </row>
    <row r="7" spans="1:10" x14ac:dyDescent="0.25">
      <c r="A7" s="358">
        <v>0</v>
      </c>
      <c r="B7" s="358">
        <v>0</v>
      </c>
      <c r="C7" s="358">
        <v>0</v>
      </c>
      <c r="D7" s="358">
        <v>0</v>
      </c>
      <c r="E7" s="358">
        <v>0</v>
      </c>
      <c r="F7" s="358">
        <v>0</v>
      </c>
      <c r="G7" s="358">
        <v>0</v>
      </c>
      <c r="H7" s="358">
        <v>0</v>
      </c>
      <c r="I7" s="358">
        <v>0</v>
      </c>
      <c r="J7" s="358">
        <v>0</v>
      </c>
    </row>
    <row r="8" spans="1:10" x14ac:dyDescent="0.25">
      <c r="A8" s="358">
        <v>0</v>
      </c>
      <c r="B8" s="358">
        <v>0</v>
      </c>
      <c r="C8" s="358">
        <v>0</v>
      </c>
      <c r="D8" s="358">
        <v>0</v>
      </c>
      <c r="E8" s="358">
        <v>0</v>
      </c>
      <c r="F8" s="358">
        <v>0</v>
      </c>
      <c r="G8" s="358">
        <v>0</v>
      </c>
      <c r="H8" s="358">
        <v>0</v>
      </c>
      <c r="I8" s="358">
        <v>0</v>
      </c>
      <c r="J8" s="358">
        <v>0</v>
      </c>
    </row>
    <row r="9" spans="1:10" x14ac:dyDescent="0.25">
      <c r="A9" s="358">
        <v>0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</row>
    <row r="10" spans="1:10" x14ac:dyDescent="0.25">
      <c r="A10" s="358">
        <v>0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</row>
    <row r="11" spans="1:10" x14ac:dyDescent="0.25">
      <c r="A11" s="358">
        <v>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</row>
    <row r="12" spans="1:10" x14ac:dyDescent="0.25">
      <c r="A12" s="358">
        <v>0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</row>
    <row r="13" spans="1:10" x14ac:dyDescent="0.25">
      <c r="A13" s="358">
        <v>0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</row>
    <row r="14" spans="1:10" x14ac:dyDescent="0.25">
      <c r="A14" s="358">
        <v>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</row>
    <row r="15" spans="1:10" x14ac:dyDescent="0.25">
      <c r="A15" s="358">
        <v>0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</row>
    <row r="16" spans="1:10" x14ac:dyDescent="0.25">
      <c r="A16" s="358">
        <v>0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</row>
    <row r="17" spans="1:10" x14ac:dyDescent="0.25">
      <c r="A17" s="358">
        <v>0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</row>
    <row r="18" spans="1:10" x14ac:dyDescent="0.25">
      <c r="A18" s="358">
        <v>0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</row>
    <row r="19" spans="1:10" x14ac:dyDescent="0.25">
      <c r="A19" s="358">
        <v>0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</row>
    <row r="20" spans="1:10" x14ac:dyDescent="0.25">
      <c r="A20" s="358">
        <v>0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</row>
    <row r="21" spans="1:10" x14ac:dyDescent="0.25">
      <c r="A21" s="358">
        <v>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</row>
    <row r="22" spans="1:10" x14ac:dyDescent="0.25">
      <c r="A22" s="358">
        <v>0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</row>
    <row r="23" spans="1:10" x14ac:dyDescent="0.25">
      <c r="A23" s="358">
        <v>0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</row>
    <row r="24" spans="1:10" x14ac:dyDescent="0.25">
      <c r="A24" s="358">
        <v>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</row>
    <row r="25" spans="1:10" x14ac:dyDescent="0.25">
      <c r="A25" s="358">
        <v>0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</row>
    <row r="26" spans="1:10" x14ac:dyDescent="0.25">
      <c r="A26" s="358">
        <v>0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</row>
    <row r="27" spans="1:10" x14ac:dyDescent="0.25">
      <c r="A27" s="358">
        <v>0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</row>
    <row r="28" spans="1:10" x14ac:dyDescent="0.25">
      <c r="A28" s="358">
        <v>0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</row>
    <row r="29" spans="1:10" x14ac:dyDescent="0.25">
      <c r="A29" s="358">
        <v>0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</row>
    <row r="30" spans="1:10" x14ac:dyDescent="0.25">
      <c r="A30" s="358">
        <v>0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</row>
    <row r="31" spans="1:10" x14ac:dyDescent="0.25">
      <c r="A31" s="358">
        <v>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</row>
    <row r="32" spans="1:10" x14ac:dyDescent="0.25">
      <c r="A32" s="358">
        <v>0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</row>
    <row r="33" spans="1:10" x14ac:dyDescent="0.25">
      <c r="A33" s="358">
        <v>0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</row>
    <row r="34" spans="1:10" x14ac:dyDescent="0.25">
      <c r="A34" s="358">
        <v>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</row>
    <row r="35" spans="1:10" x14ac:dyDescent="0.25">
      <c r="A35" s="358">
        <v>0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</row>
    <row r="36" spans="1:10" x14ac:dyDescent="0.25">
      <c r="A36" s="358">
        <v>0</v>
      </c>
      <c r="B36" s="358">
        <v>0</v>
      </c>
      <c r="C36" s="358">
        <v>0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58">
        <v>0</v>
      </c>
      <c r="J36" s="358">
        <v>0</v>
      </c>
    </row>
    <row r="37" spans="1:10" x14ac:dyDescent="0.25">
      <c r="A37" s="358">
        <v>0</v>
      </c>
      <c r="B37" s="358">
        <v>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</row>
    <row r="38" spans="1:10" x14ac:dyDescent="0.25">
      <c r="A38" s="358">
        <v>0</v>
      </c>
      <c r="B38" s="358">
        <v>0</v>
      </c>
      <c r="C38" s="358">
        <v>0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58">
        <v>0</v>
      </c>
      <c r="J38" s="358">
        <v>0</v>
      </c>
    </row>
    <row r="39" spans="1:10" x14ac:dyDescent="0.25">
      <c r="A39" s="358">
        <v>0</v>
      </c>
      <c r="B39" s="358">
        <v>0</v>
      </c>
      <c r="C39" s="358">
        <v>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58">
        <v>0</v>
      </c>
      <c r="J39" s="358">
        <v>0</v>
      </c>
    </row>
    <row r="40" spans="1:10" x14ac:dyDescent="0.25">
      <c r="A40" s="358">
        <v>0</v>
      </c>
      <c r="B40" s="358">
        <v>0</v>
      </c>
      <c r="C40" s="358">
        <v>0</v>
      </c>
      <c r="D40" s="358">
        <v>0</v>
      </c>
      <c r="E40" s="358">
        <v>0</v>
      </c>
      <c r="F40" s="358">
        <v>0</v>
      </c>
      <c r="G40" s="358">
        <v>0</v>
      </c>
      <c r="H40" s="358">
        <v>0</v>
      </c>
      <c r="I40" s="358">
        <v>0</v>
      </c>
      <c r="J40" s="358">
        <v>0</v>
      </c>
    </row>
    <row r="41" spans="1:10" x14ac:dyDescent="0.25">
      <c r="A41" s="358">
        <v>0</v>
      </c>
      <c r="B41" s="358">
        <v>0</v>
      </c>
      <c r="C41" s="358">
        <v>0</v>
      </c>
      <c r="D41" s="358">
        <v>0</v>
      </c>
      <c r="E41" s="358">
        <v>0</v>
      </c>
      <c r="F41" s="358">
        <v>0</v>
      </c>
      <c r="G41" s="358">
        <v>0</v>
      </c>
      <c r="H41" s="358">
        <v>0</v>
      </c>
      <c r="I41" s="358">
        <v>0</v>
      </c>
      <c r="J41" s="358">
        <v>0</v>
      </c>
    </row>
    <row r="42" spans="1:10" x14ac:dyDescent="0.25">
      <c r="A42" s="358">
        <v>0</v>
      </c>
      <c r="B42" s="358">
        <v>0</v>
      </c>
      <c r="C42" s="358">
        <v>0</v>
      </c>
      <c r="D42" s="358">
        <v>0</v>
      </c>
      <c r="E42" s="358">
        <v>0</v>
      </c>
      <c r="F42" s="358">
        <v>0</v>
      </c>
      <c r="G42" s="358">
        <v>0</v>
      </c>
      <c r="H42" s="358">
        <v>0</v>
      </c>
      <c r="I42" s="358">
        <v>0</v>
      </c>
      <c r="J42" s="358">
        <v>0</v>
      </c>
    </row>
    <row r="43" spans="1:10" x14ac:dyDescent="0.25">
      <c r="A43" s="358">
        <v>0</v>
      </c>
      <c r="B43" s="358">
        <v>0</v>
      </c>
      <c r="C43" s="358">
        <v>0</v>
      </c>
      <c r="D43" s="358">
        <v>0</v>
      </c>
      <c r="E43" s="358">
        <v>0</v>
      </c>
      <c r="F43" s="358">
        <v>0</v>
      </c>
      <c r="G43" s="358">
        <v>0</v>
      </c>
      <c r="H43" s="358">
        <v>0</v>
      </c>
      <c r="I43" s="358">
        <v>0</v>
      </c>
      <c r="J43" s="358">
        <v>0</v>
      </c>
    </row>
    <row r="44" spans="1:10" x14ac:dyDescent="0.25">
      <c r="A44" s="358">
        <v>0</v>
      </c>
      <c r="B44" s="358">
        <v>0</v>
      </c>
      <c r="C44" s="358">
        <v>0</v>
      </c>
      <c r="D44" s="358">
        <v>0</v>
      </c>
      <c r="E44" s="358">
        <v>0</v>
      </c>
      <c r="F44" s="358">
        <v>0</v>
      </c>
      <c r="G44" s="358">
        <v>0</v>
      </c>
      <c r="H44" s="358">
        <v>0</v>
      </c>
      <c r="I44" s="358">
        <v>0</v>
      </c>
      <c r="J44" s="358">
        <v>0</v>
      </c>
    </row>
    <row r="45" spans="1:10" x14ac:dyDescent="0.25">
      <c r="A45" s="358">
        <v>0</v>
      </c>
      <c r="B45" s="358">
        <v>0</v>
      </c>
      <c r="C45" s="358">
        <v>0</v>
      </c>
      <c r="D45" s="358">
        <v>0</v>
      </c>
      <c r="E45" s="358">
        <v>0</v>
      </c>
      <c r="F45" s="358">
        <v>0</v>
      </c>
      <c r="G45" s="358">
        <v>0</v>
      </c>
      <c r="H45" s="358">
        <v>0</v>
      </c>
      <c r="I45" s="358">
        <v>0</v>
      </c>
      <c r="J45" s="358">
        <v>0</v>
      </c>
    </row>
    <row r="46" spans="1:10" x14ac:dyDescent="0.25">
      <c r="A46" s="358">
        <v>0</v>
      </c>
      <c r="B46" s="358">
        <v>0</v>
      </c>
      <c r="C46" s="358">
        <v>0</v>
      </c>
      <c r="D46" s="358">
        <v>0</v>
      </c>
      <c r="E46" s="358">
        <v>0</v>
      </c>
      <c r="F46" s="358">
        <v>0</v>
      </c>
      <c r="G46" s="358">
        <v>0</v>
      </c>
      <c r="H46" s="358">
        <v>0</v>
      </c>
      <c r="I46" s="358">
        <v>0</v>
      </c>
      <c r="J46" s="358">
        <v>0</v>
      </c>
    </row>
    <row r="47" spans="1:10" x14ac:dyDescent="0.25">
      <c r="A47" s="358">
        <v>0</v>
      </c>
      <c r="B47" s="358">
        <v>0</v>
      </c>
      <c r="C47" s="358">
        <v>0</v>
      </c>
      <c r="D47" s="358">
        <v>0</v>
      </c>
      <c r="E47" s="358">
        <v>0</v>
      </c>
      <c r="F47" s="358">
        <v>0</v>
      </c>
      <c r="G47" s="358">
        <v>0</v>
      </c>
      <c r="H47" s="358">
        <v>0</v>
      </c>
      <c r="I47" s="358">
        <v>0</v>
      </c>
      <c r="J47" s="358">
        <v>0</v>
      </c>
    </row>
    <row r="48" spans="1:10" x14ac:dyDescent="0.25">
      <c r="A48" s="358">
        <v>0</v>
      </c>
      <c r="B48" s="358">
        <v>0</v>
      </c>
      <c r="C48" s="358">
        <v>0</v>
      </c>
      <c r="D48" s="358">
        <v>0</v>
      </c>
      <c r="E48" s="358">
        <v>0</v>
      </c>
      <c r="F48" s="358">
        <v>0</v>
      </c>
      <c r="G48" s="358">
        <v>0</v>
      </c>
      <c r="H48" s="358">
        <v>0</v>
      </c>
      <c r="I48" s="358">
        <v>0</v>
      </c>
      <c r="J48" s="358">
        <v>0</v>
      </c>
    </row>
    <row r="49" spans="1:10" x14ac:dyDescent="0.25">
      <c r="A49" s="358">
        <v>0</v>
      </c>
      <c r="B49" s="358">
        <v>0</v>
      </c>
      <c r="C49" s="358">
        <v>0</v>
      </c>
      <c r="D49" s="358">
        <v>0</v>
      </c>
      <c r="E49" s="358">
        <v>0</v>
      </c>
      <c r="F49" s="358">
        <v>0</v>
      </c>
      <c r="G49" s="358">
        <v>0</v>
      </c>
      <c r="H49" s="358">
        <v>0</v>
      </c>
      <c r="I49" s="358">
        <v>0</v>
      </c>
      <c r="J49" s="358">
        <v>0</v>
      </c>
    </row>
    <row r="50" spans="1:10" x14ac:dyDescent="0.25">
      <c r="A50" s="358">
        <v>0</v>
      </c>
      <c r="B50" s="358">
        <v>0</v>
      </c>
      <c r="C50" s="358">
        <v>0</v>
      </c>
      <c r="D50" s="358">
        <v>0</v>
      </c>
      <c r="E50" s="358">
        <v>0</v>
      </c>
      <c r="F50" s="358">
        <v>0</v>
      </c>
      <c r="G50" s="358">
        <v>0</v>
      </c>
      <c r="H50" s="358">
        <v>0</v>
      </c>
      <c r="I50" s="358">
        <v>0</v>
      </c>
      <c r="J50" s="358">
        <v>0</v>
      </c>
    </row>
    <row r="51" spans="1:10" x14ac:dyDescent="0.25">
      <c r="A51" s="358">
        <v>0</v>
      </c>
      <c r="B51" s="358">
        <v>0</v>
      </c>
      <c r="C51" s="358">
        <v>0</v>
      </c>
      <c r="D51" s="358">
        <v>0</v>
      </c>
      <c r="E51" s="358">
        <v>0</v>
      </c>
      <c r="F51" s="358">
        <v>0</v>
      </c>
      <c r="G51" s="358">
        <v>0</v>
      </c>
      <c r="H51" s="358">
        <v>0</v>
      </c>
      <c r="I51" s="358">
        <v>0</v>
      </c>
      <c r="J51" s="358">
        <v>0</v>
      </c>
    </row>
    <row r="52" spans="1:10" x14ac:dyDescent="0.25">
      <c r="A52" s="358">
        <v>0</v>
      </c>
      <c r="B52" s="358">
        <v>0</v>
      </c>
      <c r="C52" s="358">
        <v>0</v>
      </c>
      <c r="D52" s="358">
        <v>0</v>
      </c>
      <c r="E52" s="358">
        <v>0</v>
      </c>
      <c r="F52" s="358">
        <v>0</v>
      </c>
      <c r="G52" s="358">
        <v>0</v>
      </c>
      <c r="H52" s="358">
        <v>0</v>
      </c>
      <c r="I52" s="358">
        <v>0</v>
      </c>
      <c r="J52" s="358">
        <v>0</v>
      </c>
    </row>
    <row r="53" spans="1:10" x14ac:dyDescent="0.25">
      <c r="A53" s="358">
        <v>0</v>
      </c>
      <c r="B53" s="358">
        <v>0</v>
      </c>
      <c r="C53" s="358">
        <v>0</v>
      </c>
      <c r="D53" s="358">
        <v>0</v>
      </c>
      <c r="E53" s="358">
        <v>0</v>
      </c>
      <c r="F53" s="358">
        <v>0</v>
      </c>
      <c r="G53" s="358">
        <v>0</v>
      </c>
      <c r="H53" s="358">
        <v>0</v>
      </c>
      <c r="I53" s="358">
        <v>0</v>
      </c>
      <c r="J53" s="358">
        <v>0</v>
      </c>
    </row>
    <row r="54" spans="1:10" x14ac:dyDescent="0.25">
      <c r="A54" s="358">
        <v>0</v>
      </c>
      <c r="B54" s="358">
        <v>0</v>
      </c>
      <c r="C54" s="358">
        <v>0</v>
      </c>
      <c r="D54" s="358">
        <v>0</v>
      </c>
      <c r="E54" s="358">
        <v>0</v>
      </c>
      <c r="F54" s="358">
        <v>0</v>
      </c>
      <c r="G54" s="358">
        <v>0</v>
      </c>
      <c r="H54" s="358">
        <v>0</v>
      </c>
      <c r="I54" s="358">
        <v>0</v>
      </c>
      <c r="J54" s="358">
        <v>0</v>
      </c>
    </row>
    <row r="55" spans="1:10" x14ac:dyDescent="0.25">
      <c r="A55" s="358">
        <v>0</v>
      </c>
      <c r="B55" s="358">
        <v>0</v>
      </c>
      <c r="C55" s="358">
        <v>0</v>
      </c>
      <c r="D55" s="358">
        <v>0</v>
      </c>
      <c r="E55" s="358">
        <v>0</v>
      </c>
      <c r="F55" s="358">
        <v>0</v>
      </c>
      <c r="G55" s="358">
        <v>0</v>
      </c>
      <c r="H55" s="358">
        <v>0</v>
      </c>
      <c r="I55" s="358">
        <v>0</v>
      </c>
      <c r="J55" s="358">
        <v>0</v>
      </c>
    </row>
    <row r="56" spans="1:10" x14ac:dyDescent="0.25">
      <c r="A56" s="358">
        <v>0</v>
      </c>
      <c r="B56" s="358">
        <v>0</v>
      </c>
      <c r="C56" s="358">
        <v>0</v>
      </c>
      <c r="D56" s="358">
        <v>0</v>
      </c>
      <c r="E56" s="358">
        <v>0</v>
      </c>
      <c r="F56" s="358">
        <v>0</v>
      </c>
      <c r="G56" s="358">
        <v>0</v>
      </c>
      <c r="H56" s="358">
        <v>0</v>
      </c>
      <c r="I56" s="358">
        <v>0</v>
      </c>
      <c r="J56" s="358">
        <v>0</v>
      </c>
    </row>
    <row r="57" spans="1:10" x14ac:dyDescent="0.25">
      <c r="A57" s="358">
        <v>0</v>
      </c>
      <c r="B57" s="358">
        <v>0</v>
      </c>
      <c r="C57" s="358">
        <v>0</v>
      </c>
      <c r="D57" s="358">
        <v>0</v>
      </c>
      <c r="E57" s="358">
        <v>0</v>
      </c>
      <c r="F57" s="358">
        <v>0</v>
      </c>
      <c r="G57" s="358">
        <v>0</v>
      </c>
      <c r="H57" s="358">
        <v>0</v>
      </c>
      <c r="I57" s="358">
        <v>0</v>
      </c>
      <c r="J57" s="358">
        <v>0</v>
      </c>
    </row>
    <row r="58" spans="1:10" x14ac:dyDescent="0.25">
      <c r="A58" s="358">
        <v>0</v>
      </c>
      <c r="B58" s="358">
        <v>0</v>
      </c>
      <c r="C58" s="358">
        <v>0</v>
      </c>
      <c r="D58" s="358">
        <v>0</v>
      </c>
      <c r="E58" s="358">
        <v>0</v>
      </c>
      <c r="F58" s="358">
        <v>0</v>
      </c>
      <c r="G58" s="358">
        <v>0</v>
      </c>
      <c r="H58" s="358">
        <v>0</v>
      </c>
      <c r="I58" s="358">
        <v>0</v>
      </c>
      <c r="J58" s="358">
        <v>0</v>
      </c>
    </row>
    <row r="59" spans="1:10" x14ac:dyDescent="0.25">
      <c r="A59" s="358">
        <v>0</v>
      </c>
      <c r="B59" s="358">
        <v>0</v>
      </c>
      <c r="C59" s="358">
        <v>0</v>
      </c>
      <c r="D59" s="358">
        <v>0</v>
      </c>
      <c r="E59" s="358">
        <v>0</v>
      </c>
      <c r="F59" s="358">
        <v>0</v>
      </c>
      <c r="G59" s="358">
        <v>0</v>
      </c>
      <c r="H59" s="358">
        <v>0</v>
      </c>
      <c r="I59" s="358">
        <v>0</v>
      </c>
      <c r="J59" s="358">
        <v>0</v>
      </c>
    </row>
    <row r="60" spans="1:10" x14ac:dyDescent="0.25">
      <c r="A60" s="358">
        <v>0</v>
      </c>
      <c r="B60" s="358">
        <v>0</v>
      </c>
      <c r="C60" s="358">
        <v>0</v>
      </c>
      <c r="D60" s="358">
        <v>0</v>
      </c>
      <c r="E60" s="358">
        <v>0</v>
      </c>
      <c r="F60" s="358">
        <v>0</v>
      </c>
      <c r="G60" s="358">
        <v>0</v>
      </c>
      <c r="H60" s="358">
        <v>0</v>
      </c>
      <c r="I60" s="358">
        <v>0</v>
      </c>
      <c r="J60" s="358">
        <v>0</v>
      </c>
    </row>
  </sheetData>
  <phoneticPr fontId="28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G183"/>
  <sheetViews>
    <sheetView showGridLines="0" zoomScale="80" zoomScaleNormal="80" workbookViewId="0"/>
  </sheetViews>
  <sheetFormatPr defaultRowHeight="13.5" x14ac:dyDescent="0.25"/>
  <cols>
    <col min="1" max="1" width="4.7109375" style="358" customWidth="1"/>
    <col min="2" max="2" width="52.28515625" style="358" customWidth="1"/>
    <col min="3" max="3" width="12.42578125" style="358" customWidth="1"/>
    <col min="4" max="4" width="14.7109375" style="358" customWidth="1"/>
    <col min="5" max="5" width="12.42578125" style="358" customWidth="1"/>
    <col min="6" max="6" width="17" style="358" customWidth="1"/>
    <col min="7" max="8" width="16" style="358" customWidth="1"/>
    <col min="9" max="9" width="2.7109375" style="358" customWidth="1"/>
    <col min="10" max="10" width="15.42578125" style="795" customWidth="1"/>
    <col min="11" max="11" width="14.85546875" style="795" customWidth="1"/>
    <col min="12" max="12" width="17.28515625" style="795" customWidth="1"/>
    <col min="13" max="13" width="15.28515625" style="795" customWidth="1"/>
    <col min="14" max="14" width="11.42578125" style="795" customWidth="1"/>
    <col min="15" max="15" width="8.42578125" style="795" customWidth="1"/>
    <col min="16" max="16" width="1.85546875" style="795" customWidth="1"/>
    <col min="17" max="17" width="11.5703125" style="795" customWidth="1"/>
    <col min="18" max="18" width="8.42578125" style="795" customWidth="1"/>
    <col min="19" max="19" width="1.42578125" style="795" customWidth="1"/>
    <col min="20" max="20" width="17.7109375" style="795" customWidth="1"/>
    <col min="21" max="21" width="9.140625" style="795"/>
    <col min="22" max="16384" width="9.140625" style="358"/>
  </cols>
  <sheetData>
    <row r="1" spans="1:111" ht="18" x14ac:dyDescent="0.25">
      <c r="A1" s="527" t="s">
        <v>950</v>
      </c>
      <c r="B1" s="2"/>
      <c r="C1" s="2"/>
      <c r="D1" s="2"/>
      <c r="E1" s="2"/>
      <c r="F1" s="2"/>
      <c r="G1" s="2"/>
      <c r="H1" s="46"/>
      <c r="K1" s="26"/>
    </row>
    <row r="2" spans="1:111" x14ac:dyDescent="0.25">
      <c r="A2" s="47" t="s">
        <v>959</v>
      </c>
      <c r="B2" s="48"/>
      <c r="C2" s="568">
        <f>Front_Sheet!C2</f>
        <v>0</v>
      </c>
      <c r="D2" s="734">
        <f>Front_Sheet!C5</f>
        <v>0</v>
      </c>
      <c r="E2" s="48"/>
      <c r="F2" s="48"/>
      <c r="G2" s="48"/>
      <c r="H2" s="50"/>
      <c r="K2" s="51"/>
    </row>
    <row r="3" spans="1:111" ht="14.25" thickBot="1" x14ac:dyDescent="0.3">
      <c r="A3" s="52" t="s">
        <v>591</v>
      </c>
      <c r="B3" s="53"/>
      <c r="C3" s="53"/>
      <c r="D3" s="54">
        <f>Front_Sheet!C6</f>
        <v>0</v>
      </c>
      <c r="E3" s="53"/>
      <c r="F3" s="53"/>
      <c r="G3" s="53"/>
      <c r="H3" s="55"/>
      <c r="N3" s="31"/>
      <c r="Q3" s="31"/>
      <c r="T3" s="31"/>
    </row>
    <row r="4" spans="1:111" x14ac:dyDescent="0.25">
      <c r="A4" s="485"/>
      <c r="B4" s="48"/>
      <c r="C4" s="48"/>
      <c r="D4" s="49"/>
      <c r="E4" s="48"/>
      <c r="F4" s="48"/>
      <c r="G4" s="48"/>
      <c r="H4" s="48"/>
      <c r="L4" s="770"/>
      <c r="N4" s="31"/>
      <c r="Q4" s="31"/>
      <c r="T4" s="31"/>
    </row>
    <row r="5" spans="1:111" ht="16.5" x14ac:dyDescent="0.25">
      <c r="A5" s="1412" t="s">
        <v>201</v>
      </c>
      <c r="B5" s="1447"/>
      <c r="C5" s="1447"/>
      <c r="D5" s="1447"/>
      <c r="E5" s="1447"/>
      <c r="F5" s="1447"/>
      <c r="G5" s="1447"/>
      <c r="H5" s="48"/>
      <c r="L5" s="31"/>
      <c r="N5" s="1448"/>
      <c r="O5" s="1447"/>
      <c r="P5" s="502"/>
      <c r="Q5" s="1448"/>
      <c r="R5" s="1448"/>
      <c r="S5" s="502"/>
      <c r="T5" s="1272"/>
    </row>
    <row r="6" spans="1:111" ht="16.5" x14ac:dyDescent="0.25">
      <c r="A6" s="1271"/>
      <c r="B6" s="642"/>
      <c r="C6" s="642"/>
      <c r="D6" s="642"/>
      <c r="E6" s="642"/>
      <c r="F6" s="642"/>
      <c r="G6" s="642"/>
      <c r="H6" s="48"/>
      <c r="L6" s="31"/>
      <c r="N6" s="1272"/>
      <c r="O6" s="642"/>
      <c r="P6" s="502"/>
      <c r="Q6" s="1272"/>
      <c r="R6" s="1272"/>
      <c r="S6" s="502"/>
      <c r="T6" s="1272"/>
    </row>
    <row r="7" spans="1:111" ht="12.75" customHeight="1" x14ac:dyDescent="0.25">
      <c r="A7" s="1292"/>
      <c r="B7" s="1293"/>
      <c r="C7" s="768"/>
      <c r="D7" s="1039"/>
      <c r="E7" s="1039"/>
      <c r="F7" s="1034"/>
      <c r="G7" s="1034"/>
      <c r="H7" s="1034"/>
      <c r="I7" s="909"/>
      <c r="J7" s="1028"/>
      <c r="K7" s="1294"/>
      <c r="L7" s="1028"/>
      <c r="M7" s="909"/>
      <c r="N7" s="909"/>
      <c r="O7" s="1295"/>
      <c r="P7" s="909"/>
      <c r="Q7" s="909"/>
      <c r="R7" s="909"/>
      <c r="S7" s="909"/>
      <c r="T7" s="909"/>
      <c r="U7" s="909"/>
      <c r="V7" s="909"/>
      <c r="W7" s="909"/>
      <c r="X7" s="909"/>
      <c r="Y7" s="909"/>
      <c r="Z7" s="909"/>
      <c r="AA7" s="909"/>
      <c r="AB7" s="909"/>
      <c r="AC7" s="909"/>
      <c r="AD7" s="909"/>
      <c r="AE7" s="909"/>
      <c r="AF7" s="909"/>
      <c r="AG7" s="909"/>
      <c r="AH7" s="909"/>
      <c r="AI7" s="909"/>
      <c r="AJ7" s="909"/>
      <c r="AK7" s="909"/>
      <c r="AL7" s="909"/>
      <c r="AM7" s="909"/>
      <c r="AN7" s="909"/>
      <c r="AO7" s="909"/>
      <c r="AP7" s="909"/>
      <c r="AQ7" s="909"/>
      <c r="AR7" s="909"/>
      <c r="AS7" s="909"/>
      <c r="AT7" s="909"/>
      <c r="AU7" s="909"/>
      <c r="AV7" s="909"/>
      <c r="AW7" s="909"/>
      <c r="AX7" s="909"/>
      <c r="AY7" s="909"/>
      <c r="AZ7" s="909"/>
      <c r="BA7" s="909"/>
      <c r="BB7" s="909"/>
      <c r="BC7" s="909"/>
      <c r="BD7" s="909"/>
      <c r="BE7" s="909"/>
      <c r="BF7" s="909"/>
      <c r="BG7" s="909"/>
      <c r="BH7" s="909"/>
      <c r="BI7" s="909"/>
      <c r="BJ7" s="909"/>
      <c r="BK7" s="909"/>
      <c r="BL7" s="909"/>
      <c r="BM7" s="909"/>
      <c r="BN7" s="909"/>
      <c r="BO7" s="909"/>
      <c r="BP7" s="909"/>
      <c r="BQ7" s="909"/>
      <c r="BR7" s="909"/>
      <c r="BS7" s="909"/>
      <c r="BT7" s="909"/>
      <c r="BU7" s="909"/>
      <c r="BV7" s="909"/>
      <c r="BW7" s="909"/>
      <c r="BX7" s="909"/>
      <c r="BY7" s="909"/>
      <c r="BZ7" s="909"/>
      <c r="CA7" s="909"/>
      <c r="CB7" s="909"/>
      <c r="CC7" s="909"/>
      <c r="CD7" s="909"/>
      <c r="CE7" s="909"/>
      <c r="CF7" s="909"/>
      <c r="CG7" s="909"/>
      <c r="CH7" s="909"/>
      <c r="CI7" s="909"/>
      <c r="CJ7" s="909"/>
      <c r="CK7" s="909"/>
      <c r="CL7" s="909"/>
      <c r="CM7" s="909"/>
      <c r="CN7" s="909"/>
      <c r="CO7" s="909"/>
      <c r="CP7" s="909"/>
      <c r="CQ7" s="909"/>
      <c r="CR7" s="909"/>
      <c r="CS7" s="909"/>
      <c r="CT7" s="909"/>
      <c r="CU7" s="909"/>
      <c r="CV7" s="909"/>
      <c r="CW7" s="909"/>
      <c r="CX7" s="909"/>
      <c r="CY7" s="909"/>
      <c r="CZ7" s="909"/>
      <c r="DA7" s="909"/>
      <c r="DB7" s="909"/>
      <c r="DC7" s="909"/>
      <c r="DD7" s="909"/>
      <c r="DE7" s="909"/>
      <c r="DF7" s="909"/>
      <c r="DG7" s="909"/>
    </row>
    <row r="8" spans="1:111" ht="12.75" customHeight="1" x14ac:dyDescent="0.25">
      <c r="A8" s="1453" t="s">
        <v>295</v>
      </c>
      <c r="B8" s="1454"/>
      <c r="C8" s="1458" t="s">
        <v>231</v>
      </c>
      <c r="D8" s="1450" t="s">
        <v>232</v>
      </c>
      <c r="E8" s="1449" t="s">
        <v>233</v>
      </c>
      <c r="F8" s="1449" t="s">
        <v>234</v>
      </c>
      <c r="G8" s="1449" t="s">
        <v>235</v>
      </c>
      <c r="H8" s="1449" t="s">
        <v>236</v>
      </c>
      <c r="I8" s="909"/>
      <c r="J8" s="1452"/>
      <c r="K8" s="1452"/>
      <c r="L8" s="1452"/>
      <c r="M8" s="1452"/>
      <c r="N8" s="1459"/>
      <c r="O8" s="1459"/>
      <c r="P8" s="1028"/>
      <c r="Q8" s="1459"/>
      <c r="R8" s="1460"/>
      <c r="S8" s="1028"/>
      <c r="T8" s="1461"/>
      <c r="U8" s="909"/>
      <c r="V8" s="909"/>
      <c r="W8" s="909"/>
      <c r="X8" s="909"/>
      <c r="Y8" s="909"/>
      <c r="Z8" s="909"/>
      <c r="AA8" s="909"/>
      <c r="AB8" s="909"/>
      <c r="AC8" s="909"/>
      <c r="AD8" s="909"/>
      <c r="AE8" s="909"/>
      <c r="AF8" s="909"/>
      <c r="AG8" s="909"/>
      <c r="AH8" s="909"/>
      <c r="AI8" s="909"/>
      <c r="AJ8" s="909"/>
      <c r="AK8" s="909"/>
      <c r="AL8" s="909"/>
      <c r="AM8" s="909"/>
      <c r="AN8" s="909"/>
      <c r="AO8" s="909"/>
      <c r="AP8" s="909"/>
      <c r="AQ8" s="909"/>
      <c r="AR8" s="909"/>
      <c r="AS8" s="909"/>
      <c r="AT8" s="909"/>
      <c r="AU8" s="909"/>
      <c r="AV8" s="909"/>
      <c r="AW8" s="909"/>
      <c r="AX8" s="909"/>
      <c r="AY8" s="909"/>
      <c r="AZ8" s="909"/>
      <c r="BA8" s="909"/>
      <c r="BB8" s="909"/>
      <c r="BC8" s="909"/>
      <c r="BD8" s="909"/>
      <c r="BE8" s="909"/>
      <c r="BF8" s="909"/>
      <c r="BG8" s="909"/>
      <c r="BH8" s="909"/>
      <c r="BI8" s="909"/>
      <c r="BJ8" s="909"/>
      <c r="BK8" s="909"/>
      <c r="BL8" s="909"/>
      <c r="BM8" s="909"/>
      <c r="BN8" s="909"/>
      <c r="BO8" s="909"/>
      <c r="BP8" s="909"/>
      <c r="BQ8" s="909"/>
      <c r="BR8" s="909"/>
      <c r="BS8" s="909"/>
      <c r="BT8" s="909"/>
      <c r="BU8" s="909"/>
      <c r="BV8" s="909"/>
      <c r="BW8" s="909"/>
      <c r="BX8" s="909"/>
      <c r="BY8" s="909"/>
      <c r="BZ8" s="909"/>
      <c r="CA8" s="909"/>
      <c r="CB8" s="909"/>
      <c r="CC8" s="909"/>
      <c r="CD8" s="909"/>
      <c r="CE8" s="909"/>
      <c r="CF8" s="909"/>
      <c r="CG8" s="909"/>
      <c r="CH8" s="909"/>
      <c r="CI8" s="909"/>
      <c r="CJ8" s="909"/>
      <c r="CK8" s="909"/>
      <c r="CL8" s="909"/>
      <c r="CM8" s="909"/>
      <c r="CN8" s="909"/>
      <c r="CO8" s="909"/>
      <c r="CP8" s="909"/>
      <c r="CQ8" s="909"/>
      <c r="CR8" s="909"/>
      <c r="CS8" s="909"/>
      <c r="CT8" s="909"/>
      <c r="CU8" s="909"/>
      <c r="CV8" s="909"/>
      <c r="CW8" s="909"/>
      <c r="CX8" s="909"/>
      <c r="CY8" s="909"/>
      <c r="CZ8" s="909"/>
      <c r="DA8" s="909"/>
      <c r="DB8" s="909"/>
      <c r="DC8" s="909"/>
      <c r="DD8" s="909"/>
      <c r="DE8" s="909"/>
      <c r="DF8" s="909"/>
      <c r="DG8" s="909"/>
    </row>
    <row r="9" spans="1:111" ht="12.75" customHeight="1" x14ac:dyDescent="0.25">
      <c r="A9" s="1455"/>
      <c r="B9" s="1454"/>
      <c r="C9" s="1458"/>
      <c r="D9" s="1450"/>
      <c r="E9" s="1450"/>
      <c r="F9" s="1450"/>
      <c r="G9" s="1450"/>
      <c r="H9" s="1450"/>
      <c r="I9" s="909"/>
      <c r="J9" s="1452"/>
      <c r="K9" s="1452"/>
      <c r="L9" s="1452"/>
      <c r="M9" s="1452"/>
      <c r="N9" s="1459"/>
      <c r="O9" s="1459"/>
      <c r="P9" s="502"/>
      <c r="Q9" s="1460"/>
      <c r="R9" s="1460"/>
      <c r="S9" s="502"/>
      <c r="T9" s="1462"/>
      <c r="U9" s="909"/>
      <c r="V9" s="909"/>
      <c r="W9" s="909"/>
      <c r="X9" s="909"/>
      <c r="Y9" s="909"/>
      <c r="Z9" s="909"/>
      <c r="AA9" s="909"/>
      <c r="AB9" s="909"/>
      <c r="AC9" s="909"/>
      <c r="AD9" s="909"/>
      <c r="AE9" s="909"/>
      <c r="AF9" s="909"/>
      <c r="AG9" s="909"/>
      <c r="AH9" s="909"/>
      <c r="AI9" s="909"/>
      <c r="AJ9" s="909"/>
      <c r="AK9" s="909"/>
      <c r="AL9" s="909"/>
      <c r="AM9" s="909"/>
      <c r="AN9" s="909"/>
      <c r="AO9" s="909"/>
      <c r="AP9" s="909"/>
      <c r="AQ9" s="909"/>
      <c r="AR9" s="909"/>
      <c r="AS9" s="909"/>
      <c r="AT9" s="909"/>
      <c r="AU9" s="909"/>
      <c r="AV9" s="909"/>
      <c r="AW9" s="909"/>
      <c r="AX9" s="909"/>
      <c r="AY9" s="909"/>
      <c r="AZ9" s="909"/>
      <c r="BA9" s="909"/>
      <c r="BB9" s="909"/>
      <c r="BC9" s="909"/>
      <c r="BD9" s="909"/>
      <c r="BE9" s="909"/>
      <c r="BF9" s="909"/>
      <c r="BG9" s="909"/>
      <c r="BH9" s="909"/>
      <c r="BI9" s="909"/>
      <c r="BJ9" s="909"/>
      <c r="BK9" s="909"/>
      <c r="BL9" s="909"/>
      <c r="BM9" s="909"/>
      <c r="BN9" s="909"/>
      <c r="BO9" s="909"/>
      <c r="BP9" s="909"/>
      <c r="BQ9" s="909"/>
      <c r="BR9" s="909"/>
      <c r="BS9" s="909"/>
      <c r="BT9" s="909"/>
      <c r="BU9" s="909"/>
      <c r="BV9" s="909"/>
      <c r="BW9" s="909"/>
      <c r="BX9" s="909"/>
      <c r="BY9" s="909"/>
      <c r="BZ9" s="909"/>
      <c r="CA9" s="909"/>
      <c r="CB9" s="909"/>
      <c r="CC9" s="909"/>
      <c r="CD9" s="909"/>
      <c r="CE9" s="909"/>
      <c r="CF9" s="909"/>
      <c r="CG9" s="909"/>
      <c r="CH9" s="909"/>
      <c r="CI9" s="909"/>
      <c r="CJ9" s="909"/>
      <c r="CK9" s="909"/>
      <c r="CL9" s="909"/>
      <c r="CM9" s="909"/>
      <c r="CN9" s="909"/>
      <c r="CO9" s="909"/>
      <c r="CP9" s="909"/>
      <c r="CQ9" s="909"/>
      <c r="CR9" s="909"/>
      <c r="CS9" s="909"/>
      <c r="CT9" s="909"/>
      <c r="CU9" s="909"/>
      <c r="CV9" s="909"/>
      <c r="CW9" s="909"/>
      <c r="CX9" s="909"/>
      <c r="CY9" s="909"/>
      <c r="CZ9" s="909"/>
      <c r="DA9" s="909"/>
      <c r="DB9" s="909"/>
      <c r="DC9" s="909"/>
      <c r="DD9" s="909"/>
      <c r="DE9" s="909"/>
      <c r="DF9" s="909"/>
      <c r="DG9" s="909"/>
    </row>
    <row r="10" spans="1:111" ht="12.75" customHeight="1" x14ac:dyDescent="0.25">
      <c r="A10" s="1456"/>
      <c r="B10" s="1457"/>
      <c r="C10" s="1458"/>
      <c r="D10" s="1450"/>
      <c r="E10" s="1450"/>
      <c r="F10" s="1450"/>
      <c r="G10" s="1450"/>
      <c r="H10" s="1450"/>
      <c r="I10" s="909"/>
      <c r="J10" s="1452"/>
      <c r="K10" s="1452"/>
      <c r="L10" s="1452"/>
      <c r="M10" s="1452"/>
      <c r="N10" s="503"/>
      <c r="O10" s="1296"/>
      <c r="P10" s="503"/>
      <c r="Q10" s="503"/>
      <c r="R10" s="503"/>
      <c r="S10" s="503"/>
      <c r="T10" s="494"/>
      <c r="U10" s="909"/>
      <c r="V10" s="909"/>
      <c r="W10" s="909"/>
      <c r="X10" s="909"/>
      <c r="Y10" s="909"/>
      <c r="Z10" s="909"/>
      <c r="AA10" s="909"/>
      <c r="AB10" s="909"/>
      <c r="AC10" s="909"/>
      <c r="AD10" s="909"/>
      <c r="AE10" s="909"/>
      <c r="AF10" s="909"/>
      <c r="AG10" s="909"/>
      <c r="AH10" s="909"/>
      <c r="AI10" s="909"/>
      <c r="AJ10" s="909"/>
      <c r="AK10" s="909"/>
      <c r="AL10" s="909"/>
      <c r="AM10" s="909"/>
      <c r="AN10" s="909"/>
      <c r="AO10" s="909"/>
      <c r="AP10" s="909"/>
      <c r="AQ10" s="909"/>
      <c r="AR10" s="909"/>
      <c r="AS10" s="909"/>
      <c r="AT10" s="909"/>
      <c r="AU10" s="909"/>
      <c r="AV10" s="909"/>
      <c r="AW10" s="909"/>
      <c r="AX10" s="909"/>
      <c r="AY10" s="909"/>
      <c r="AZ10" s="909"/>
      <c r="BA10" s="909"/>
      <c r="BB10" s="909"/>
      <c r="BC10" s="909"/>
      <c r="BD10" s="909"/>
      <c r="BE10" s="909"/>
      <c r="BF10" s="909"/>
      <c r="BG10" s="909"/>
      <c r="BH10" s="909"/>
      <c r="BI10" s="909"/>
      <c r="BJ10" s="909"/>
      <c r="BK10" s="909"/>
      <c r="BL10" s="909"/>
      <c r="BM10" s="909"/>
      <c r="BN10" s="909"/>
      <c r="BO10" s="909"/>
      <c r="BP10" s="909"/>
      <c r="BQ10" s="909"/>
      <c r="BR10" s="909"/>
      <c r="BS10" s="909"/>
      <c r="BT10" s="909"/>
      <c r="BU10" s="909"/>
      <c r="BV10" s="909"/>
      <c r="BW10" s="909"/>
      <c r="BX10" s="909"/>
      <c r="BY10" s="909"/>
      <c r="BZ10" s="909"/>
      <c r="CA10" s="909"/>
      <c r="CB10" s="909"/>
      <c r="CC10" s="909"/>
      <c r="CD10" s="909"/>
      <c r="CE10" s="909"/>
      <c r="CF10" s="909"/>
      <c r="CG10" s="909"/>
      <c r="CH10" s="909"/>
      <c r="CI10" s="909"/>
      <c r="CJ10" s="909"/>
      <c r="CK10" s="909"/>
      <c r="CL10" s="909"/>
      <c r="CM10" s="909"/>
      <c r="CN10" s="909"/>
      <c r="CO10" s="909"/>
      <c r="CP10" s="909"/>
      <c r="CQ10" s="909"/>
      <c r="CR10" s="909"/>
      <c r="CS10" s="909"/>
      <c r="CT10" s="909"/>
      <c r="CU10" s="909"/>
      <c r="CV10" s="909"/>
      <c r="CW10" s="909"/>
      <c r="CX10" s="909"/>
      <c r="CY10" s="909"/>
      <c r="CZ10" s="909"/>
      <c r="DA10" s="909"/>
      <c r="DB10" s="909"/>
      <c r="DC10" s="909"/>
      <c r="DD10" s="909"/>
      <c r="DE10" s="909"/>
      <c r="DF10" s="909"/>
      <c r="DG10" s="909"/>
    </row>
    <row r="11" spans="1:111" x14ac:dyDescent="0.25">
      <c r="A11" s="1049">
        <v>4</v>
      </c>
      <c r="B11" s="569" t="s">
        <v>237</v>
      </c>
      <c r="C11" s="1451"/>
      <c r="D11" s="1451"/>
      <c r="E11" s="1451"/>
      <c r="F11" s="1451"/>
      <c r="G11" s="1451"/>
      <c r="H11" s="1451"/>
      <c r="I11" s="909"/>
      <c r="J11" s="1452"/>
      <c r="K11" s="1452"/>
      <c r="L11" s="1452"/>
      <c r="M11" s="1452"/>
      <c r="N11" s="1297"/>
      <c r="O11" s="1272"/>
      <c r="P11" s="797"/>
      <c r="Q11" s="1297"/>
      <c r="R11" s="797"/>
      <c r="S11" s="797"/>
      <c r="T11" s="1298"/>
      <c r="U11" s="909"/>
      <c r="V11" s="909"/>
      <c r="W11" s="909"/>
      <c r="X11" s="909"/>
      <c r="Y11" s="909"/>
      <c r="Z11" s="909"/>
      <c r="AA11" s="909"/>
      <c r="AB11" s="909"/>
      <c r="AC11" s="909"/>
      <c r="AD11" s="909"/>
      <c r="AE11" s="909"/>
      <c r="AF11" s="909"/>
      <c r="AG11" s="909"/>
      <c r="AH11" s="909"/>
      <c r="AI11" s="909"/>
      <c r="AJ11" s="909"/>
      <c r="AK11" s="909"/>
      <c r="AL11" s="909"/>
      <c r="AM11" s="909"/>
      <c r="AN11" s="909"/>
      <c r="AO11" s="909"/>
      <c r="AP11" s="909"/>
      <c r="AQ11" s="909"/>
      <c r="AR11" s="909"/>
      <c r="AS11" s="909"/>
      <c r="AT11" s="909"/>
      <c r="AU11" s="909"/>
      <c r="AV11" s="909"/>
      <c r="AW11" s="909"/>
      <c r="AX11" s="909"/>
      <c r="AY11" s="909"/>
      <c r="AZ11" s="909"/>
      <c r="BA11" s="909"/>
      <c r="BB11" s="909"/>
      <c r="BC11" s="909"/>
      <c r="BD11" s="909"/>
      <c r="BE11" s="909"/>
      <c r="BF11" s="909"/>
      <c r="BG11" s="909"/>
      <c r="BH11" s="909"/>
      <c r="BI11" s="909"/>
      <c r="BJ11" s="909"/>
      <c r="BK11" s="909"/>
      <c r="BL11" s="909"/>
      <c r="BM11" s="909"/>
      <c r="BN11" s="909"/>
      <c r="BO11" s="909"/>
      <c r="BP11" s="909"/>
      <c r="BQ11" s="909"/>
      <c r="BR11" s="909"/>
      <c r="BS11" s="909"/>
      <c r="BT11" s="909"/>
      <c r="BU11" s="909"/>
      <c r="BV11" s="909"/>
      <c r="BW11" s="909"/>
      <c r="BX11" s="909"/>
      <c r="BY11" s="909"/>
      <c r="BZ11" s="909"/>
      <c r="CA11" s="909"/>
      <c r="CB11" s="909"/>
      <c r="CC11" s="909"/>
      <c r="CD11" s="909"/>
      <c r="CE11" s="909"/>
      <c r="CF11" s="909"/>
      <c r="CG11" s="909"/>
      <c r="CH11" s="909"/>
      <c r="CI11" s="909"/>
      <c r="CJ11" s="909"/>
      <c r="CK11" s="909"/>
      <c r="CL11" s="909"/>
      <c r="CM11" s="909"/>
      <c r="CN11" s="909"/>
      <c r="CO11" s="909"/>
      <c r="CP11" s="909"/>
      <c r="CQ11" s="909"/>
      <c r="CR11" s="909"/>
      <c r="CS11" s="909"/>
      <c r="CT11" s="909"/>
      <c r="CU11" s="909"/>
      <c r="CV11" s="909"/>
      <c r="CW11" s="909"/>
      <c r="CX11" s="909"/>
      <c r="CY11" s="909"/>
      <c r="CZ11" s="909"/>
      <c r="DA11" s="909"/>
      <c r="DB11" s="909"/>
      <c r="DC11" s="909"/>
      <c r="DD11" s="909"/>
      <c r="DE11" s="909"/>
      <c r="DF11" s="909"/>
      <c r="DG11" s="909"/>
    </row>
    <row r="12" spans="1:111" ht="12.75" customHeight="1" x14ac:dyDescent="0.25">
      <c r="A12" s="1049" t="s">
        <v>319</v>
      </c>
      <c r="B12" s="1299" t="s">
        <v>968</v>
      </c>
      <c r="C12" s="1300"/>
      <c r="D12" s="1300"/>
      <c r="E12" s="1300"/>
      <c r="F12" s="1300"/>
      <c r="G12" s="1300"/>
      <c r="H12" s="1301"/>
      <c r="I12" s="909"/>
      <c r="J12" s="1302"/>
      <c r="K12" s="1303"/>
      <c r="L12" s="1303"/>
      <c r="M12" s="1303"/>
      <c r="N12" s="1303"/>
      <c r="O12" s="1303"/>
      <c r="P12" s="1303"/>
      <c r="Q12" s="1028"/>
      <c r="R12" s="1028"/>
      <c r="S12" s="1028"/>
      <c r="T12" s="1028"/>
      <c r="U12" s="909"/>
      <c r="V12" s="909"/>
      <c r="W12" s="909"/>
      <c r="X12" s="909"/>
      <c r="Y12" s="909"/>
      <c r="Z12" s="909"/>
      <c r="AA12" s="909"/>
      <c r="AB12" s="909"/>
      <c r="AC12" s="909"/>
      <c r="AD12" s="909"/>
      <c r="AE12" s="909"/>
      <c r="AF12" s="909"/>
      <c r="AG12" s="909"/>
      <c r="AH12" s="909"/>
      <c r="AI12" s="909"/>
      <c r="AJ12" s="909"/>
      <c r="AK12" s="909"/>
      <c r="AL12" s="909"/>
      <c r="AM12" s="909"/>
      <c r="AN12" s="909"/>
      <c r="AO12" s="909"/>
      <c r="AP12" s="909"/>
      <c r="AQ12" s="909"/>
      <c r="AR12" s="909"/>
      <c r="AS12" s="909"/>
      <c r="AT12" s="909"/>
      <c r="AU12" s="909"/>
      <c r="AV12" s="909"/>
      <c r="AW12" s="909"/>
      <c r="AX12" s="909"/>
      <c r="AY12" s="909"/>
      <c r="AZ12" s="909"/>
      <c r="BA12" s="909"/>
      <c r="BB12" s="909"/>
      <c r="BC12" s="909"/>
      <c r="BD12" s="909"/>
      <c r="BE12" s="909"/>
      <c r="BF12" s="909"/>
      <c r="BG12" s="909"/>
      <c r="BH12" s="909"/>
      <c r="BI12" s="909"/>
      <c r="BJ12" s="909"/>
      <c r="BK12" s="909"/>
      <c r="BL12" s="909"/>
      <c r="BM12" s="909"/>
      <c r="BN12" s="909"/>
      <c r="BO12" s="909"/>
      <c r="BP12" s="909"/>
      <c r="BQ12" s="909"/>
      <c r="BR12" s="909"/>
      <c r="BS12" s="909"/>
      <c r="BT12" s="909"/>
      <c r="BU12" s="909"/>
      <c r="BV12" s="909"/>
      <c r="BW12" s="909"/>
      <c r="BX12" s="909"/>
      <c r="BY12" s="909"/>
      <c r="BZ12" s="909"/>
      <c r="CA12" s="909"/>
      <c r="CB12" s="909"/>
      <c r="CC12" s="909"/>
      <c r="CD12" s="909"/>
      <c r="CE12" s="909"/>
      <c r="CF12" s="909"/>
      <c r="CG12" s="909"/>
      <c r="CH12" s="909"/>
      <c r="CI12" s="909"/>
      <c r="CJ12" s="909"/>
      <c r="CK12" s="909"/>
      <c r="CL12" s="909"/>
      <c r="CM12" s="909"/>
      <c r="CN12" s="909"/>
      <c r="CO12" s="909"/>
      <c r="CP12" s="909"/>
      <c r="CQ12" s="909"/>
      <c r="CR12" s="909"/>
      <c r="CS12" s="909"/>
      <c r="CT12" s="909"/>
      <c r="CU12" s="909"/>
      <c r="CV12" s="909"/>
      <c r="CW12" s="909"/>
      <c r="CX12" s="909"/>
      <c r="CY12" s="909"/>
      <c r="CZ12" s="909"/>
      <c r="DA12" s="909"/>
      <c r="DB12" s="909"/>
      <c r="DC12" s="909"/>
      <c r="DD12" s="909"/>
      <c r="DE12" s="909"/>
      <c r="DF12" s="909"/>
      <c r="DG12" s="909"/>
    </row>
    <row r="13" spans="1:111" ht="12.75" customHeight="1" x14ac:dyDescent="0.25">
      <c r="A13" s="1049" t="s">
        <v>511</v>
      </c>
      <c r="B13" s="765" t="s">
        <v>1052</v>
      </c>
      <c r="C13" s="1035">
        <f>DATA_B_T4!C47</f>
        <v>0</v>
      </c>
      <c r="D13" s="1035">
        <f>DATA_B_T4!D47</f>
        <v>0</v>
      </c>
      <c r="E13" s="1035">
        <f>DATA_B_T4!E47</f>
        <v>0</v>
      </c>
      <c r="F13" s="1035">
        <f>DATA_B_T4!F47</f>
        <v>0</v>
      </c>
      <c r="G13" s="1035">
        <f>DATA_B_T4!G47</f>
        <v>0</v>
      </c>
      <c r="H13" s="1035">
        <f>DATA_B_T4!H47</f>
        <v>0</v>
      </c>
      <c r="I13" s="909"/>
      <c r="J13" s="1304"/>
      <c r="K13" s="1304"/>
      <c r="L13" s="1304"/>
      <c r="M13" s="1304"/>
      <c r="N13" s="1305"/>
      <c r="O13" s="1305"/>
      <c r="P13" s="1305"/>
      <c r="Q13" s="1305"/>
      <c r="R13" s="1305"/>
      <c r="S13" s="1028"/>
      <c r="T13" s="1305"/>
      <c r="U13" s="909"/>
      <c r="V13" s="909"/>
      <c r="W13" s="909"/>
      <c r="X13" s="909"/>
      <c r="Y13" s="909"/>
      <c r="Z13" s="909"/>
      <c r="AA13" s="909"/>
      <c r="AB13" s="909"/>
      <c r="AC13" s="909"/>
      <c r="AD13" s="909"/>
      <c r="AE13" s="909"/>
      <c r="AF13" s="909"/>
      <c r="AG13" s="909"/>
      <c r="AH13" s="909"/>
      <c r="AI13" s="909"/>
      <c r="AJ13" s="909"/>
      <c r="AK13" s="909"/>
      <c r="AL13" s="909"/>
      <c r="AM13" s="909"/>
      <c r="AN13" s="909"/>
      <c r="AO13" s="909"/>
      <c r="AP13" s="909"/>
      <c r="AQ13" s="909"/>
      <c r="AR13" s="909"/>
      <c r="AS13" s="909"/>
      <c r="AT13" s="909"/>
      <c r="AU13" s="909"/>
      <c r="AV13" s="909"/>
      <c r="AW13" s="909"/>
      <c r="AX13" s="909"/>
      <c r="AY13" s="909"/>
      <c r="AZ13" s="909"/>
      <c r="BA13" s="909"/>
      <c r="BB13" s="909"/>
      <c r="BC13" s="909"/>
      <c r="BD13" s="909"/>
      <c r="BE13" s="909"/>
      <c r="BF13" s="909"/>
      <c r="BG13" s="909"/>
      <c r="BH13" s="909"/>
      <c r="BI13" s="909"/>
      <c r="BJ13" s="909"/>
      <c r="BK13" s="909"/>
      <c r="BL13" s="909"/>
      <c r="BM13" s="909"/>
      <c r="BN13" s="909"/>
      <c r="BO13" s="909"/>
      <c r="BP13" s="909"/>
      <c r="BQ13" s="909"/>
      <c r="BR13" s="909"/>
      <c r="BS13" s="909"/>
      <c r="BT13" s="909"/>
      <c r="BU13" s="909"/>
      <c r="BV13" s="909"/>
      <c r="BW13" s="909"/>
      <c r="BX13" s="909"/>
      <c r="BY13" s="909"/>
      <c r="BZ13" s="909"/>
      <c r="CA13" s="909"/>
      <c r="CB13" s="909"/>
      <c r="CC13" s="909"/>
      <c r="CD13" s="909"/>
      <c r="CE13" s="909"/>
      <c r="CF13" s="909"/>
      <c r="CG13" s="909"/>
      <c r="CH13" s="909"/>
      <c r="CI13" s="909"/>
      <c r="CJ13" s="909"/>
      <c r="CK13" s="909"/>
      <c r="CL13" s="909"/>
      <c r="CM13" s="909"/>
      <c r="CN13" s="909"/>
      <c r="CO13" s="909"/>
      <c r="CP13" s="909"/>
      <c r="CQ13" s="909"/>
      <c r="CR13" s="909"/>
      <c r="CS13" s="909"/>
      <c r="CT13" s="909"/>
      <c r="CU13" s="909"/>
      <c r="CV13" s="909"/>
      <c r="CW13" s="909"/>
      <c r="CX13" s="909"/>
      <c r="CY13" s="909"/>
      <c r="CZ13" s="909"/>
      <c r="DA13" s="909"/>
      <c r="DB13" s="909"/>
      <c r="DC13" s="909"/>
      <c r="DD13" s="909"/>
      <c r="DE13" s="909"/>
      <c r="DF13" s="909"/>
      <c r="DG13" s="909"/>
    </row>
    <row r="14" spans="1:111" ht="12.75" customHeight="1" x14ac:dyDescent="0.25">
      <c r="A14" s="1049" t="s">
        <v>512</v>
      </c>
      <c r="B14" s="765" t="s">
        <v>1053</v>
      </c>
      <c r="C14" s="1035">
        <f>DATA_B_T4!C48</f>
        <v>0</v>
      </c>
      <c r="D14" s="1035">
        <f>DATA_B_T4!D48</f>
        <v>0</v>
      </c>
      <c r="E14" s="1035">
        <f>DATA_B_T4!E48</f>
        <v>0</v>
      </c>
      <c r="F14" s="1035">
        <f>DATA_B_T4!F48</f>
        <v>0</v>
      </c>
      <c r="G14" s="1035">
        <f>DATA_B_T4!G48</f>
        <v>0</v>
      </c>
      <c r="H14" s="1035">
        <f>DATA_B_T4!H48</f>
        <v>0</v>
      </c>
      <c r="I14" s="909"/>
      <c r="J14" s="1304"/>
      <c r="K14" s="1304"/>
      <c r="L14" s="1304"/>
      <c r="M14" s="1304"/>
      <c r="N14" s="1305"/>
      <c r="O14" s="1305"/>
      <c r="P14" s="1304"/>
      <c r="Q14" s="1305"/>
      <c r="R14" s="1305"/>
      <c r="S14" s="1028"/>
      <c r="T14" s="1028"/>
      <c r="U14" s="909"/>
      <c r="V14" s="909"/>
      <c r="W14" s="909"/>
      <c r="X14" s="909"/>
      <c r="Y14" s="909"/>
      <c r="Z14" s="909"/>
      <c r="AA14" s="909"/>
      <c r="AB14" s="909"/>
      <c r="AC14" s="909"/>
      <c r="AD14" s="909"/>
      <c r="AE14" s="909"/>
      <c r="AF14" s="909"/>
      <c r="AG14" s="909"/>
      <c r="AH14" s="909"/>
      <c r="AI14" s="909"/>
      <c r="AJ14" s="909"/>
      <c r="AK14" s="909"/>
      <c r="AL14" s="909"/>
      <c r="AM14" s="909"/>
      <c r="AN14" s="909"/>
      <c r="AO14" s="909"/>
      <c r="AP14" s="909"/>
      <c r="AQ14" s="909"/>
      <c r="AR14" s="909"/>
      <c r="AS14" s="909"/>
      <c r="AT14" s="909"/>
      <c r="AU14" s="909"/>
      <c r="AV14" s="909"/>
      <c r="AW14" s="909"/>
      <c r="AX14" s="909"/>
      <c r="AY14" s="909"/>
      <c r="AZ14" s="909"/>
      <c r="BA14" s="909"/>
      <c r="BB14" s="909"/>
      <c r="BC14" s="909"/>
      <c r="BD14" s="909"/>
      <c r="BE14" s="909"/>
      <c r="BF14" s="909"/>
      <c r="BG14" s="909"/>
      <c r="BH14" s="909"/>
      <c r="BI14" s="909"/>
      <c r="BJ14" s="909"/>
      <c r="BK14" s="909"/>
      <c r="BL14" s="909"/>
      <c r="BM14" s="909"/>
      <c r="BN14" s="909"/>
      <c r="BO14" s="909"/>
      <c r="BP14" s="909"/>
      <c r="BQ14" s="909"/>
      <c r="BR14" s="909"/>
      <c r="BS14" s="909"/>
      <c r="BT14" s="909"/>
      <c r="BU14" s="909"/>
      <c r="BV14" s="909"/>
      <c r="BW14" s="909"/>
      <c r="BX14" s="909"/>
      <c r="BY14" s="909"/>
      <c r="BZ14" s="909"/>
      <c r="CA14" s="909"/>
      <c r="CB14" s="909"/>
      <c r="CC14" s="909"/>
      <c r="CD14" s="909"/>
      <c r="CE14" s="909"/>
      <c r="CF14" s="909"/>
      <c r="CG14" s="909"/>
      <c r="CH14" s="909"/>
      <c r="CI14" s="909"/>
      <c r="CJ14" s="909"/>
      <c r="CK14" s="909"/>
      <c r="CL14" s="909"/>
      <c r="CM14" s="909"/>
      <c r="CN14" s="909"/>
      <c r="CO14" s="909"/>
      <c r="CP14" s="909"/>
      <c r="CQ14" s="909"/>
      <c r="CR14" s="909"/>
      <c r="CS14" s="909"/>
      <c r="CT14" s="909"/>
      <c r="CU14" s="909"/>
      <c r="CV14" s="909"/>
      <c r="CW14" s="909"/>
      <c r="CX14" s="909"/>
      <c r="CY14" s="909"/>
      <c r="CZ14" s="909"/>
      <c r="DA14" s="909"/>
      <c r="DB14" s="909"/>
      <c r="DC14" s="909"/>
      <c r="DD14" s="909"/>
      <c r="DE14" s="909"/>
      <c r="DF14" s="909"/>
      <c r="DG14" s="909"/>
    </row>
    <row r="15" spans="1:111" ht="12.75" customHeight="1" x14ac:dyDescent="0.25">
      <c r="A15" s="1049" t="s">
        <v>348</v>
      </c>
      <c r="B15" s="765" t="s">
        <v>238</v>
      </c>
      <c r="C15" s="1035">
        <f>DATA_B_T4!C49</f>
        <v>0</v>
      </c>
      <c r="D15" s="1035">
        <f>DATA_B_T4!D49</f>
        <v>0</v>
      </c>
      <c r="E15" s="1035">
        <f>DATA_B_T4!E49</f>
        <v>0</v>
      </c>
      <c r="F15" s="1035">
        <f>DATA_B_T4!F49</f>
        <v>0</v>
      </c>
      <c r="G15" s="1035">
        <f>DATA_B_T4!G49</f>
        <v>0</v>
      </c>
      <c r="H15" s="1035">
        <f>DATA_B_T4!H49</f>
        <v>0</v>
      </c>
      <c r="I15" s="909"/>
      <c r="J15" s="1304"/>
      <c r="K15" s="1304"/>
      <c r="L15" s="1304"/>
      <c r="M15" s="1304"/>
      <c r="N15" s="1305"/>
      <c r="O15" s="1305"/>
      <c r="P15" s="1304"/>
      <c r="Q15" s="1305"/>
      <c r="R15" s="1305"/>
      <c r="S15" s="1028"/>
      <c r="T15" s="1028"/>
      <c r="U15" s="909"/>
      <c r="V15" s="909"/>
      <c r="W15" s="909"/>
      <c r="X15" s="909"/>
      <c r="Y15" s="909"/>
      <c r="Z15" s="909"/>
      <c r="AA15" s="909"/>
      <c r="AB15" s="909"/>
      <c r="AC15" s="909"/>
      <c r="AD15" s="909"/>
      <c r="AE15" s="909"/>
      <c r="AF15" s="909"/>
      <c r="AG15" s="909"/>
      <c r="AH15" s="909"/>
      <c r="AI15" s="909"/>
      <c r="AJ15" s="909"/>
      <c r="AK15" s="909"/>
      <c r="AL15" s="909"/>
      <c r="AM15" s="909"/>
      <c r="AN15" s="909"/>
      <c r="AO15" s="909"/>
      <c r="AP15" s="909"/>
      <c r="AQ15" s="909"/>
      <c r="AR15" s="909"/>
      <c r="AS15" s="909"/>
      <c r="AT15" s="909"/>
      <c r="AU15" s="909"/>
      <c r="AV15" s="909"/>
      <c r="AW15" s="909"/>
      <c r="AX15" s="909"/>
      <c r="AY15" s="909"/>
      <c r="AZ15" s="909"/>
      <c r="BA15" s="909"/>
      <c r="BB15" s="909"/>
      <c r="BC15" s="909"/>
      <c r="BD15" s="909"/>
      <c r="BE15" s="909"/>
      <c r="BF15" s="909"/>
      <c r="BG15" s="909"/>
      <c r="BH15" s="909"/>
      <c r="BI15" s="909"/>
      <c r="BJ15" s="909"/>
      <c r="BK15" s="909"/>
      <c r="BL15" s="909"/>
      <c r="BM15" s="909"/>
      <c r="BN15" s="909"/>
      <c r="BO15" s="909"/>
      <c r="BP15" s="909"/>
      <c r="BQ15" s="909"/>
      <c r="BR15" s="909"/>
      <c r="BS15" s="909"/>
      <c r="BT15" s="909"/>
      <c r="BU15" s="909"/>
      <c r="BV15" s="909"/>
      <c r="BW15" s="909"/>
      <c r="BX15" s="909"/>
      <c r="BY15" s="909"/>
      <c r="BZ15" s="909"/>
      <c r="CA15" s="909"/>
      <c r="CB15" s="909"/>
      <c r="CC15" s="909"/>
      <c r="CD15" s="909"/>
      <c r="CE15" s="909"/>
      <c r="CF15" s="909"/>
      <c r="CG15" s="909"/>
      <c r="CH15" s="909"/>
      <c r="CI15" s="909"/>
      <c r="CJ15" s="909"/>
      <c r="CK15" s="909"/>
      <c r="CL15" s="909"/>
      <c r="CM15" s="909"/>
      <c r="CN15" s="909"/>
      <c r="CO15" s="909"/>
      <c r="CP15" s="909"/>
      <c r="CQ15" s="909"/>
      <c r="CR15" s="909"/>
      <c r="CS15" s="909"/>
      <c r="CT15" s="909"/>
      <c r="CU15" s="909"/>
      <c r="CV15" s="909"/>
      <c r="CW15" s="909"/>
      <c r="CX15" s="909"/>
      <c r="CY15" s="909"/>
      <c r="CZ15" s="909"/>
      <c r="DA15" s="909"/>
      <c r="DB15" s="909"/>
      <c r="DC15" s="909"/>
      <c r="DD15" s="909"/>
      <c r="DE15" s="909"/>
      <c r="DF15" s="909"/>
      <c r="DG15" s="909"/>
    </row>
    <row r="16" spans="1:111" ht="12.75" customHeight="1" x14ac:dyDescent="0.25">
      <c r="A16" s="1049" t="s">
        <v>349</v>
      </c>
      <c r="B16" s="765" t="s">
        <v>239</v>
      </c>
      <c r="C16" s="1035">
        <f>DATA_B_T4!C50</f>
        <v>0</v>
      </c>
      <c r="D16" s="1035">
        <f>DATA_B_T4!D50</f>
        <v>0</v>
      </c>
      <c r="E16" s="1035">
        <f>DATA_B_T4!E50</f>
        <v>0</v>
      </c>
      <c r="F16" s="1035">
        <f>DATA_B_T4!F50</f>
        <v>0</v>
      </c>
      <c r="G16" s="1035">
        <f>DATA_B_T4!G50</f>
        <v>0</v>
      </c>
      <c r="H16" s="1035">
        <f>DATA_B_T4!H50</f>
        <v>0</v>
      </c>
      <c r="I16" s="909"/>
      <c r="J16" s="1304"/>
      <c r="K16" s="1304"/>
      <c r="L16" s="1304"/>
      <c r="M16" s="1304"/>
      <c r="N16" s="1305"/>
      <c r="O16" s="1305"/>
      <c r="P16" s="1304"/>
      <c r="Q16" s="1305"/>
      <c r="R16" s="1305"/>
      <c r="S16" s="1028"/>
      <c r="T16" s="1028"/>
      <c r="U16" s="909"/>
      <c r="V16" s="909"/>
      <c r="W16" s="909"/>
      <c r="X16" s="909"/>
      <c r="Y16" s="909"/>
      <c r="Z16" s="909"/>
      <c r="AA16" s="909"/>
      <c r="AB16" s="909"/>
      <c r="AC16" s="909"/>
      <c r="AD16" s="909"/>
      <c r="AE16" s="909"/>
      <c r="AF16" s="909"/>
      <c r="AG16" s="909"/>
      <c r="AH16" s="909"/>
      <c r="AI16" s="909"/>
      <c r="AJ16" s="909"/>
      <c r="AK16" s="909"/>
      <c r="AL16" s="909"/>
      <c r="AM16" s="909"/>
      <c r="AN16" s="909"/>
      <c r="AO16" s="909"/>
      <c r="AP16" s="909"/>
      <c r="AQ16" s="909"/>
      <c r="AR16" s="909"/>
      <c r="AS16" s="909"/>
      <c r="AT16" s="909"/>
      <c r="AU16" s="909"/>
      <c r="AV16" s="909"/>
      <c r="AW16" s="909"/>
      <c r="AX16" s="909"/>
      <c r="AY16" s="909"/>
      <c r="AZ16" s="909"/>
      <c r="BA16" s="909"/>
      <c r="BB16" s="909"/>
      <c r="BC16" s="909"/>
      <c r="BD16" s="909"/>
      <c r="BE16" s="909"/>
      <c r="BF16" s="909"/>
      <c r="BG16" s="909"/>
      <c r="BH16" s="909"/>
      <c r="BI16" s="909"/>
      <c r="BJ16" s="909"/>
      <c r="BK16" s="909"/>
      <c r="BL16" s="909"/>
      <c r="BM16" s="909"/>
      <c r="BN16" s="909"/>
      <c r="BO16" s="909"/>
      <c r="BP16" s="909"/>
      <c r="BQ16" s="909"/>
      <c r="BR16" s="909"/>
      <c r="BS16" s="909"/>
      <c r="BT16" s="909"/>
      <c r="BU16" s="909"/>
      <c r="BV16" s="909"/>
      <c r="BW16" s="909"/>
      <c r="BX16" s="909"/>
      <c r="BY16" s="909"/>
      <c r="BZ16" s="909"/>
      <c r="CA16" s="909"/>
      <c r="CB16" s="909"/>
      <c r="CC16" s="909"/>
      <c r="CD16" s="909"/>
      <c r="CE16" s="909"/>
      <c r="CF16" s="909"/>
      <c r="CG16" s="909"/>
      <c r="CH16" s="909"/>
      <c r="CI16" s="909"/>
      <c r="CJ16" s="909"/>
      <c r="CK16" s="909"/>
      <c r="CL16" s="909"/>
      <c r="CM16" s="909"/>
      <c r="CN16" s="909"/>
      <c r="CO16" s="909"/>
      <c r="CP16" s="909"/>
      <c r="CQ16" s="909"/>
      <c r="CR16" s="909"/>
      <c r="CS16" s="909"/>
      <c r="CT16" s="909"/>
      <c r="CU16" s="909"/>
      <c r="CV16" s="909"/>
      <c r="CW16" s="909"/>
      <c r="CX16" s="909"/>
      <c r="CY16" s="909"/>
      <c r="CZ16" s="909"/>
      <c r="DA16" s="909"/>
      <c r="DB16" s="909"/>
      <c r="DC16" s="909"/>
      <c r="DD16" s="909"/>
      <c r="DE16" s="909"/>
      <c r="DF16" s="909"/>
      <c r="DG16" s="909"/>
    </row>
    <row r="17" spans="1:111" ht="12.75" customHeight="1" x14ac:dyDescent="0.25">
      <c r="A17" s="1049" t="s">
        <v>350</v>
      </c>
      <c r="B17" s="767" t="s">
        <v>969</v>
      </c>
      <c r="C17" s="1035">
        <f>DATA_B_T4!C51</f>
        <v>0</v>
      </c>
      <c r="D17" s="1035">
        <f>DATA_B_T4!D51</f>
        <v>0</v>
      </c>
      <c r="E17" s="1035">
        <f>DATA_B_T4!E51</f>
        <v>0</v>
      </c>
      <c r="F17" s="1035">
        <f>DATA_B_T4!F51</f>
        <v>0</v>
      </c>
      <c r="G17" s="1035">
        <f>DATA_B_T4!G51</f>
        <v>0</v>
      </c>
      <c r="H17" s="1035">
        <f>DATA_B_T4!H51</f>
        <v>0</v>
      </c>
      <c r="I17" s="909"/>
      <c r="J17" s="1304"/>
      <c r="K17" s="1304"/>
      <c r="L17" s="1304"/>
      <c r="M17" s="1304"/>
      <c r="N17" s="1305"/>
      <c r="O17" s="1305"/>
      <c r="P17" s="1304"/>
      <c r="Q17" s="1305"/>
      <c r="R17" s="1305"/>
      <c r="S17" s="1028"/>
      <c r="T17" s="1028"/>
      <c r="U17" s="909"/>
      <c r="V17" s="909"/>
      <c r="W17" s="909"/>
      <c r="X17" s="909"/>
      <c r="Y17" s="909"/>
      <c r="Z17" s="909"/>
      <c r="AA17" s="909"/>
      <c r="AB17" s="909"/>
      <c r="AC17" s="909"/>
      <c r="AD17" s="909"/>
      <c r="AE17" s="909"/>
      <c r="AF17" s="909"/>
      <c r="AG17" s="909"/>
      <c r="AH17" s="909"/>
      <c r="AI17" s="909"/>
      <c r="AJ17" s="909"/>
      <c r="AK17" s="909"/>
      <c r="AL17" s="909"/>
      <c r="AM17" s="909"/>
      <c r="AN17" s="909"/>
      <c r="AO17" s="909"/>
      <c r="AP17" s="909"/>
      <c r="AQ17" s="909"/>
      <c r="AR17" s="909"/>
      <c r="AS17" s="909"/>
      <c r="AT17" s="909"/>
      <c r="AU17" s="909"/>
      <c r="AV17" s="909"/>
      <c r="AW17" s="909"/>
      <c r="AX17" s="909"/>
      <c r="AY17" s="909"/>
      <c r="AZ17" s="909"/>
      <c r="BA17" s="909"/>
      <c r="BB17" s="909"/>
      <c r="BC17" s="909"/>
      <c r="BD17" s="909"/>
      <c r="BE17" s="909"/>
      <c r="BF17" s="909"/>
      <c r="BG17" s="909"/>
      <c r="BH17" s="909"/>
      <c r="BI17" s="909"/>
      <c r="BJ17" s="909"/>
      <c r="BK17" s="909"/>
      <c r="BL17" s="909"/>
      <c r="BM17" s="909"/>
      <c r="BN17" s="909"/>
      <c r="BO17" s="909"/>
      <c r="BP17" s="909"/>
      <c r="BQ17" s="909"/>
      <c r="BR17" s="909"/>
      <c r="BS17" s="909"/>
      <c r="BT17" s="909"/>
      <c r="BU17" s="909"/>
      <c r="BV17" s="909"/>
      <c r="BW17" s="909"/>
      <c r="BX17" s="909"/>
      <c r="BY17" s="909"/>
      <c r="BZ17" s="909"/>
      <c r="CA17" s="909"/>
      <c r="CB17" s="909"/>
      <c r="CC17" s="909"/>
      <c r="CD17" s="909"/>
      <c r="CE17" s="909"/>
      <c r="CF17" s="909"/>
      <c r="CG17" s="909"/>
      <c r="CH17" s="909"/>
      <c r="CI17" s="909"/>
      <c r="CJ17" s="909"/>
      <c r="CK17" s="909"/>
      <c r="CL17" s="909"/>
      <c r="CM17" s="909"/>
      <c r="CN17" s="909"/>
      <c r="CO17" s="909"/>
      <c r="CP17" s="909"/>
      <c r="CQ17" s="909"/>
      <c r="CR17" s="909"/>
      <c r="CS17" s="909"/>
      <c r="CT17" s="909"/>
      <c r="CU17" s="909"/>
      <c r="CV17" s="909"/>
      <c r="CW17" s="909"/>
      <c r="CX17" s="909"/>
      <c r="CY17" s="909"/>
      <c r="CZ17" s="909"/>
      <c r="DA17" s="909"/>
      <c r="DB17" s="909"/>
      <c r="DC17" s="909"/>
      <c r="DD17" s="909"/>
      <c r="DE17" s="909"/>
      <c r="DF17" s="909"/>
      <c r="DG17" s="909"/>
    </row>
    <row r="18" spans="1:111" ht="12.75" customHeight="1" x14ac:dyDescent="0.25">
      <c r="A18" s="1049" t="s">
        <v>320</v>
      </c>
      <c r="B18" s="1003" t="s">
        <v>910</v>
      </c>
      <c r="C18" s="1050"/>
      <c r="D18" s="1050"/>
      <c r="E18" s="1050"/>
      <c r="F18" s="1050"/>
      <c r="G18" s="1050"/>
      <c r="H18" s="1051"/>
      <c r="I18" s="909"/>
      <c r="J18" s="1306"/>
      <c r="K18" s="1307"/>
      <c r="L18" s="1306"/>
      <c r="M18" s="1307"/>
      <c r="N18" s="1305"/>
      <c r="O18" s="1305"/>
      <c r="P18" s="1306"/>
      <c r="Q18" s="1028"/>
      <c r="R18" s="1028"/>
      <c r="S18" s="1028"/>
      <c r="T18" s="1028"/>
      <c r="U18" s="909"/>
      <c r="V18" s="909"/>
      <c r="W18" s="909"/>
      <c r="X18" s="909"/>
      <c r="Y18" s="909"/>
      <c r="Z18" s="909"/>
      <c r="AA18" s="909"/>
      <c r="AB18" s="909"/>
      <c r="AC18" s="909"/>
      <c r="AD18" s="909"/>
      <c r="AE18" s="909"/>
      <c r="AF18" s="909"/>
      <c r="AG18" s="909"/>
      <c r="AH18" s="909"/>
      <c r="AI18" s="909"/>
      <c r="AJ18" s="909"/>
      <c r="AK18" s="909"/>
      <c r="AL18" s="909"/>
      <c r="AM18" s="909"/>
      <c r="AN18" s="909"/>
      <c r="AO18" s="909"/>
      <c r="AP18" s="909"/>
      <c r="AQ18" s="909"/>
      <c r="AR18" s="909"/>
      <c r="AS18" s="909"/>
      <c r="AT18" s="909"/>
      <c r="AU18" s="909"/>
      <c r="AV18" s="909"/>
      <c r="AW18" s="909"/>
      <c r="AX18" s="909"/>
      <c r="AY18" s="909"/>
      <c r="AZ18" s="909"/>
      <c r="BA18" s="909"/>
      <c r="BB18" s="909"/>
      <c r="BC18" s="909"/>
      <c r="BD18" s="909"/>
      <c r="BE18" s="909"/>
      <c r="BF18" s="909"/>
      <c r="BG18" s="909"/>
      <c r="BH18" s="909"/>
      <c r="BI18" s="909"/>
      <c r="BJ18" s="909"/>
      <c r="BK18" s="909"/>
      <c r="BL18" s="909"/>
      <c r="BM18" s="909"/>
      <c r="BN18" s="909"/>
      <c r="BO18" s="909"/>
      <c r="BP18" s="909"/>
      <c r="BQ18" s="909"/>
      <c r="BR18" s="909"/>
      <c r="BS18" s="909"/>
      <c r="BT18" s="909"/>
      <c r="BU18" s="909"/>
      <c r="BV18" s="909"/>
      <c r="BW18" s="909"/>
      <c r="BX18" s="909"/>
      <c r="BY18" s="909"/>
      <c r="BZ18" s="909"/>
      <c r="CA18" s="909"/>
      <c r="CB18" s="909"/>
      <c r="CC18" s="909"/>
      <c r="CD18" s="909"/>
      <c r="CE18" s="909"/>
      <c r="CF18" s="909"/>
      <c r="CG18" s="909"/>
      <c r="CH18" s="909"/>
      <c r="CI18" s="909"/>
      <c r="CJ18" s="909"/>
      <c r="CK18" s="909"/>
      <c r="CL18" s="909"/>
      <c r="CM18" s="909"/>
      <c r="CN18" s="909"/>
      <c r="CO18" s="909"/>
      <c r="CP18" s="909"/>
      <c r="CQ18" s="909"/>
      <c r="CR18" s="909"/>
      <c r="CS18" s="909"/>
      <c r="CT18" s="909"/>
      <c r="CU18" s="909"/>
      <c r="CV18" s="909"/>
      <c r="CW18" s="909"/>
      <c r="CX18" s="909"/>
      <c r="CY18" s="909"/>
      <c r="CZ18" s="909"/>
      <c r="DA18" s="909"/>
      <c r="DB18" s="909"/>
      <c r="DC18" s="909"/>
      <c r="DD18" s="909"/>
      <c r="DE18" s="909"/>
      <c r="DF18" s="909"/>
      <c r="DG18" s="909"/>
    </row>
    <row r="19" spans="1:111" ht="12.75" customHeight="1" x14ac:dyDescent="0.25">
      <c r="A19" s="1049" t="s">
        <v>511</v>
      </c>
      <c r="B19" s="765" t="s">
        <v>1052</v>
      </c>
      <c r="C19" s="1035">
        <f>DATA_B_T4!C53</f>
        <v>0</v>
      </c>
      <c r="D19" s="1035">
        <f>DATA_B_T4!D53</f>
        <v>0</v>
      </c>
      <c r="E19" s="1035">
        <f>DATA_B_T4!E53</f>
        <v>0</v>
      </c>
      <c r="F19" s="1035">
        <f>DATA_B_T4!F53</f>
        <v>0</v>
      </c>
      <c r="G19" s="1035">
        <f>DATA_B_T4!G53</f>
        <v>0</v>
      </c>
      <c r="H19" s="1035">
        <f>DATA_B_T4!H53</f>
        <v>0</v>
      </c>
      <c r="I19" s="909"/>
      <c r="J19" s="1304"/>
      <c r="K19" s="1304"/>
      <c r="L19" s="1304"/>
      <c r="M19" s="1304"/>
      <c r="N19" s="1305"/>
      <c r="O19" s="1305"/>
      <c r="P19" s="1304"/>
      <c r="Q19" s="1028"/>
      <c r="R19" s="1028"/>
      <c r="S19" s="1028"/>
      <c r="T19" s="1028"/>
      <c r="U19" s="909"/>
      <c r="V19" s="909"/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909"/>
      <c r="AH19" s="909"/>
      <c r="AI19" s="909"/>
      <c r="AJ19" s="909"/>
      <c r="AK19" s="909"/>
      <c r="AL19" s="909"/>
      <c r="AM19" s="909"/>
      <c r="AN19" s="909"/>
      <c r="AO19" s="909"/>
      <c r="AP19" s="909"/>
      <c r="AQ19" s="909"/>
      <c r="AR19" s="909"/>
      <c r="AS19" s="909"/>
      <c r="AT19" s="909"/>
      <c r="AU19" s="909"/>
      <c r="AV19" s="909"/>
      <c r="AW19" s="909"/>
      <c r="AX19" s="909"/>
      <c r="AY19" s="909"/>
      <c r="AZ19" s="909"/>
      <c r="BA19" s="909"/>
      <c r="BB19" s="909"/>
      <c r="BC19" s="909"/>
      <c r="BD19" s="909"/>
      <c r="BE19" s="909"/>
      <c r="BF19" s="909"/>
      <c r="BG19" s="909"/>
      <c r="BH19" s="909"/>
      <c r="BI19" s="909"/>
      <c r="BJ19" s="909"/>
      <c r="BK19" s="909"/>
      <c r="BL19" s="909"/>
      <c r="BM19" s="909"/>
      <c r="BN19" s="909"/>
      <c r="BO19" s="909"/>
      <c r="BP19" s="909"/>
      <c r="BQ19" s="909"/>
      <c r="BR19" s="909"/>
      <c r="BS19" s="909"/>
      <c r="BT19" s="909"/>
      <c r="BU19" s="909"/>
      <c r="BV19" s="909"/>
      <c r="BW19" s="909"/>
      <c r="BX19" s="909"/>
      <c r="BY19" s="909"/>
      <c r="BZ19" s="909"/>
      <c r="CA19" s="909"/>
      <c r="CB19" s="909"/>
      <c r="CC19" s="909"/>
      <c r="CD19" s="909"/>
      <c r="CE19" s="909"/>
      <c r="CF19" s="909"/>
      <c r="CG19" s="909"/>
      <c r="CH19" s="909"/>
      <c r="CI19" s="909"/>
      <c r="CJ19" s="909"/>
      <c r="CK19" s="909"/>
      <c r="CL19" s="909"/>
      <c r="CM19" s="909"/>
      <c r="CN19" s="909"/>
      <c r="CO19" s="909"/>
      <c r="CP19" s="909"/>
      <c r="CQ19" s="909"/>
      <c r="CR19" s="909"/>
      <c r="CS19" s="909"/>
      <c r="CT19" s="909"/>
      <c r="CU19" s="909"/>
      <c r="CV19" s="909"/>
      <c r="CW19" s="909"/>
      <c r="CX19" s="909"/>
      <c r="CY19" s="909"/>
      <c r="CZ19" s="909"/>
      <c r="DA19" s="909"/>
      <c r="DB19" s="909"/>
      <c r="DC19" s="909"/>
      <c r="DD19" s="909"/>
      <c r="DE19" s="909"/>
      <c r="DF19" s="909"/>
      <c r="DG19" s="909"/>
    </row>
    <row r="20" spans="1:111" ht="12.75" customHeight="1" x14ac:dyDescent="0.25">
      <c r="A20" s="1049" t="s">
        <v>512</v>
      </c>
      <c r="B20" s="765" t="s">
        <v>1053</v>
      </c>
      <c r="C20" s="1035">
        <f>DATA_B_T4!C54</f>
        <v>0</v>
      </c>
      <c r="D20" s="1035">
        <f>DATA_B_T4!D54</f>
        <v>0</v>
      </c>
      <c r="E20" s="1035">
        <f>DATA_B_T4!E54</f>
        <v>0</v>
      </c>
      <c r="F20" s="1035">
        <f>DATA_B_T4!F54</f>
        <v>0</v>
      </c>
      <c r="G20" s="1035">
        <f>DATA_B_T4!G54</f>
        <v>0</v>
      </c>
      <c r="H20" s="1035">
        <f>DATA_B_T4!H54</f>
        <v>0</v>
      </c>
      <c r="I20" s="909"/>
      <c r="J20" s="1304"/>
      <c r="K20" s="1304"/>
      <c r="L20" s="1304"/>
      <c r="M20" s="1304"/>
      <c r="N20" s="1305"/>
      <c r="O20" s="1305"/>
      <c r="P20" s="1304"/>
      <c r="Q20" s="1028"/>
      <c r="R20" s="1028"/>
      <c r="S20" s="1028"/>
      <c r="T20" s="1028"/>
      <c r="U20" s="909"/>
      <c r="V20" s="909"/>
      <c r="W20" s="909"/>
      <c r="X20" s="909"/>
      <c r="Y20" s="909"/>
      <c r="Z20" s="909"/>
      <c r="AA20" s="909"/>
      <c r="AB20" s="909"/>
      <c r="AC20" s="909"/>
      <c r="AD20" s="909"/>
      <c r="AE20" s="909"/>
      <c r="AF20" s="909"/>
      <c r="AG20" s="909"/>
      <c r="AH20" s="909"/>
      <c r="AI20" s="909"/>
      <c r="AJ20" s="909"/>
      <c r="AK20" s="909"/>
      <c r="AL20" s="909"/>
      <c r="AM20" s="909"/>
      <c r="AN20" s="909"/>
      <c r="AO20" s="909"/>
      <c r="AP20" s="909"/>
      <c r="AQ20" s="909"/>
      <c r="AR20" s="909"/>
      <c r="AS20" s="909"/>
      <c r="AT20" s="909"/>
      <c r="AU20" s="909"/>
      <c r="AV20" s="909"/>
      <c r="AW20" s="909"/>
      <c r="AX20" s="909"/>
      <c r="AY20" s="909"/>
      <c r="AZ20" s="909"/>
      <c r="BA20" s="909"/>
      <c r="BB20" s="909"/>
      <c r="BC20" s="909"/>
      <c r="BD20" s="909"/>
      <c r="BE20" s="909"/>
      <c r="BF20" s="909"/>
      <c r="BG20" s="909"/>
      <c r="BH20" s="909"/>
      <c r="BI20" s="909"/>
      <c r="BJ20" s="909"/>
      <c r="BK20" s="909"/>
      <c r="BL20" s="909"/>
      <c r="BM20" s="909"/>
      <c r="BN20" s="909"/>
      <c r="BO20" s="909"/>
      <c r="BP20" s="909"/>
      <c r="BQ20" s="909"/>
      <c r="BR20" s="909"/>
      <c r="BS20" s="909"/>
      <c r="BT20" s="909"/>
      <c r="BU20" s="909"/>
      <c r="BV20" s="909"/>
      <c r="BW20" s="909"/>
      <c r="BX20" s="909"/>
      <c r="BY20" s="909"/>
      <c r="BZ20" s="909"/>
      <c r="CA20" s="909"/>
      <c r="CB20" s="909"/>
      <c r="CC20" s="909"/>
      <c r="CD20" s="909"/>
      <c r="CE20" s="909"/>
      <c r="CF20" s="909"/>
      <c r="CG20" s="909"/>
      <c r="CH20" s="909"/>
      <c r="CI20" s="909"/>
      <c r="CJ20" s="909"/>
      <c r="CK20" s="909"/>
      <c r="CL20" s="909"/>
      <c r="CM20" s="909"/>
      <c r="CN20" s="909"/>
      <c r="CO20" s="909"/>
      <c r="CP20" s="909"/>
      <c r="CQ20" s="909"/>
      <c r="CR20" s="909"/>
      <c r="CS20" s="909"/>
      <c r="CT20" s="909"/>
      <c r="CU20" s="909"/>
      <c r="CV20" s="909"/>
      <c r="CW20" s="909"/>
      <c r="CX20" s="909"/>
      <c r="CY20" s="909"/>
      <c r="CZ20" s="909"/>
      <c r="DA20" s="909"/>
      <c r="DB20" s="909"/>
      <c r="DC20" s="909"/>
      <c r="DD20" s="909"/>
      <c r="DE20" s="909"/>
      <c r="DF20" s="909"/>
      <c r="DG20" s="909"/>
    </row>
    <row r="21" spans="1:111" ht="12.75" customHeight="1" x14ac:dyDescent="0.25">
      <c r="A21" s="1049" t="s">
        <v>348</v>
      </c>
      <c r="B21" s="765" t="s">
        <v>238</v>
      </c>
      <c r="C21" s="1035">
        <f>DATA_B_T4!C55</f>
        <v>0</v>
      </c>
      <c r="D21" s="1035">
        <f>DATA_B_T4!D55</f>
        <v>0</v>
      </c>
      <c r="E21" s="1035">
        <f>DATA_B_T4!E55</f>
        <v>0</v>
      </c>
      <c r="F21" s="1035">
        <f>DATA_B_T4!F55</f>
        <v>0</v>
      </c>
      <c r="G21" s="1035">
        <f>DATA_B_T4!G55</f>
        <v>0</v>
      </c>
      <c r="H21" s="1035">
        <f>DATA_B_T4!H55</f>
        <v>0</v>
      </c>
      <c r="I21" s="909"/>
      <c r="J21" s="1304"/>
      <c r="K21" s="1304"/>
      <c r="L21" s="1304"/>
      <c r="M21" s="1304"/>
      <c r="N21" s="1305"/>
      <c r="O21" s="1305"/>
      <c r="P21" s="1304"/>
      <c r="Q21" s="1028"/>
      <c r="R21" s="1028"/>
      <c r="S21" s="1028"/>
      <c r="T21" s="1028"/>
      <c r="U21" s="909"/>
      <c r="V21" s="909"/>
      <c r="W21" s="909"/>
      <c r="X21" s="909"/>
      <c r="Y21" s="909"/>
      <c r="Z21" s="909"/>
      <c r="AA21" s="909"/>
      <c r="AB21" s="909"/>
      <c r="AC21" s="909"/>
      <c r="AD21" s="909"/>
      <c r="AE21" s="909"/>
      <c r="AF21" s="909"/>
      <c r="AG21" s="909"/>
      <c r="AH21" s="909"/>
      <c r="AI21" s="909"/>
      <c r="AJ21" s="909"/>
      <c r="AK21" s="909"/>
      <c r="AL21" s="909"/>
      <c r="AM21" s="909"/>
      <c r="AN21" s="909"/>
      <c r="AO21" s="909"/>
      <c r="AP21" s="909"/>
      <c r="AQ21" s="909"/>
      <c r="AR21" s="909"/>
      <c r="AS21" s="909"/>
      <c r="AT21" s="909"/>
      <c r="AU21" s="909"/>
      <c r="AV21" s="909"/>
      <c r="AW21" s="909"/>
      <c r="AX21" s="909"/>
      <c r="AY21" s="909"/>
      <c r="AZ21" s="909"/>
      <c r="BA21" s="909"/>
      <c r="BB21" s="909"/>
      <c r="BC21" s="909"/>
      <c r="BD21" s="909"/>
      <c r="BE21" s="909"/>
      <c r="BF21" s="909"/>
      <c r="BG21" s="909"/>
      <c r="BH21" s="909"/>
      <c r="BI21" s="909"/>
      <c r="BJ21" s="909"/>
      <c r="BK21" s="909"/>
      <c r="BL21" s="909"/>
      <c r="BM21" s="909"/>
      <c r="BN21" s="909"/>
      <c r="BO21" s="909"/>
      <c r="BP21" s="909"/>
      <c r="BQ21" s="909"/>
      <c r="BR21" s="909"/>
      <c r="BS21" s="909"/>
      <c r="BT21" s="909"/>
      <c r="BU21" s="909"/>
      <c r="BV21" s="909"/>
      <c r="BW21" s="909"/>
      <c r="BX21" s="909"/>
      <c r="BY21" s="909"/>
      <c r="BZ21" s="909"/>
      <c r="CA21" s="909"/>
      <c r="CB21" s="909"/>
      <c r="CC21" s="909"/>
      <c r="CD21" s="909"/>
      <c r="CE21" s="909"/>
      <c r="CF21" s="909"/>
      <c r="CG21" s="909"/>
      <c r="CH21" s="909"/>
      <c r="CI21" s="909"/>
      <c r="CJ21" s="909"/>
      <c r="CK21" s="909"/>
      <c r="CL21" s="909"/>
      <c r="CM21" s="909"/>
      <c r="CN21" s="909"/>
      <c r="CO21" s="909"/>
      <c r="CP21" s="909"/>
      <c r="CQ21" s="909"/>
      <c r="CR21" s="909"/>
      <c r="CS21" s="909"/>
      <c r="CT21" s="909"/>
      <c r="CU21" s="909"/>
      <c r="CV21" s="909"/>
      <c r="CW21" s="909"/>
      <c r="CX21" s="909"/>
      <c r="CY21" s="909"/>
      <c r="CZ21" s="909"/>
      <c r="DA21" s="909"/>
      <c r="DB21" s="909"/>
      <c r="DC21" s="909"/>
      <c r="DD21" s="909"/>
      <c r="DE21" s="909"/>
      <c r="DF21" s="909"/>
      <c r="DG21" s="909"/>
    </row>
    <row r="22" spans="1:111" x14ac:dyDescent="0.25">
      <c r="A22" s="1049" t="s">
        <v>349</v>
      </c>
      <c r="B22" s="765" t="s">
        <v>239</v>
      </c>
      <c r="C22" s="1035">
        <f>DATA_B_T4!C56</f>
        <v>0</v>
      </c>
      <c r="D22" s="1035">
        <f>DATA_B_T4!D56</f>
        <v>0</v>
      </c>
      <c r="E22" s="1035">
        <f>DATA_B_T4!E56</f>
        <v>0</v>
      </c>
      <c r="F22" s="1035">
        <f>DATA_B_T4!F56</f>
        <v>0</v>
      </c>
      <c r="G22" s="1035">
        <f>DATA_B_T4!G56</f>
        <v>0</v>
      </c>
      <c r="H22" s="1035">
        <f>DATA_B_T4!H56</f>
        <v>0</v>
      </c>
      <c r="I22" s="909"/>
      <c r="J22" s="1304"/>
      <c r="K22" s="1304"/>
      <c r="L22" s="1304"/>
      <c r="M22" s="1304"/>
      <c r="N22" s="1305"/>
      <c r="O22" s="1305"/>
      <c r="P22" s="1304"/>
      <c r="Q22" s="1028"/>
      <c r="R22" s="1028"/>
      <c r="S22" s="1028"/>
      <c r="T22" s="1028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909"/>
      <c r="AM22" s="909"/>
      <c r="AN22" s="909"/>
      <c r="AO22" s="909"/>
      <c r="AP22" s="909"/>
      <c r="AQ22" s="909"/>
      <c r="AR22" s="909"/>
      <c r="AS22" s="909"/>
      <c r="AT22" s="909"/>
      <c r="AU22" s="909"/>
      <c r="AV22" s="909"/>
      <c r="AW22" s="909"/>
      <c r="AX22" s="909"/>
      <c r="AY22" s="909"/>
      <c r="AZ22" s="909"/>
      <c r="BA22" s="909"/>
      <c r="BB22" s="909"/>
      <c r="BC22" s="909"/>
      <c r="BD22" s="909"/>
      <c r="BE22" s="909"/>
      <c r="BF22" s="909"/>
      <c r="BG22" s="909"/>
      <c r="BH22" s="909"/>
      <c r="BI22" s="909"/>
      <c r="BJ22" s="909"/>
      <c r="BK22" s="909"/>
      <c r="BL22" s="909"/>
      <c r="BM22" s="909"/>
      <c r="BN22" s="909"/>
      <c r="BO22" s="909"/>
      <c r="BP22" s="909"/>
      <c r="BQ22" s="909"/>
      <c r="BR22" s="909"/>
      <c r="BS22" s="909"/>
      <c r="BT22" s="909"/>
      <c r="BU22" s="909"/>
      <c r="BV22" s="909"/>
      <c r="BW22" s="909"/>
      <c r="BX22" s="909"/>
      <c r="BY22" s="909"/>
      <c r="BZ22" s="909"/>
      <c r="CA22" s="909"/>
      <c r="CB22" s="909"/>
      <c r="CC22" s="909"/>
      <c r="CD22" s="909"/>
      <c r="CE22" s="909"/>
      <c r="CF22" s="909"/>
      <c r="CG22" s="909"/>
      <c r="CH22" s="909"/>
      <c r="CI22" s="909"/>
      <c r="CJ22" s="909"/>
      <c r="CK22" s="909"/>
      <c r="CL22" s="909"/>
      <c r="CM22" s="909"/>
      <c r="CN22" s="909"/>
      <c r="CO22" s="909"/>
      <c r="CP22" s="909"/>
      <c r="CQ22" s="909"/>
      <c r="CR22" s="909"/>
      <c r="CS22" s="909"/>
      <c r="CT22" s="909"/>
      <c r="CU22" s="909"/>
      <c r="CV22" s="909"/>
      <c r="CW22" s="909"/>
      <c r="CX22" s="909"/>
      <c r="CY22" s="909"/>
      <c r="CZ22" s="909"/>
      <c r="DA22" s="909"/>
      <c r="DB22" s="909"/>
      <c r="DC22" s="909"/>
      <c r="DD22" s="909"/>
      <c r="DE22" s="909"/>
      <c r="DF22" s="909"/>
      <c r="DG22" s="909"/>
    </row>
    <row r="23" spans="1:111" x14ac:dyDescent="0.25">
      <c r="A23" s="1049" t="s">
        <v>350</v>
      </c>
      <c r="B23" s="765" t="s">
        <v>969</v>
      </c>
      <c r="C23" s="1035">
        <f>DATA_B_T4!C57</f>
        <v>0</v>
      </c>
      <c r="D23" s="1035">
        <f>DATA_B_T4!D57</f>
        <v>0</v>
      </c>
      <c r="E23" s="1035">
        <f>DATA_B_T4!E57</f>
        <v>0</v>
      </c>
      <c r="F23" s="1035">
        <f>DATA_B_T4!F57</f>
        <v>0</v>
      </c>
      <c r="G23" s="1035">
        <f>DATA_B_T4!G57</f>
        <v>0</v>
      </c>
      <c r="H23" s="1035">
        <f>DATA_B_T4!H57</f>
        <v>0</v>
      </c>
      <c r="I23" s="909"/>
      <c r="J23" s="1304"/>
      <c r="K23" s="1304"/>
      <c r="L23" s="1304"/>
      <c r="M23" s="1304"/>
      <c r="N23" s="1305"/>
      <c r="O23" s="1305"/>
      <c r="P23" s="1304"/>
      <c r="Q23" s="1028"/>
      <c r="R23" s="1028"/>
      <c r="S23" s="1028"/>
      <c r="T23" s="1028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909"/>
      <c r="AM23" s="909"/>
      <c r="AN23" s="909"/>
      <c r="AO23" s="909"/>
      <c r="AP23" s="909"/>
      <c r="AQ23" s="909"/>
      <c r="AR23" s="909"/>
      <c r="AS23" s="909"/>
      <c r="AT23" s="909"/>
      <c r="AU23" s="909"/>
      <c r="AV23" s="909"/>
      <c r="AW23" s="909"/>
      <c r="AX23" s="909"/>
      <c r="AY23" s="909"/>
      <c r="AZ23" s="909"/>
      <c r="BA23" s="909"/>
      <c r="BB23" s="909"/>
      <c r="BC23" s="909"/>
      <c r="BD23" s="909"/>
      <c r="BE23" s="909"/>
      <c r="BF23" s="909"/>
      <c r="BG23" s="909"/>
      <c r="BH23" s="909"/>
      <c r="BI23" s="909"/>
      <c r="BJ23" s="909"/>
      <c r="BK23" s="909"/>
      <c r="BL23" s="909"/>
      <c r="BM23" s="909"/>
      <c r="BN23" s="909"/>
      <c r="BO23" s="909"/>
      <c r="BP23" s="909"/>
      <c r="BQ23" s="909"/>
      <c r="BR23" s="909"/>
      <c r="BS23" s="909"/>
      <c r="BT23" s="909"/>
      <c r="BU23" s="909"/>
      <c r="BV23" s="909"/>
      <c r="BW23" s="909"/>
      <c r="BX23" s="909"/>
      <c r="BY23" s="909"/>
      <c r="BZ23" s="909"/>
      <c r="CA23" s="909"/>
      <c r="CB23" s="909"/>
      <c r="CC23" s="909"/>
      <c r="CD23" s="909"/>
      <c r="CE23" s="909"/>
      <c r="CF23" s="909"/>
      <c r="CG23" s="909"/>
      <c r="CH23" s="909"/>
      <c r="CI23" s="909"/>
      <c r="CJ23" s="909"/>
      <c r="CK23" s="909"/>
      <c r="CL23" s="909"/>
      <c r="CM23" s="909"/>
      <c r="CN23" s="909"/>
      <c r="CO23" s="909"/>
      <c r="CP23" s="909"/>
      <c r="CQ23" s="909"/>
      <c r="CR23" s="909"/>
      <c r="CS23" s="909"/>
      <c r="CT23" s="909"/>
      <c r="CU23" s="909"/>
      <c r="CV23" s="909"/>
      <c r="CW23" s="909"/>
      <c r="CX23" s="909"/>
      <c r="CY23" s="909"/>
      <c r="CZ23" s="909"/>
      <c r="DA23" s="909"/>
      <c r="DB23" s="909"/>
      <c r="DC23" s="909"/>
      <c r="DD23" s="909"/>
      <c r="DE23" s="909"/>
      <c r="DF23" s="909"/>
      <c r="DG23" s="909"/>
    </row>
    <row r="24" spans="1:111" x14ac:dyDescent="0.25">
      <c r="A24" s="1052"/>
      <c r="B24" s="1194"/>
      <c r="C24" s="1195"/>
      <c r="D24" s="1195"/>
      <c r="E24" s="1195"/>
      <c r="F24" s="1195"/>
      <c r="G24" s="1195"/>
      <c r="H24" s="1195"/>
      <c r="I24" s="909"/>
      <c r="J24" s="1304"/>
      <c r="K24" s="1304"/>
      <c r="L24" s="1304"/>
      <c r="M24" s="1304"/>
      <c r="N24" s="1305"/>
      <c r="O24" s="1305"/>
      <c r="P24" s="1304"/>
      <c r="Q24" s="1028"/>
      <c r="R24" s="1028"/>
      <c r="S24" s="1028"/>
      <c r="T24" s="1028"/>
      <c r="U24" s="909"/>
      <c r="V24" s="909"/>
      <c r="W24" s="909"/>
      <c r="X24" s="909"/>
      <c r="Y24" s="909"/>
      <c r="Z24" s="909"/>
      <c r="AA24" s="909"/>
      <c r="AB24" s="909"/>
      <c r="AC24" s="909"/>
      <c r="AD24" s="909"/>
      <c r="AE24" s="909"/>
      <c r="AF24" s="909"/>
      <c r="AG24" s="909"/>
      <c r="AH24" s="909"/>
      <c r="AI24" s="909"/>
      <c r="AJ24" s="909"/>
      <c r="AK24" s="909"/>
      <c r="AL24" s="909"/>
      <c r="AM24" s="909"/>
      <c r="AN24" s="909"/>
      <c r="AO24" s="909"/>
      <c r="AP24" s="909"/>
      <c r="AQ24" s="909"/>
      <c r="AR24" s="909"/>
      <c r="AS24" s="909"/>
      <c r="AT24" s="909"/>
      <c r="AU24" s="909"/>
      <c r="AV24" s="909"/>
      <c r="AW24" s="909"/>
      <c r="AX24" s="909"/>
      <c r="AY24" s="909"/>
      <c r="AZ24" s="909"/>
      <c r="BA24" s="909"/>
      <c r="BB24" s="909"/>
      <c r="BC24" s="909"/>
      <c r="BD24" s="909"/>
      <c r="BE24" s="909"/>
      <c r="BF24" s="909"/>
      <c r="BG24" s="909"/>
      <c r="BH24" s="909"/>
      <c r="BI24" s="909"/>
      <c r="BJ24" s="909"/>
      <c r="BK24" s="909"/>
      <c r="BL24" s="909"/>
      <c r="BM24" s="909"/>
      <c r="BN24" s="909"/>
      <c r="BO24" s="909"/>
      <c r="BP24" s="909"/>
      <c r="BQ24" s="909"/>
      <c r="BR24" s="909"/>
      <c r="BS24" s="909"/>
      <c r="BT24" s="909"/>
      <c r="BU24" s="909"/>
      <c r="BV24" s="909"/>
      <c r="BW24" s="909"/>
      <c r="BX24" s="909"/>
      <c r="BY24" s="909"/>
      <c r="BZ24" s="909"/>
      <c r="CA24" s="909"/>
      <c r="CB24" s="909"/>
      <c r="CC24" s="909"/>
      <c r="CD24" s="909"/>
      <c r="CE24" s="909"/>
      <c r="CF24" s="909"/>
      <c r="CG24" s="909"/>
      <c r="CH24" s="909"/>
      <c r="CI24" s="909"/>
      <c r="CJ24" s="909"/>
      <c r="CK24" s="909"/>
      <c r="CL24" s="909"/>
      <c r="CM24" s="909"/>
      <c r="CN24" s="909"/>
      <c r="CO24" s="909"/>
      <c r="CP24" s="909"/>
      <c r="CQ24" s="909"/>
      <c r="CR24" s="909"/>
      <c r="CS24" s="909"/>
      <c r="CT24" s="909"/>
      <c r="CU24" s="909"/>
      <c r="CV24" s="909"/>
      <c r="CW24" s="909"/>
      <c r="CX24" s="909"/>
      <c r="CY24" s="909"/>
      <c r="CZ24" s="909"/>
      <c r="DA24" s="909"/>
      <c r="DB24" s="909"/>
      <c r="DC24" s="909"/>
      <c r="DD24" s="909"/>
      <c r="DE24" s="909"/>
      <c r="DF24" s="909"/>
      <c r="DG24" s="909"/>
    </row>
    <row r="25" spans="1:111" ht="6.75" customHeight="1" x14ac:dyDescent="0.25">
      <c r="A25" s="1052"/>
      <c r="B25" s="1194"/>
      <c r="C25" s="1195"/>
      <c r="D25" s="1195"/>
      <c r="E25" s="1195"/>
      <c r="F25" s="1195"/>
      <c r="G25" s="1195"/>
      <c r="H25" s="1195"/>
      <c r="I25" s="909"/>
      <c r="J25" s="1304"/>
      <c r="K25" s="1304"/>
      <c r="L25" s="1304"/>
      <c r="M25" s="1304"/>
      <c r="N25" s="1305"/>
      <c r="O25" s="1305"/>
      <c r="P25" s="1304"/>
      <c r="Q25" s="1028"/>
      <c r="R25" s="1028"/>
      <c r="S25" s="1028"/>
      <c r="T25" s="1028"/>
      <c r="U25" s="909"/>
      <c r="V25" s="909"/>
      <c r="W25" s="909"/>
      <c r="X25" s="909"/>
      <c r="Y25" s="909"/>
      <c r="Z25" s="909"/>
      <c r="AA25" s="909"/>
      <c r="AB25" s="909"/>
      <c r="AC25" s="909"/>
      <c r="AD25" s="909"/>
      <c r="AE25" s="909"/>
      <c r="AF25" s="909"/>
      <c r="AG25" s="909"/>
      <c r="AH25" s="909"/>
      <c r="AI25" s="909"/>
      <c r="AJ25" s="909"/>
      <c r="AK25" s="909"/>
      <c r="AL25" s="909"/>
      <c r="AM25" s="909"/>
      <c r="AN25" s="909"/>
      <c r="AO25" s="909"/>
      <c r="AP25" s="909"/>
      <c r="AQ25" s="909"/>
      <c r="AR25" s="909"/>
      <c r="AS25" s="909"/>
      <c r="AT25" s="909"/>
      <c r="AU25" s="909"/>
      <c r="AV25" s="909"/>
      <c r="AW25" s="909"/>
      <c r="AX25" s="909"/>
      <c r="AY25" s="909"/>
      <c r="AZ25" s="909"/>
      <c r="BA25" s="909"/>
      <c r="BB25" s="909"/>
      <c r="BC25" s="909"/>
      <c r="BD25" s="909"/>
      <c r="BE25" s="909"/>
      <c r="BF25" s="909"/>
      <c r="BG25" s="909"/>
      <c r="BH25" s="909"/>
      <c r="BI25" s="909"/>
      <c r="BJ25" s="909"/>
      <c r="BK25" s="909"/>
      <c r="BL25" s="909"/>
      <c r="BM25" s="909"/>
      <c r="BN25" s="909"/>
      <c r="BO25" s="909"/>
      <c r="BP25" s="909"/>
      <c r="BQ25" s="909"/>
      <c r="BR25" s="909"/>
      <c r="BS25" s="909"/>
      <c r="BT25" s="909"/>
      <c r="BU25" s="909"/>
      <c r="BV25" s="909"/>
      <c r="BW25" s="909"/>
      <c r="BX25" s="909"/>
      <c r="BY25" s="909"/>
      <c r="BZ25" s="909"/>
      <c r="CA25" s="909"/>
      <c r="CB25" s="909"/>
      <c r="CC25" s="909"/>
      <c r="CD25" s="909"/>
      <c r="CE25" s="909"/>
      <c r="CF25" s="909"/>
      <c r="CG25" s="909"/>
      <c r="CH25" s="909"/>
      <c r="CI25" s="909"/>
      <c r="CJ25" s="909"/>
      <c r="CK25" s="909"/>
      <c r="CL25" s="909"/>
      <c r="CM25" s="909"/>
      <c r="CN25" s="909"/>
      <c r="CO25" s="909"/>
      <c r="CP25" s="909"/>
      <c r="CQ25" s="909"/>
      <c r="CR25" s="909"/>
      <c r="CS25" s="909"/>
      <c r="CT25" s="909"/>
      <c r="CU25" s="909"/>
      <c r="CV25" s="909"/>
      <c r="CW25" s="909"/>
      <c r="CX25" s="909"/>
      <c r="CY25" s="909"/>
      <c r="CZ25" s="909"/>
      <c r="DA25" s="909"/>
      <c r="DB25" s="909"/>
      <c r="DC25" s="909"/>
      <c r="DD25" s="909"/>
      <c r="DE25" s="909"/>
      <c r="DF25" s="909"/>
      <c r="DG25" s="909"/>
    </row>
    <row r="26" spans="1:111" x14ac:dyDescent="0.25">
      <c r="A26" s="1463" t="s">
        <v>288</v>
      </c>
      <c r="B26" s="1464"/>
      <c r="C26" s="1464"/>
      <c r="D26" s="1465"/>
      <c r="E26" s="1195"/>
      <c r="F26" s="1195"/>
      <c r="G26" s="1195"/>
      <c r="H26" s="1195"/>
      <c r="I26" s="909"/>
      <c r="J26" s="1304"/>
      <c r="K26" s="1304"/>
      <c r="L26" s="1304"/>
      <c r="M26" s="1304"/>
      <c r="N26" s="1305"/>
      <c r="O26" s="1305"/>
      <c r="P26" s="1304"/>
      <c r="Q26" s="1028"/>
      <c r="R26" s="1028"/>
      <c r="S26" s="1028"/>
      <c r="T26" s="1028"/>
      <c r="U26" s="909"/>
      <c r="V26" s="909"/>
      <c r="W26" s="909"/>
      <c r="X26" s="909"/>
      <c r="Y26" s="909"/>
      <c r="Z26" s="909"/>
      <c r="AA26" s="909"/>
      <c r="AB26" s="909"/>
      <c r="AC26" s="909"/>
      <c r="AD26" s="909"/>
      <c r="AE26" s="909"/>
      <c r="AF26" s="909"/>
      <c r="AG26" s="909"/>
      <c r="AH26" s="909"/>
      <c r="AI26" s="909"/>
      <c r="AJ26" s="909"/>
      <c r="AK26" s="909"/>
      <c r="AL26" s="909"/>
      <c r="AM26" s="909"/>
      <c r="AN26" s="909"/>
      <c r="AO26" s="909"/>
      <c r="AP26" s="909"/>
      <c r="AQ26" s="909"/>
      <c r="AR26" s="909"/>
      <c r="AS26" s="909"/>
      <c r="AT26" s="909"/>
      <c r="AU26" s="909"/>
      <c r="AV26" s="909"/>
      <c r="AW26" s="909"/>
      <c r="AX26" s="909"/>
      <c r="AY26" s="909"/>
      <c r="AZ26" s="909"/>
      <c r="BA26" s="909"/>
      <c r="BB26" s="909"/>
      <c r="BC26" s="909"/>
      <c r="BD26" s="909"/>
      <c r="BE26" s="909"/>
      <c r="BF26" s="909"/>
      <c r="BG26" s="909"/>
      <c r="BH26" s="909"/>
      <c r="BI26" s="909"/>
      <c r="BJ26" s="909"/>
      <c r="BK26" s="909"/>
      <c r="BL26" s="909"/>
      <c r="BM26" s="909"/>
      <c r="BN26" s="909"/>
      <c r="BO26" s="909"/>
      <c r="BP26" s="909"/>
      <c r="BQ26" s="909"/>
      <c r="BR26" s="909"/>
      <c r="BS26" s="909"/>
      <c r="BT26" s="909"/>
      <c r="BU26" s="909"/>
      <c r="BV26" s="909"/>
      <c r="BW26" s="909"/>
      <c r="BX26" s="909"/>
      <c r="BY26" s="909"/>
      <c r="BZ26" s="909"/>
      <c r="CA26" s="909"/>
      <c r="CB26" s="909"/>
      <c r="CC26" s="909"/>
      <c r="CD26" s="909"/>
      <c r="CE26" s="909"/>
      <c r="CF26" s="909"/>
      <c r="CG26" s="909"/>
      <c r="CH26" s="909"/>
      <c r="CI26" s="909"/>
      <c r="CJ26" s="909"/>
      <c r="CK26" s="909"/>
      <c r="CL26" s="909"/>
      <c r="CM26" s="909"/>
      <c r="CN26" s="909"/>
      <c r="CO26" s="909"/>
      <c r="CP26" s="909"/>
      <c r="CQ26" s="909"/>
      <c r="CR26" s="909"/>
      <c r="CS26" s="909"/>
      <c r="CT26" s="909"/>
      <c r="CU26" s="909"/>
      <c r="CV26" s="909"/>
      <c r="CW26" s="909"/>
      <c r="CX26" s="909"/>
      <c r="CY26" s="909"/>
      <c r="CZ26" s="909"/>
      <c r="DA26" s="909"/>
      <c r="DB26" s="909"/>
      <c r="DC26" s="909"/>
      <c r="DD26" s="909"/>
      <c r="DE26" s="909"/>
      <c r="DF26" s="909"/>
      <c r="DG26" s="909"/>
    </row>
    <row r="27" spans="1:111" x14ac:dyDescent="0.25">
      <c r="A27" s="1466" t="s">
        <v>1020</v>
      </c>
      <c r="B27" s="1467"/>
      <c r="C27" s="1467"/>
      <c r="D27" s="1468"/>
      <c r="E27" s="529"/>
      <c r="F27" s="529"/>
      <c r="G27" s="529"/>
      <c r="H27" s="529"/>
      <c r="I27" s="909"/>
      <c r="J27" s="1304"/>
      <c r="K27" s="1304"/>
      <c r="L27" s="1304"/>
      <c r="M27" s="1304"/>
      <c r="N27" s="1305"/>
      <c r="O27" s="1305"/>
      <c r="P27" s="1304"/>
      <c r="Q27" s="1028"/>
      <c r="R27" s="1028"/>
      <c r="S27" s="1028"/>
      <c r="T27" s="1028"/>
      <c r="U27" s="909"/>
      <c r="V27" s="909"/>
      <c r="W27" s="909"/>
      <c r="X27" s="909"/>
      <c r="Y27" s="909"/>
      <c r="Z27" s="909"/>
      <c r="AA27" s="909"/>
      <c r="AB27" s="909"/>
      <c r="AC27" s="909"/>
      <c r="AD27" s="909"/>
      <c r="AE27" s="909"/>
      <c r="AF27" s="909"/>
      <c r="AG27" s="909"/>
      <c r="AH27" s="909"/>
      <c r="AI27" s="909"/>
      <c r="AJ27" s="909"/>
      <c r="AK27" s="909"/>
      <c r="AL27" s="909"/>
      <c r="AM27" s="909"/>
      <c r="AN27" s="909"/>
      <c r="AO27" s="909"/>
      <c r="AP27" s="909"/>
      <c r="AQ27" s="909"/>
      <c r="AR27" s="909"/>
      <c r="AS27" s="909"/>
      <c r="AT27" s="909"/>
      <c r="AU27" s="909"/>
      <c r="AV27" s="909"/>
      <c r="AW27" s="909"/>
      <c r="AX27" s="909"/>
      <c r="AY27" s="909"/>
      <c r="AZ27" s="909"/>
      <c r="BA27" s="909"/>
      <c r="BB27" s="909"/>
      <c r="BC27" s="909"/>
      <c r="BD27" s="909"/>
      <c r="BE27" s="909"/>
      <c r="BF27" s="909"/>
      <c r="BG27" s="909"/>
      <c r="BH27" s="909"/>
      <c r="BI27" s="909"/>
      <c r="BJ27" s="909"/>
      <c r="BK27" s="909"/>
      <c r="BL27" s="909"/>
      <c r="BM27" s="909"/>
      <c r="BN27" s="909"/>
      <c r="BO27" s="909"/>
      <c r="BP27" s="909"/>
      <c r="BQ27" s="909"/>
      <c r="BR27" s="909"/>
      <c r="BS27" s="909"/>
      <c r="BT27" s="909"/>
      <c r="BU27" s="909"/>
      <c r="BV27" s="909"/>
      <c r="BW27" s="909"/>
      <c r="BX27" s="909"/>
      <c r="BY27" s="909"/>
      <c r="BZ27" s="909"/>
      <c r="CA27" s="909"/>
      <c r="CB27" s="909"/>
      <c r="CC27" s="909"/>
      <c r="CD27" s="909"/>
      <c r="CE27" s="909"/>
      <c r="CF27" s="909"/>
      <c r="CG27" s="909"/>
      <c r="CH27" s="909"/>
      <c r="CI27" s="909"/>
      <c r="CJ27" s="909"/>
      <c r="CK27" s="909"/>
      <c r="CL27" s="909"/>
      <c r="CM27" s="909"/>
      <c r="CN27" s="909"/>
      <c r="CO27" s="909"/>
      <c r="CP27" s="909"/>
      <c r="CQ27" s="909"/>
      <c r="CR27" s="909"/>
      <c r="CS27" s="909"/>
      <c r="CT27" s="909"/>
      <c r="CU27" s="909"/>
      <c r="CV27" s="909"/>
      <c r="CW27" s="909"/>
      <c r="CX27" s="909"/>
      <c r="CY27" s="909"/>
      <c r="CZ27" s="909"/>
      <c r="DA27" s="909"/>
      <c r="DB27" s="909"/>
      <c r="DC27" s="909"/>
      <c r="DD27" s="909"/>
      <c r="DE27" s="909"/>
      <c r="DF27" s="909"/>
      <c r="DG27" s="909"/>
    </row>
    <row r="28" spans="1:111" x14ac:dyDescent="0.25">
      <c r="A28" s="1453" t="s">
        <v>295</v>
      </c>
      <c r="B28" s="1454"/>
      <c r="C28" s="1449" t="s">
        <v>231</v>
      </c>
      <c r="D28" s="1449" t="s">
        <v>232</v>
      </c>
      <c r="E28" s="1449" t="s">
        <v>233</v>
      </c>
      <c r="F28" s="1449" t="s">
        <v>234</v>
      </c>
      <c r="G28" s="1449" t="s">
        <v>235</v>
      </c>
      <c r="H28" s="1449" t="s">
        <v>236</v>
      </c>
      <c r="I28" s="909"/>
      <c r="J28" s="1304"/>
      <c r="K28" s="1304"/>
      <c r="L28" s="1304"/>
      <c r="M28" s="1304"/>
      <c r="N28" s="1305"/>
      <c r="O28" s="1305"/>
      <c r="P28" s="1304"/>
      <c r="Q28" s="1028"/>
      <c r="R28" s="1028"/>
      <c r="S28" s="1028"/>
      <c r="T28" s="1028"/>
      <c r="U28" s="909"/>
      <c r="V28" s="909"/>
      <c r="W28" s="909"/>
      <c r="X28" s="909"/>
      <c r="Y28" s="909"/>
      <c r="Z28" s="909"/>
      <c r="AA28" s="909"/>
      <c r="AB28" s="909"/>
      <c r="AC28" s="909"/>
      <c r="AD28" s="909"/>
      <c r="AE28" s="909"/>
      <c r="AF28" s="909"/>
      <c r="AG28" s="909"/>
      <c r="AH28" s="909"/>
      <c r="AI28" s="909"/>
      <c r="AJ28" s="909"/>
      <c r="AK28" s="909"/>
      <c r="AL28" s="909"/>
      <c r="AM28" s="909"/>
      <c r="AN28" s="909"/>
      <c r="AO28" s="909"/>
      <c r="AP28" s="909"/>
      <c r="AQ28" s="909"/>
      <c r="AR28" s="909"/>
      <c r="AS28" s="909"/>
      <c r="AT28" s="909"/>
      <c r="AU28" s="909"/>
      <c r="AV28" s="909"/>
      <c r="AW28" s="909"/>
      <c r="AX28" s="909"/>
      <c r="AY28" s="909"/>
      <c r="AZ28" s="909"/>
      <c r="BA28" s="909"/>
      <c r="BB28" s="909"/>
      <c r="BC28" s="909"/>
      <c r="BD28" s="909"/>
      <c r="BE28" s="909"/>
      <c r="BF28" s="909"/>
      <c r="BG28" s="909"/>
      <c r="BH28" s="909"/>
      <c r="BI28" s="909"/>
      <c r="BJ28" s="909"/>
      <c r="BK28" s="909"/>
      <c r="BL28" s="909"/>
      <c r="BM28" s="909"/>
      <c r="BN28" s="909"/>
      <c r="BO28" s="909"/>
      <c r="BP28" s="909"/>
      <c r="BQ28" s="909"/>
      <c r="BR28" s="909"/>
      <c r="BS28" s="909"/>
      <c r="BT28" s="909"/>
      <c r="BU28" s="909"/>
      <c r="BV28" s="909"/>
      <c r="BW28" s="909"/>
      <c r="BX28" s="909"/>
      <c r="BY28" s="909"/>
      <c r="BZ28" s="909"/>
      <c r="CA28" s="909"/>
      <c r="CB28" s="909"/>
      <c r="CC28" s="909"/>
      <c r="CD28" s="909"/>
      <c r="CE28" s="909"/>
      <c r="CF28" s="909"/>
      <c r="CG28" s="909"/>
      <c r="CH28" s="909"/>
      <c r="CI28" s="909"/>
      <c r="CJ28" s="909"/>
      <c r="CK28" s="909"/>
      <c r="CL28" s="909"/>
      <c r="CM28" s="909"/>
      <c r="CN28" s="909"/>
      <c r="CO28" s="909"/>
      <c r="CP28" s="909"/>
      <c r="CQ28" s="909"/>
      <c r="CR28" s="909"/>
      <c r="CS28" s="909"/>
      <c r="CT28" s="909"/>
      <c r="CU28" s="909"/>
      <c r="CV28" s="909"/>
      <c r="CW28" s="909"/>
      <c r="CX28" s="909"/>
      <c r="CY28" s="909"/>
      <c r="CZ28" s="909"/>
      <c r="DA28" s="909"/>
      <c r="DB28" s="909"/>
      <c r="DC28" s="909"/>
      <c r="DD28" s="909"/>
      <c r="DE28" s="909"/>
      <c r="DF28" s="909"/>
      <c r="DG28" s="909"/>
    </row>
    <row r="29" spans="1:111" x14ac:dyDescent="0.25">
      <c r="A29" s="1455"/>
      <c r="B29" s="1454"/>
      <c r="C29" s="1450"/>
      <c r="D29" s="1450"/>
      <c r="E29" s="1450"/>
      <c r="F29" s="1450"/>
      <c r="G29" s="1450"/>
      <c r="H29" s="1450"/>
      <c r="I29" s="909"/>
      <c r="J29" s="1304"/>
      <c r="K29" s="1304"/>
      <c r="L29" s="1304"/>
      <c r="M29" s="1304"/>
      <c r="N29" s="1305"/>
      <c r="O29" s="1305"/>
      <c r="P29" s="1304"/>
      <c r="Q29" s="1028"/>
      <c r="R29" s="1028"/>
      <c r="S29" s="1028"/>
      <c r="T29" s="1028"/>
      <c r="U29" s="909"/>
      <c r="V29" s="909"/>
      <c r="W29" s="909"/>
      <c r="X29" s="909"/>
      <c r="Y29" s="909"/>
      <c r="Z29" s="909"/>
      <c r="AA29" s="909"/>
      <c r="AB29" s="909"/>
      <c r="AC29" s="909"/>
      <c r="AD29" s="909"/>
      <c r="AE29" s="909"/>
      <c r="AF29" s="909"/>
      <c r="AG29" s="909"/>
      <c r="AH29" s="909"/>
      <c r="AI29" s="909"/>
      <c r="AJ29" s="909"/>
      <c r="AK29" s="909"/>
      <c r="AL29" s="909"/>
      <c r="AM29" s="909"/>
      <c r="AN29" s="909"/>
      <c r="AO29" s="909"/>
      <c r="AP29" s="909"/>
      <c r="AQ29" s="909"/>
      <c r="AR29" s="909"/>
      <c r="AS29" s="909"/>
      <c r="AT29" s="909"/>
      <c r="AU29" s="909"/>
      <c r="AV29" s="909"/>
      <c r="AW29" s="909"/>
      <c r="AX29" s="909"/>
      <c r="AY29" s="909"/>
      <c r="AZ29" s="909"/>
      <c r="BA29" s="909"/>
      <c r="BB29" s="909"/>
      <c r="BC29" s="909"/>
      <c r="BD29" s="909"/>
      <c r="BE29" s="909"/>
      <c r="BF29" s="909"/>
      <c r="BG29" s="909"/>
      <c r="BH29" s="909"/>
      <c r="BI29" s="909"/>
      <c r="BJ29" s="909"/>
      <c r="BK29" s="909"/>
      <c r="BL29" s="909"/>
      <c r="BM29" s="909"/>
      <c r="BN29" s="909"/>
      <c r="BO29" s="909"/>
      <c r="BP29" s="909"/>
      <c r="BQ29" s="909"/>
      <c r="BR29" s="909"/>
      <c r="BS29" s="909"/>
      <c r="BT29" s="909"/>
      <c r="BU29" s="909"/>
      <c r="BV29" s="909"/>
      <c r="BW29" s="909"/>
      <c r="BX29" s="909"/>
      <c r="BY29" s="909"/>
      <c r="BZ29" s="909"/>
      <c r="CA29" s="909"/>
      <c r="CB29" s="909"/>
      <c r="CC29" s="909"/>
      <c r="CD29" s="909"/>
      <c r="CE29" s="909"/>
      <c r="CF29" s="909"/>
      <c r="CG29" s="909"/>
      <c r="CH29" s="909"/>
      <c r="CI29" s="909"/>
      <c r="CJ29" s="909"/>
      <c r="CK29" s="909"/>
      <c r="CL29" s="909"/>
      <c r="CM29" s="909"/>
      <c r="CN29" s="909"/>
      <c r="CO29" s="909"/>
      <c r="CP29" s="909"/>
      <c r="CQ29" s="909"/>
      <c r="CR29" s="909"/>
      <c r="CS29" s="909"/>
      <c r="CT29" s="909"/>
      <c r="CU29" s="909"/>
      <c r="CV29" s="909"/>
      <c r="CW29" s="909"/>
      <c r="CX29" s="909"/>
      <c r="CY29" s="909"/>
      <c r="CZ29" s="909"/>
      <c r="DA29" s="909"/>
      <c r="DB29" s="909"/>
      <c r="DC29" s="909"/>
      <c r="DD29" s="909"/>
      <c r="DE29" s="909"/>
      <c r="DF29" s="909"/>
      <c r="DG29" s="909"/>
    </row>
    <row r="30" spans="1:111" x14ac:dyDescent="0.25">
      <c r="A30" s="1456"/>
      <c r="B30" s="1457"/>
      <c r="C30" s="1450"/>
      <c r="D30" s="1450"/>
      <c r="E30" s="1450"/>
      <c r="F30" s="1450"/>
      <c r="G30" s="1450"/>
      <c r="H30" s="1450"/>
      <c r="I30" s="909"/>
      <c r="J30" s="1304"/>
      <c r="K30" s="1304"/>
      <c r="L30" s="1304"/>
      <c r="M30" s="1304"/>
      <c r="N30" s="1305"/>
      <c r="O30" s="1305"/>
      <c r="P30" s="1304"/>
      <c r="Q30" s="1028"/>
      <c r="R30" s="1028"/>
      <c r="S30" s="1028"/>
      <c r="T30" s="1028"/>
      <c r="U30" s="909"/>
      <c r="V30" s="909"/>
      <c r="W30" s="909"/>
      <c r="X30" s="909"/>
      <c r="Y30" s="909"/>
      <c r="Z30" s="909"/>
      <c r="AA30" s="909"/>
      <c r="AB30" s="909"/>
      <c r="AC30" s="909"/>
      <c r="AD30" s="909"/>
      <c r="AE30" s="909"/>
      <c r="AF30" s="909"/>
      <c r="AG30" s="909"/>
      <c r="AH30" s="909"/>
      <c r="AI30" s="909"/>
      <c r="AJ30" s="909"/>
      <c r="AK30" s="909"/>
      <c r="AL30" s="909"/>
      <c r="AM30" s="909"/>
      <c r="AN30" s="909"/>
      <c r="AO30" s="909"/>
      <c r="AP30" s="909"/>
      <c r="AQ30" s="909"/>
      <c r="AR30" s="909"/>
      <c r="AS30" s="909"/>
      <c r="AT30" s="909"/>
      <c r="AU30" s="909"/>
      <c r="AV30" s="909"/>
      <c r="AW30" s="909"/>
      <c r="AX30" s="909"/>
      <c r="AY30" s="909"/>
      <c r="AZ30" s="909"/>
      <c r="BA30" s="909"/>
      <c r="BB30" s="909"/>
      <c r="BC30" s="909"/>
      <c r="BD30" s="909"/>
      <c r="BE30" s="909"/>
      <c r="BF30" s="909"/>
      <c r="BG30" s="909"/>
      <c r="BH30" s="909"/>
      <c r="BI30" s="909"/>
      <c r="BJ30" s="909"/>
      <c r="BK30" s="909"/>
      <c r="BL30" s="909"/>
      <c r="BM30" s="909"/>
      <c r="BN30" s="909"/>
      <c r="BO30" s="909"/>
      <c r="BP30" s="909"/>
      <c r="BQ30" s="909"/>
      <c r="BR30" s="909"/>
      <c r="BS30" s="909"/>
      <c r="BT30" s="909"/>
      <c r="BU30" s="909"/>
      <c r="BV30" s="909"/>
      <c r="BW30" s="909"/>
      <c r="BX30" s="909"/>
      <c r="BY30" s="909"/>
      <c r="BZ30" s="909"/>
      <c r="CA30" s="909"/>
      <c r="CB30" s="909"/>
      <c r="CC30" s="909"/>
      <c r="CD30" s="909"/>
      <c r="CE30" s="909"/>
      <c r="CF30" s="909"/>
      <c r="CG30" s="909"/>
      <c r="CH30" s="909"/>
      <c r="CI30" s="909"/>
      <c r="CJ30" s="909"/>
      <c r="CK30" s="909"/>
      <c r="CL30" s="909"/>
      <c r="CM30" s="909"/>
      <c r="CN30" s="909"/>
      <c r="CO30" s="909"/>
      <c r="CP30" s="909"/>
      <c r="CQ30" s="909"/>
      <c r="CR30" s="909"/>
      <c r="CS30" s="909"/>
      <c r="CT30" s="909"/>
      <c r="CU30" s="909"/>
      <c r="CV30" s="909"/>
      <c r="CW30" s="909"/>
      <c r="CX30" s="909"/>
      <c r="CY30" s="909"/>
      <c r="CZ30" s="909"/>
      <c r="DA30" s="909"/>
      <c r="DB30" s="909"/>
      <c r="DC30" s="909"/>
      <c r="DD30" s="909"/>
      <c r="DE30" s="909"/>
      <c r="DF30" s="909"/>
      <c r="DG30" s="909"/>
    </row>
    <row r="31" spans="1:111" x14ac:dyDescent="0.25">
      <c r="A31" s="1049"/>
      <c r="B31" s="569" t="s">
        <v>237</v>
      </c>
      <c r="C31" s="1451"/>
      <c r="D31" s="1451"/>
      <c r="E31" s="1451"/>
      <c r="F31" s="1451"/>
      <c r="G31" s="1451"/>
      <c r="H31" s="1451"/>
      <c r="I31" s="909"/>
      <c r="J31" s="1304"/>
      <c r="K31" s="1304"/>
      <c r="L31" s="1304"/>
      <c r="M31" s="1304"/>
      <c r="N31" s="1305"/>
      <c r="O31" s="1305"/>
      <c r="P31" s="1304"/>
      <c r="Q31" s="1028"/>
      <c r="R31" s="1028"/>
      <c r="S31" s="1028"/>
      <c r="T31" s="1028"/>
      <c r="U31" s="909"/>
      <c r="V31" s="909"/>
      <c r="W31" s="909"/>
      <c r="X31" s="909"/>
      <c r="Y31" s="909"/>
      <c r="Z31" s="909"/>
      <c r="AA31" s="909"/>
      <c r="AB31" s="909"/>
      <c r="AC31" s="909"/>
      <c r="AD31" s="909"/>
      <c r="AE31" s="909"/>
      <c r="AF31" s="909"/>
      <c r="AG31" s="909"/>
      <c r="AH31" s="909"/>
      <c r="AI31" s="909"/>
      <c r="AJ31" s="909"/>
      <c r="AK31" s="909"/>
      <c r="AL31" s="909"/>
      <c r="AM31" s="909"/>
      <c r="AN31" s="909"/>
      <c r="AO31" s="909"/>
      <c r="AP31" s="909"/>
      <c r="AQ31" s="909"/>
      <c r="AR31" s="909"/>
      <c r="AS31" s="909"/>
      <c r="AT31" s="909"/>
      <c r="AU31" s="909"/>
      <c r="AV31" s="909"/>
      <c r="AW31" s="909"/>
      <c r="AX31" s="909"/>
      <c r="AY31" s="909"/>
      <c r="AZ31" s="909"/>
      <c r="BA31" s="909"/>
      <c r="BB31" s="909"/>
      <c r="BC31" s="909"/>
      <c r="BD31" s="909"/>
      <c r="BE31" s="909"/>
      <c r="BF31" s="909"/>
      <c r="BG31" s="909"/>
      <c r="BH31" s="909"/>
      <c r="BI31" s="909"/>
      <c r="BJ31" s="909"/>
      <c r="BK31" s="909"/>
      <c r="BL31" s="909"/>
      <c r="BM31" s="909"/>
      <c r="BN31" s="909"/>
      <c r="BO31" s="909"/>
      <c r="BP31" s="909"/>
      <c r="BQ31" s="909"/>
      <c r="BR31" s="909"/>
      <c r="BS31" s="909"/>
      <c r="BT31" s="909"/>
      <c r="BU31" s="909"/>
      <c r="BV31" s="909"/>
      <c r="BW31" s="909"/>
      <c r="BX31" s="909"/>
      <c r="BY31" s="909"/>
      <c r="BZ31" s="909"/>
      <c r="CA31" s="909"/>
      <c r="CB31" s="909"/>
      <c r="CC31" s="909"/>
      <c r="CD31" s="909"/>
      <c r="CE31" s="909"/>
      <c r="CF31" s="909"/>
      <c r="CG31" s="909"/>
      <c r="CH31" s="909"/>
      <c r="CI31" s="909"/>
      <c r="CJ31" s="909"/>
      <c r="CK31" s="909"/>
      <c r="CL31" s="909"/>
      <c r="CM31" s="909"/>
      <c r="CN31" s="909"/>
      <c r="CO31" s="909"/>
      <c r="CP31" s="909"/>
      <c r="CQ31" s="909"/>
      <c r="CR31" s="909"/>
      <c r="CS31" s="909"/>
      <c r="CT31" s="909"/>
      <c r="CU31" s="909"/>
      <c r="CV31" s="909"/>
      <c r="CW31" s="909"/>
      <c r="CX31" s="909"/>
      <c r="CY31" s="909"/>
      <c r="CZ31" s="909"/>
      <c r="DA31" s="909"/>
      <c r="DB31" s="909"/>
      <c r="DC31" s="909"/>
      <c r="DD31" s="909"/>
      <c r="DE31" s="909"/>
      <c r="DF31" s="909"/>
      <c r="DG31" s="909"/>
    </row>
    <row r="32" spans="1:111" x14ac:dyDescent="0.25">
      <c r="A32" s="1049"/>
      <c r="B32" s="1003" t="s">
        <v>733</v>
      </c>
      <c r="C32" s="1050"/>
      <c r="D32" s="1050"/>
      <c r="E32" s="1050"/>
      <c r="F32" s="1050"/>
      <c r="G32" s="1050"/>
      <c r="H32" s="1051"/>
      <c r="I32" s="909"/>
      <c r="J32" s="1304"/>
      <c r="K32" s="1304"/>
      <c r="L32" s="1304"/>
      <c r="M32" s="1304"/>
      <c r="N32" s="1305"/>
      <c r="O32" s="1305"/>
      <c r="P32" s="1304"/>
      <c r="Q32" s="1028"/>
      <c r="R32" s="1028"/>
      <c r="S32" s="1028"/>
      <c r="T32" s="1028"/>
      <c r="U32" s="909"/>
      <c r="V32" s="909"/>
      <c r="W32" s="909"/>
      <c r="X32" s="909"/>
      <c r="Y32" s="909"/>
      <c r="Z32" s="909"/>
      <c r="AA32" s="909"/>
      <c r="AB32" s="909"/>
      <c r="AC32" s="909"/>
      <c r="AD32" s="909"/>
      <c r="AE32" s="909"/>
      <c r="AF32" s="909"/>
      <c r="AG32" s="909"/>
      <c r="AH32" s="909"/>
      <c r="AI32" s="909"/>
      <c r="AJ32" s="909"/>
      <c r="AK32" s="909"/>
      <c r="AL32" s="909"/>
      <c r="AM32" s="909"/>
      <c r="AN32" s="909"/>
      <c r="AO32" s="909"/>
      <c r="AP32" s="909"/>
      <c r="AQ32" s="909"/>
      <c r="AR32" s="909"/>
      <c r="AS32" s="909"/>
      <c r="AT32" s="909"/>
      <c r="AU32" s="909"/>
      <c r="AV32" s="909"/>
      <c r="AW32" s="909"/>
      <c r="AX32" s="909"/>
      <c r="AY32" s="909"/>
      <c r="AZ32" s="909"/>
      <c r="BA32" s="909"/>
      <c r="BB32" s="909"/>
      <c r="BC32" s="909"/>
      <c r="BD32" s="909"/>
      <c r="BE32" s="909"/>
      <c r="BF32" s="909"/>
      <c r="BG32" s="909"/>
      <c r="BH32" s="909"/>
      <c r="BI32" s="909"/>
      <c r="BJ32" s="909"/>
      <c r="BK32" s="909"/>
      <c r="BL32" s="909"/>
      <c r="BM32" s="909"/>
      <c r="BN32" s="909"/>
      <c r="BO32" s="909"/>
      <c r="BP32" s="909"/>
      <c r="BQ32" s="909"/>
      <c r="BR32" s="909"/>
      <c r="BS32" s="909"/>
      <c r="BT32" s="909"/>
      <c r="BU32" s="909"/>
      <c r="BV32" s="909"/>
      <c r="BW32" s="909"/>
      <c r="BX32" s="909"/>
      <c r="BY32" s="909"/>
      <c r="BZ32" s="909"/>
      <c r="CA32" s="909"/>
      <c r="CB32" s="909"/>
      <c r="CC32" s="909"/>
      <c r="CD32" s="909"/>
      <c r="CE32" s="909"/>
      <c r="CF32" s="909"/>
      <c r="CG32" s="909"/>
      <c r="CH32" s="909"/>
      <c r="CI32" s="909"/>
      <c r="CJ32" s="909"/>
      <c r="CK32" s="909"/>
      <c r="CL32" s="909"/>
      <c r="CM32" s="909"/>
      <c r="CN32" s="909"/>
      <c r="CO32" s="909"/>
      <c r="CP32" s="909"/>
      <c r="CQ32" s="909"/>
      <c r="CR32" s="909"/>
      <c r="CS32" s="909"/>
      <c r="CT32" s="909"/>
      <c r="CU32" s="909"/>
      <c r="CV32" s="909"/>
      <c r="CW32" s="909"/>
      <c r="CX32" s="909"/>
      <c r="CY32" s="909"/>
      <c r="CZ32" s="909"/>
      <c r="DA32" s="909"/>
      <c r="DB32" s="909"/>
      <c r="DC32" s="909"/>
      <c r="DD32" s="909"/>
      <c r="DE32" s="909"/>
      <c r="DF32" s="909"/>
      <c r="DG32" s="909"/>
    </row>
    <row r="33" spans="1:111" x14ac:dyDescent="0.25">
      <c r="A33" s="1049"/>
      <c r="B33" s="765" t="s">
        <v>1052</v>
      </c>
      <c r="C33" s="1036">
        <v>0</v>
      </c>
      <c r="D33" s="1036">
        <v>0</v>
      </c>
      <c r="E33" s="1036">
        <v>0</v>
      </c>
      <c r="F33" s="1036">
        <v>0</v>
      </c>
      <c r="G33" s="1036">
        <v>0</v>
      </c>
      <c r="H33" s="1036">
        <v>0</v>
      </c>
      <c r="I33" s="909"/>
      <c r="J33" s="1304"/>
      <c r="K33" s="1304"/>
      <c r="L33" s="1304"/>
      <c r="M33" s="1304"/>
      <c r="N33" s="1305"/>
      <c r="O33" s="1305"/>
      <c r="P33" s="1304"/>
      <c r="Q33" s="1028"/>
      <c r="R33" s="1028"/>
      <c r="S33" s="1028"/>
      <c r="T33" s="1028"/>
      <c r="U33" s="909"/>
      <c r="V33" s="909"/>
      <c r="W33" s="909"/>
      <c r="X33" s="909"/>
      <c r="Y33" s="909"/>
      <c r="Z33" s="909"/>
      <c r="AA33" s="909"/>
      <c r="AB33" s="909"/>
      <c r="AC33" s="909"/>
      <c r="AD33" s="909"/>
      <c r="AE33" s="909"/>
      <c r="AF33" s="909"/>
      <c r="AG33" s="909"/>
      <c r="AH33" s="909"/>
      <c r="AI33" s="909"/>
      <c r="AJ33" s="909"/>
      <c r="AK33" s="909"/>
      <c r="AL33" s="909"/>
      <c r="AM33" s="909"/>
      <c r="AN33" s="909"/>
      <c r="AO33" s="909"/>
      <c r="AP33" s="909"/>
      <c r="AQ33" s="909"/>
      <c r="AR33" s="909"/>
      <c r="AS33" s="909"/>
      <c r="AT33" s="909"/>
      <c r="AU33" s="909"/>
      <c r="AV33" s="909"/>
      <c r="AW33" s="909"/>
      <c r="AX33" s="909"/>
      <c r="AY33" s="909"/>
      <c r="AZ33" s="909"/>
      <c r="BA33" s="909"/>
      <c r="BB33" s="909"/>
      <c r="BC33" s="909"/>
      <c r="BD33" s="909"/>
      <c r="BE33" s="909"/>
      <c r="BF33" s="909"/>
      <c r="BG33" s="909"/>
      <c r="BH33" s="909"/>
      <c r="BI33" s="909"/>
      <c r="BJ33" s="909"/>
      <c r="BK33" s="909"/>
      <c r="BL33" s="909"/>
      <c r="BM33" s="909"/>
      <c r="BN33" s="909"/>
      <c r="BO33" s="909"/>
      <c r="BP33" s="909"/>
      <c r="BQ33" s="909"/>
      <c r="BR33" s="909"/>
      <c r="BS33" s="909"/>
      <c r="BT33" s="909"/>
      <c r="BU33" s="909"/>
      <c r="BV33" s="909"/>
      <c r="BW33" s="909"/>
      <c r="BX33" s="909"/>
      <c r="BY33" s="909"/>
      <c r="BZ33" s="909"/>
      <c r="CA33" s="909"/>
      <c r="CB33" s="909"/>
      <c r="CC33" s="909"/>
      <c r="CD33" s="909"/>
      <c r="CE33" s="909"/>
      <c r="CF33" s="909"/>
      <c r="CG33" s="909"/>
      <c r="CH33" s="909"/>
      <c r="CI33" s="909"/>
      <c r="CJ33" s="909"/>
      <c r="CK33" s="909"/>
      <c r="CL33" s="909"/>
      <c r="CM33" s="909"/>
      <c r="CN33" s="909"/>
      <c r="CO33" s="909"/>
      <c r="CP33" s="909"/>
      <c r="CQ33" s="909"/>
      <c r="CR33" s="909"/>
      <c r="CS33" s="909"/>
      <c r="CT33" s="909"/>
      <c r="CU33" s="909"/>
      <c r="CV33" s="909"/>
      <c r="CW33" s="909"/>
      <c r="CX33" s="909"/>
      <c r="CY33" s="909"/>
      <c r="CZ33" s="909"/>
      <c r="DA33" s="909"/>
      <c r="DB33" s="909"/>
      <c r="DC33" s="909"/>
      <c r="DD33" s="909"/>
      <c r="DE33" s="909"/>
      <c r="DF33" s="909"/>
      <c r="DG33" s="909"/>
    </row>
    <row r="34" spans="1:111" x14ac:dyDescent="0.25">
      <c r="A34" s="1049"/>
      <c r="B34" s="765" t="s">
        <v>1053</v>
      </c>
      <c r="C34" s="1036">
        <v>0</v>
      </c>
      <c r="D34" s="1036">
        <v>0</v>
      </c>
      <c r="E34" s="1036">
        <v>0</v>
      </c>
      <c r="F34" s="1036">
        <v>0</v>
      </c>
      <c r="G34" s="1036">
        <v>0</v>
      </c>
      <c r="H34" s="1036">
        <v>0</v>
      </c>
      <c r="I34" s="909"/>
      <c r="J34" s="1304"/>
      <c r="K34" s="1304"/>
      <c r="L34" s="1304"/>
      <c r="M34" s="1304"/>
      <c r="N34" s="1305"/>
      <c r="O34" s="1305"/>
      <c r="P34" s="1304"/>
      <c r="Q34" s="1028"/>
      <c r="R34" s="1028"/>
      <c r="S34" s="1028"/>
      <c r="T34" s="1028"/>
      <c r="U34" s="909"/>
      <c r="V34" s="909"/>
      <c r="W34" s="909"/>
      <c r="X34" s="909"/>
      <c r="Y34" s="909"/>
      <c r="Z34" s="909"/>
      <c r="AA34" s="909"/>
      <c r="AB34" s="909"/>
      <c r="AC34" s="909"/>
      <c r="AD34" s="909"/>
      <c r="AE34" s="909"/>
      <c r="AF34" s="909"/>
      <c r="AG34" s="909"/>
      <c r="AH34" s="909"/>
      <c r="AI34" s="909"/>
      <c r="AJ34" s="909"/>
      <c r="AK34" s="909"/>
      <c r="AL34" s="909"/>
      <c r="AM34" s="909"/>
      <c r="AN34" s="909"/>
      <c r="AO34" s="909"/>
      <c r="AP34" s="909"/>
      <c r="AQ34" s="909"/>
      <c r="AR34" s="909"/>
      <c r="AS34" s="909"/>
      <c r="AT34" s="909"/>
      <c r="AU34" s="909"/>
      <c r="AV34" s="909"/>
      <c r="AW34" s="909"/>
      <c r="AX34" s="909"/>
      <c r="AY34" s="909"/>
      <c r="AZ34" s="909"/>
      <c r="BA34" s="909"/>
      <c r="BB34" s="909"/>
      <c r="BC34" s="909"/>
      <c r="BD34" s="909"/>
      <c r="BE34" s="909"/>
      <c r="BF34" s="909"/>
      <c r="BG34" s="909"/>
      <c r="BH34" s="909"/>
      <c r="BI34" s="909"/>
      <c r="BJ34" s="909"/>
      <c r="BK34" s="909"/>
      <c r="BL34" s="909"/>
      <c r="BM34" s="909"/>
      <c r="BN34" s="909"/>
      <c r="BO34" s="909"/>
      <c r="BP34" s="909"/>
      <c r="BQ34" s="909"/>
      <c r="BR34" s="909"/>
      <c r="BS34" s="909"/>
      <c r="BT34" s="909"/>
      <c r="BU34" s="909"/>
      <c r="BV34" s="909"/>
      <c r="BW34" s="909"/>
      <c r="BX34" s="909"/>
      <c r="BY34" s="909"/>
      <c r="BZ34" s="909"/>
      <c r="CA34" s="909"/>
      <c r="CB34" s="909"/>
      <c r="CC34" s="909"/>
      <c r="CD34" s="909"/>
      <c r="CE34" s="909"/>
      <c r="CF34" s="909"/>
      <c r="CG34" s="909"/>
      <c r="CH34" s="909"/>
      <c r="CI34" s="909"/>
      <c r="CJ34" s="909"/>
      <c r="CK34" s="909"/>
      <c r="CL34" s="909"/>
      <c r="CM34" s="909"/>
      <c r="CN34" s="909"/>
      <c r="CO34" s="909"/>
      <c r="CP34" s="909"/>
      <c r="CQ34" s="909"/>
      <c r="CR34" s="909"/>
      <c r="CS34" s="909"/>
      <c r="CT34" s="909"/>
      <c r="CU34" s="909"/>
      <c r="CV34" s="909"/>
      <c r="CW34" s="909"/>
      <c r="CX34" s="909"/>
      <c r="CY34" s="909"/>
      <c r="CZ34" s="909"/>
      <c r="DA34" s="909"/>
      <c r="DB34" s="909"/>
      <c r="DC34" s="909"/>
      <c r="DD34" s="909"/>
      <c r="DE34" s="909"/>
      <c r="DF34" s="909"/>
      <c r="DG34" s="909"/>
    </row>
    <row r="35" spans="1:111" x14ac:dyDescent="0.25">
      <c r="A35" s="1049"/>
      <c r="B35" s="765" t="s">
        <v>238</v>
      </c>
      <c r="C35" s="1036">
        <v>0</v>
      </c>
      <c r="D35" s="1036">
        <v>0</v>
      </c>
      <c r="E35" s="1036">
        <v>0</v>
      </c>
      <c r="F35" s="1036">
        <v>0</v>
      </c>
      <c r="G35" s="1036">
        <v>0</v>
      </c>
      <c r="H35" s="1036">
        <v>0</v>
      </c>
      <c r="I35" s="909"/>
      <c r="J35" s="1304"/>
      <c r="K35" s="1304"/>
      <c r="L35" s="1304"/>
      <c r="M35" s="1304"/>
      <c r="N35" s="1305"/>
      <c r="O35" s="1305"/>
      <c r="P35" s="1304"/>
      <c r="Q35" s="1028"/>
      <c r="R35" s="1028"/>
      <c r="S35" s="1028"/>
      <c r="T35" s="1028"/>
      <c r="U35" s="909"/>
      <c r="V35" s="909"/>
      <c r="W35" s="909"/>
      <c r="X35" s="909"/>
      <c r="Y35" s="909"/>
      <c r="Z35" s="909"/>
      <c r="AA35" s="909"/>
      <c r="AB35" s="909"/>
      <c r="AC35" s="909"/>
      <c r="AD35" s="909"/>
      <c r="AE35" s="909"/>
      <c r="AF35" s="909"/>
      <c r="AG35" s="909"/>
      <c r="AH35" s="909"/>
      <c r="AI35" s="909"/>
      <c r="AJ35" s="909"/>
      <c r="AK35" s="909"/>
      <c r="AL35" s="909"/>
      <c r="AM35" s="909"/>
      <c r="AN35" s="909"/>
      <c r="AO35" s="909"/>
      <c r="AP35" s="909"/>
      <c r="AQ35" s="909"/>
      <c r="AR35" s="909"/>
      <c r="AS35" s="909"/>
      <c r="AT35" s="909"/>
      <c r="AU35" s="909"/>
      <c r="AV35" s="909"/>
      <c r="AW35" s="909"/>
      <c r="AX35" s="909"/>
      <c r="AY35" s="909"/>
      <c r="AZ35" s="909"/>
      <c r="BA35" s="909"/>
      <c r="BB35" s="909"/>
      <c r="BC35" s="909"/>
      <c r="BD35" s="909"/>
      <c r="BE35" s="909"/>
      <c r="BF35" s="909"/>
      <c r="BG35" s="909"/>
      <c r="BH35" s="909"/>
      <c r="BI35" s="909"/>
      <c r="BJ35" s="909"/>
      <c r="BK35" s="909"/>
      <c r="BL35" s="909"/>
      <c r="BM35" s="909"/>
      <c r="BN35" s="909"/>
      <c r="BO35" s="909"/>
      <c r="BP35" s="909"/>
      <c r="BQ35" s="909"/>
      <c r="BR35" s="909"/>
      <c r="BS35" s="909"/>
      <c r="BT35" s="909"/>
      <c r="BU35" s="909"/>
      <c r="BV35" s="909"/>
      <c r="BW35" s="909"/>
      <c r="BX35" s="909"/>
      <c r="BY35" s="909"/>
      <c r="BZ35" s="909"/>
      <c r="CA35" s="909"/>
      <c r="CB35" s="909"/>
      <c r="CC35" s="909"/>
      <c r="CD35" s="909"/>
      <c r="CE35" s="909"/>
      <c r="CF35" s="909"/>
      <c r="CG35" s="909"/>
      <c r="CH35" s="909"/>
      <c r="CI35" s="909"/>
      <c r="CJ35" s="909"/>
      <c r="CK35" s="909"/>
      <c r="CL35" s="909"/>
      <c r="CM35" s="909"/>
      <c r="CN35" s="909"/>
      <c r="CO35" s="909"/>
      <c r="CP35" s="909"/>
      <c r="CQ35" s="909"/>
      <c r="CR35" s="909"/>
      <c r="CS35" s="909"/>
      <c r="CT35" s="909"/>
      <c r="CU35" s="909"/>
      <c r="CV35" s="909"/>
      <c r="CW35" s="909"/>
      <c r="CX35" s="909"/>
      <c r="CY35" s="909"/>
      <c r="CZ35" s="909"/>
      <c r="DA35" s="909"/>
      <c r="DB35" s="909"/>
      <c r="DC35" s="909"/>
      <c r="DD35" s="909"/>
      <c r="DE35" s="909"/>
      <c r="DF35" s="909"/>
      <c r="DG35" s="909"/>
    </row>
    <row r="36" spans="1:111" x14ac:dyDescent="0.25">
      <c r="A36" s="1049"/>
      <c r="B36" s="765" t="s">
        <v>239</v>
      </c>
      <c r="C36" s="1036">
        <v>0</v>
      </c>
      <c r="D36" s="1036">
        <v>0</v>
      </c>
      <c r="E36" s="1036">
        <v>0</v>
      </c>
      <c r="F36" s="1036">
        <v>0</v>
      </c>
      <c r="G36" s="1036">
        <v>0</v>
      </c>
      <c r="H36" s="1036">
        <v>0</v>
      </c>
      <c r="I36" s="909"/>
      <c r="J36" s="1304"/>
      <c r="K36" s="1304"/>
      <c r="L36" s="1304"/>
      <c r="M36" s="1304"/>
      <c r="N36" s="1305"/>
      <c r="O36" s="1305"/>
      <c r="P36" s="1304"/>
      <c r="Q36" s="1028"/>
      <c r="R36" s="1028"/>
      <c r="S36" s="1028"/>
      <c r="T36" s="1028"/>
      <c r="U36" s="909"/>
      <c r="V36" s="909"/>
      <c r="W36" s="909"/>
      <c r="X36" s="909"/>
      <c r="Y36" s="909"/>
      <c r="Z36" s="909"/>
      <c r="AA36" s="909"/>
      <c r="AB36" s="909"/>
      <c r="AC36" s="909"/>
      <c r="AD36" s="909"/>
      <c r="AE36" s="909"/>
      <c r="AF36" s="909"/>
      <c r="AG36" s="909"/>
      <c r="AH36" s="909"/>
      <c r="AI36" s="909"/>
      <c r="AJ36" s="909"/>
      <c r="AK36" s="909"/>
      <c r="AL36" s="909"/>
      <c r="AM36" s="909"/>
      <c r="AN36" s="909"/>
      <c r="AO36" s="909"/>
      <c r="AP36" s="909"/>
      <c r="AQ36" s="909"/>
      <c r="AR36" s="909"/>
      <c r="AS36" s="909"/>
      <c r="AT36" s="909"/>
      <c r="AU36" s="909"/>
      <c r="AV36" s="909"/>
      <c r="AW36" s="909"/>
      <c r="AX36" s="909"/>
      <c r="AY36" s="909"/>
      <c r="AZ36" s="909"/>
      <c r="BA36" s="909"/>
      <c r="BB36" s="909"/>
      <c r="BC36" s="909"/>
      <c r="BD36" s="909"/>
      <c r="BE36" s="909"/>
      <c r="BF36" s="909"/>
      <c r="BG36" s="909"/>
      <c r="BH36" s="909"/>
      <c r="BI36" s="909"/>
      <c r="BJ36" s="909"/>
      <c r="BK36" s="909"/>
      <c r="BL36" s="909"/>
      <c r="BM36" s="909"/>
      <c r="BN36" s="909"/>
      <c r="BO36" s="909"/>
      <c r="BP36" s="909"/>
      <c r="BQ36" s="909"/>
      <c r="BR36" s="909"/>
      <c r="BS36" s="909"/>
      <c r="BT36" s="909"/>
      <c r="BU36" s="909"/>
      <c r="BV36" s="909"/>
      <c r="BW36" s="909"/>
      <c r="BX36" s="909"/>
      <c r="BY36" s="909"/>
      <c r="BZ36" s="909"/>
      <c r="CA36" s="909"/>
      <c r="CB36" s="909"/>
      <c r="CC36" s="909"/>
      <c r="CD36" s="909"/>
      <c r="CE36" s="909"/>
      <c r="CF36" s="909"/>
      <c r="CG36" s="909"/>
      <c r="CH36" s="909"/>
      <c r="CI36" s="909"/>
      <c r="CJ36" s="909"/>
      <c r="CK36" s="909"/>
      <c r="CL36" s="909"/>
      <c r="CM36" s="909"/>
      <c r="CN36" s="909"/>
      <c r="CO36" s="909"/>
      <c r="CP36" s="909"/>
      <c r="CQ36" s="909"/>
      <c r="CR36" s="909"/>
      <c r="CS36" s="909"/>
      <c r="CT36" s="909"/>
      <c r="CU36" s="909"/>
      <c r="CV36" s="909"/>
      <c r="CW36" s="909"/>
      <c r="CX36" s="909"/>
      <c r="CY36" s="909"/>
      <c r="CZ36" s="909"/>
      <c r="DA36" s="909"/>
      <c r="DB36" s="909"/>
      <c r="DC36" s="909"/>
      <c r="DD36" s="909"/>
      <c r="DE36" s="909"/>
      <c r="DF36" s="909"/>
      <c r="DG36" s="909"/>
    </row>
    <row r="37" spans="1:111" x14ac:dyDescent="0.25">
      <c r="A37" s="1052"/>
      <c r="B37" s="1194"/>
      <c r="C37" s="1195"/>
      <c r="D37" s="1195"/>
      <c r="E37" s="1195"/>
      <c r="F37" s="1195"/>
      <c r="G37" s="1195"/>
      <c r="H37" s="1195"/>
      <c r="I37" s="909"/>
      <c r="J37" s="1304"/>
      <c r="K37" s="1304"/>
      <c r="L37" s="1304"/>
      <c r="M37" s="1304"/>
      <c r="N37" s="1305"/>
      <c r="O37" s="1305"/>
      <c r="P37" s="1304"/>
      <c r="Q37" s="1028"/>
      <c r="R37" s="1028"/>
      <c r="S37" s="1028"/>
      <c r="T37" s="1028"/>
      <c r="U37" s="909"/>
      <c r="V37" s="909"/>
      <c r="W37" s="909"/>
      <c r="X37" s="909"/>
      <c r="Y37" s="909"/>
      <c r="Z37" s="909"/>
      <c r="AA37" s="909"/>
      <c r="AB37" s="909"/>
      <c r="AC37" s="909"/>
      <c r="AD37" s="909"/>
      <c r="AE37" s="909"/>
      <c r="AF37" s="909"/>
      <c r="AG37" s="909"/>
      <c r="AH37" s="909"/>
      <c r="AI37" s="909"/>
      <c r="AJ37" s="909"/>
      <c r="AK37" s="909"/>
      <c r="AL37" s="909"/>
      <c r="AM37" s="909"/>
      <c r="AN37" s="909"/>
      <c r="AO37" s="909"/>
      <c r="AP37" s="909"/>
      <c r="AQ37" s="909"/>
      <c r="AR37" s="909"/>
      <c r="AS37" s="909"/>
      <c r="AT37" s="909"/>
      <c r="AU37" s="909"/>
      <c r="AV37" s="909"/>
      <c r="AW37" s="909"/>
      <c r="AX37" s="909"/>
      <c r="AY37" s="909"/>
      <c r="AZ37" s="909"/>
      <c r="BA37" s="909"/>
      <c r="BB37" s="909"/>
      <c r="BC37" s="909"/>
      <c r="BD37" s="909"/>
      <c r="BE37" s="909"/>
      <c r="BF37" s="909"/>
      <c r="BG37" s="909"/>
      <c r="BH37" s="909"/>
      <c r="BI37" s="909"/>
      <c r="BJ37" s="909"/>
      <c r="BK37" s="909"/>
      <c r="BL37" s="909"/>
      <c r="BM37" s="909"/>
      <c r="BN37" s="909"/>
      <c r="BO37" s="909"/>
      <c r="BP37" s="909"/>
      <c r="BQ37" s="909"/>
      <c r="BR37" s="909"/>
      <c r="BS37" s="909"/>
      <c r="BT37" s="909"/>
      <c r="BU37" s="909"/>
      <c r="BV37" s="909"/>
      <c r="BW37" s="909"/>
      <c r="BX37" s="909"/>
      <c r="BY37" s="909"/>
      <c r="BZ37" s="909"/>
      <c r="CA37" s="909"/>
      <c r="CB37" s="909"/>
      <c r="CC37" s="909"/>
      <c r="CD37" s="909"/>
      <c r="CE37" s="909"/>
      <c r="CF37" s="909"/>
      <c r="CG37" s="909"/>
      <c r="CH37" s="909"/>
      <c r="CI37" s="909"/>
      <c r="CJ37" s="909"/>
      <c r="CK37" s="909"/>
      <c r="CL37" s="909"/>
      <c r="CM37" s="909"/>
      <c r="CN37" s="909"/>
      <c r="CO37" s="909"/>
      <c r="CP37" s="909"/>
      <c r="CQ37" s="909"/>
      <c r="CR37" s="909"/>
      <c r="CS37" s="909"/>
      <c r="CT37" s="909"/>
      <c r="CU37" s="909"/>
      <c r="CV37" s="909"/>
      <c r="CW37" s="909"/>
      <c r="CX37" s="909"/>
      <c r="CY37" s="909"/>
      <c r="CZ37" s="909"/>
      <c r="DA37" s="909"/>
      <c r="DB37" s="909"/>
      <c r="DC37" s="909"/>
      <c r="DD37" s="909"/>
      <c r="DE37" s="909"/>
      <c r="DF37" s="909"/>
      <c r="DG37" s="909"/>
    </row>
    <row r="38" spans="1:111" x14ac:dyDescent="0.25">
      <c r="A38" s="1463" t="s">
        <v>288</v>
      </c>
      <c r="B38" s="1464"/>
      <c r="C38" s="1464"/>
      <c r="D38" s="1465"/>
      <c r="E38" s="1195"/>
      <c r="F38" s="1195"/>
      <c r="G38" s="1195"/>
      <c r="H38" s="1195"/>
      <c r="I38" s="909"/>
      <c r="J38" s="1304"/>
      <c r="K38" s="1304"/>
      <c r="L38" s="1304"/>
      <c r="M38" s="1304"/>
      <c r="N38" s="1305"/>
      <c r="O38" s="1305"/>
      <c r="P38" s="1304"/>
      <c r="Q38" s="1028"/>
      <c r="R38" s="1028"/>
      <c r="S38" s="1028"/>
      <c r="T38" s="1028"/>
      <c r="U38" s="909"/>
      <c r="V38" s="909"/>
      <c r="W38" s="909"/>
      <c r="X38" s="909"/>
      <c r="Y38" s="909"/>
      <c r="Z38" s="909"/>
      <c r="AA38" s="909"/>
      <c r="AB38" s="909"/>
      <c r="AC38" s="909"/>
      <c r="AD38" s="909"/>
      <c r="AE38" s="909"/>
      <c r="AF38" s="909"/>
      <c r="AG38" s="909"/>
      <c r="AH38" s="909"/>
      <c r="AI38" s="909"/>
      <c r="AJ38" s="909"/>
      <c r="AK38" s="909"/>
      <c r="AL38" s="909"/>
      <c r="AM38" s="909"/>
      <c r="AN38" s="909"/>
      <c r="AO38" s="909"/>
      <c r="AP38" s="909"/>
      <c r="AQ38" s="909"/>
      <c r="AR38" s="909"/>
      <c r="AS38" s="909"/>
      <c r="AT38" s="909"/>
      <c r="AU38" s="909"/>
      <c r="AV38" s="909"/>
      <c r="AW38" s="909"/>
      <c r="AX38" s="909"/>
      <c r="AY38" s="909"/>
      <c r="AZ38" s="909"/>
      <c r="BA38" s="909"/>
      <c r="BB38" s="909"/>
      <c r="BC38" s="909"/>
      <c r="BD38" s="909"/>
      <c r="BE38" s="909"/>
      <c r="BF38" s="909"/>
      <c r="BG38" s="909"/>
      <c r="BH38" s="909"/>
      <c r="BI38" s="909"/>
      <c r="BJ38" s="909"/>
      <c r="BK38" s="909"/>
      <c r="BL38" s="909"/>
      <c r="BM38" s="909"/>
      <c r="BN38" s="909"/>
      <c r="BO38" s="909"/>
      <c r="BP38" s="909"/>
      <c r="BQ38" s="909"/>
      <c r="BR38" s="909"/>
      <c r="BS38" s="909"/>
      <c r="BT38" s="909"/>
      <c r="BU38" s="909"/>
      <c r="BV38" s="909"/>
      <c r="BW38" s="909"/>
      <c r="BX38" s="909"/>
      <c r="BY38" s="909"/>
      <c r="BZ38" s="909"/>
      <c r="CA38" s="909"/>
      <c r="CB38" s="909"/>
      <c r="CC38" s="909"/>
      <c r="CD38" s="909"/>
      <c r="CE38" s="909"/>
      <c r="CF38" s="909"/>
      <c r="CG38" s="909"/>
      <c r="CH38" s="909"/>
      <c r="CI38" s="909"/>
      <c r="CJ38" s="909"/>
      <c r="CK38" s="909"/>
      <c r="CL38" s="909"/>
      <c r="CM38" s="909"/>
      <c r="CN38" s="909"/>
      <c r="CO38" s="909"/>
      <c r="CP38" s="909"/>
      <c r="CQ38" s="909"/>
      <c r="CR38" s="909"/>
      <c r="CS38" s="909"/>
      <c r="CT38" s="909"/>
      <c r="CU38" s="909"/>
      <c r="CV38" s="909"/>
      <c r="CW38" s="909"/>
      <c r="CX38" s="909"/>
      <c r="CY38" s="909"/>
      <c r="CZ38" s="909"/>
      <c r="DA38" s="909"/>
      <c r="DB38" s="909"/>
      <c r="DC38" s="909"/>
      <c r="DD38" s="909"/>
      <c r="DE38" s="909"/>
      <c r="DF38" s="909"/>
      <c r="DG38" s="909"/>
    </row>
    <row r="39" spans="1:111" x14ac:dyDescent="0.25">
      <c r="A39" s="1466" t="s">
        <v>909</v>
      </c>
      <c r="B39" s="1467"/>
      <c r="C39" s="1467"/>
      <c r="D39" s="1468"/>
      <c r="E39" s="529"/>
      <c r="F39" s="529"/>
      <c r="G39" s="529"/>
      <c r="H39" s="529"/>
      <c r="K39" s="1304"/>
      <c r="L39" s="1304"/>
      <c r="M39" s="1304"/>
      <c r="N39" s="1305"/>
      <c r="O39" s="1305"/>
      <c r="P39" s="1304"/>
      <c r="Q39" s="1028"/>
      <c r="R39" s="1028"/>
      <c r="S39" s="1028"/>
      <c r="T39" s="1028"/>
      <c r="U39" s="909"/>
      <c r="V39" s="909"/>
      <c r="W39" s="909"/>
      <c r="X39" s="909"/>
      <c r="Y39" s="909"/>
      <c r="Z39" s="909"/>
      <c r="AA39" s="909"/>
      <c r="AB39" s="909"/>
      <c r="AC39" s="909"/>
      <c r="AD39" s="909"/>
      <c r="AE39" s="909"/>
      <c r="AF39" s="909"/>
      <c r="AG39" s="909"/>
      <c r="AH39" s="909"/>
      <c r="AI39" s="909"/>
      <c r="AJ39" s="909"/>
      <c r="AK39" s="909"/>
      <c r="AL39" s="909"/>
      <c r="AM39" s="909"/>
      <c r="AN39" s="909"/>
      <c r="AO39" s="909"/>
      <c r="AP39" s="909"/>
      <c r="AQ39" s="909"/>
      <c r="AR39" s="909"/>
      <c r="AS39" s="909"/>
      <c r="AT39" s="909"/>
      <c r="AU39" s="909"/>
      <c r="AV39" s="909"/>
      <c r="AW39" s="909"/>
      <c r="AX39" s="909"/>
      <c r="AY39" s="909"/>
      <c r="AZ39" s="909"/>
      <c r="BA39" s="909"/>
      <c r="BB39" s="909"/>
      <c r="BC39" s="909"/>
      <c r="BD39" s="909"/>
      <c r="BE39" s="909"/>
      <c r="BF39" s="909"/>
      <c r="BG39" s="909"/>
      <c r="BH39" s="909"/>
      <c r="BI39" s="909"/>
      <c r="BJ39" s="909"/>
      <c r="BK39" s="909"/>
      <c r="BL39" s="909"/>
      <c r="BM39" s="909"/>
      <c r="BN39" s="909"/>
      <c r="BO39" s="909"/>
      <c r="BP39" s="909"/>
      <c r="BQ39" s="909"/>
      <c r="BR39" s="909"/>
      <c r="BS39" s="909"/>
      <c r="BT39" s="909"/>
      <c r="BU39" s="909"/>
      <c r="BV39" s="909"/>
      <c r="BW39" s="909"/>
      <c r="BX39" s="909"/>
      <c r="BY39" s="909"/>
      <c r="BZ39" s="909"/>
      <c r="CA39" s="909"/>
      <c r="CB39" s="909"/>
      <c r="CC39" s="909"/>
      <c r="CD39" s="909"/>
      <c r="CE39" s="909"/>
      <c r="CF39" s="909"/>
      <c r="CG39" s="909"/>
      <c r="CH39" s="909"/>
      <c r="CI39" s="909"/>
      <c r="CJ39" s="909"/>
      <c r="CK39" s="909"/>
      <c r="CL39" s="909"/>
      <c r="CM39" s="909"/>
      <c r="CN39" s="909"/>
      <c r="CO39" s="909"/>
      <c r="CP39" s="909"/>
      <c r="CQ39" s="909"/>
      <c r="CR39" s="909"/>
      <c r="CS39" s="909"/>
      <c r="CT39" s="909"/>
      <c r="CU39" s="909"/>
      <c r="CV39" s="909"/>
      <c r="CW39" s="909"/>
      <c r="CX39" s="909"/>
      <c r="CY39" s="909"/>
      <c r="CZ39" s="909"/>
      <c r="DA39" s="909"/>
      <c r="DB39" s="909"/>
      <c r="DC39" s="909"/>
      <c r="DD39" s="909"/>
      <c r="DE39" s="909"/>
      <c r="DF39" s="909"/>
      <c r="DG39" s="909"/>
    </row>
    <row r="40" spans="1:111" s="1054" customFormat="1" x14ac:dyDescent="0.25">
      <c r="A40" s="1453" t="s">
        <v>295</v>
      </c>
      <c r="B40" s="1454"/>
      <c r="C40" s="1449" t="s">
        <v>231</v>
      </c>
      <c r="D40" s="1449" t="s">
        <v>232</v>
      </c>
      <c r="E40" s="1449" t="s">
        <v>233</v>
      </c>
      <c r="F40" s="1449" t="s">
        <v>234</v>
      </c>
      <c r="G40" s="1449" t="s">
        <v>235</v>
      </c>
      <c r="H40" s="1449" t="s">
        <v>236</v>
      </c>
      <c r="J40" s="1308"/>
      <c r="K40" s="1304"/>
      <c r="L40" s="1304"/>
      <c r="M40" s="1304"/>
      <c r="N40" s="1305"/>
      <c r="O40" s="1305"/>
      <c r="P40" s="1304"/>
      <c r="Q40" s="1028"/>
      <c r="R40" s="1028"/>
      <c r="S40" s="1028"/>
      <c r="T40" s="1028"/>
      <c r="U40" s="1294"/>
      <c r="V40" s="1294"/>
      <c r="W40" s="1294"/>
      <c r="X40" s="1294"/>
      <c r="Y40" s="1294"/>
      <c r="Z40" s="1294"/>
      <c r="AA40" s="1294"/>
      <c r="AB40" s="1294"/>
      <c r="AC40" s="1294"/>
      <c r="AD40" s="1294"/>
      <c r="AE40" s="1294"/>
      <c r="AF40" s="1294"/>
      <c r="AG40" s="1294"/>
      <c r="AH40" s="1294"/>
      <c r="AI40" s="1294"/>
      <c r="AJ40" s="1294"/>
      <c r="AK40" s="1294"/>
      <c r="AL40" s="1294"/>
      <c r="AM40" s="1294"/>
      <c r="AN40" s="1294"/>
      <c r="AO40" s="1294"/>
      <c r="AP40" s="1294"/>
      <c r="AQ40" s="1294"/>
      <c r="AR40" s="1294"/>
      <c r="AS40" s="1294"/>
      <c r="AT40" s="1294"/>
      <c r="AU40" s="1294"/>
      <c r="AV40" s="1294"/>
      <c r="AW40" s="1294"/>
      <c r="AX40" s="1294"/>
      <c r="AY40" s="1294"/>
      <c r="AZ40" s="1294"/>
      <c r="BA40" s="1294"/>
      <c r="BB40" s="1294"/>
      <c r="BC40" s="1294"/>
      <c r="BD40" s="1294"/>
      <c r="BE40" s="1294"/>
      <c r="BF40" s="1294"/>
      <c r="BG40" s="1294"/>
      <c r="BH40" s="1294"/>
      <c r="BI40" s="1294"/>
      <c r="BJ40" s="1294"/>
      <c r="BK40" s="1294"/>
      <c r="BL40" s="1294"/>
      <c r="BM40" s="1294"/>
      <c r="BN40" s="1294"/>
      <c r="BO40" s="1294"/>
      <c r="BP40" s="1294"/>
      <c r="BQ40" s="1294"/>
      <c r="BR40" s="1294"/>
      <c r="BS40" s="1294"/>
      <c r="BT40" s="1294"/>
      <c r="BU40" s="1294"/>
      <c r="BV40" s="1294"/>
      <c r="BW40" s="1294"/>
      <c r="BX40" s="1294"/>
      <c r="BY40" s="1294"/>
      <c r="BZ40" s="1294"/>
      <c r="CA40" s="1294"/>
      <c r="CB40" s="1294"/>
      <c r="CC40" s="1294"/>
      <c r="CD40" s="1294"/>
      <c r="CE40" s="1294"/>
      <c r="CF40" s="1294"/>
      <c r="CG40" s="1294"/>
      <c r="CH40" s="1294"/>
      <c r="CI40" s="1294"/>
      <c r="CJ40" s="1294"/>
      <c r="CK40" s="1294"/>
      <c r="CL40" s="1294"/>
      <c r="CM40" s="1294"/>
      <c r="CN40" s="1294"/>
      <c r="CO40" s="1294"/>
      <c r="CP40" s="1294"/>
      <c r="CQ40" s="1294"/>
      <c r="CR40" s="1294"/>
      <c r="CS40" s="1294"/>
      <c r="CT40" s="1294"/>
      <c r="CU40" s="1294"/>
      <c r="CV40" s="1294"/>
      <c r="CW40" s="1294"/>
      <c r="CX40" s="1294"/>
      <c r="CY40" s="1294"/>
      <c r="CZ40" s="1294"/>
      <c r="DA40" s="1294"/>
      <c r="DB40" s="1294"/>
      <c r="DC40" s="1294"/>
      <c r="DD40" s="1294"/>
      <c r="DE40" s="1294"/>
      <c r="DF40" s="1294"/>
      <c r="DG40" s="1294"/>
    </row>
    <row r="41" spans="1:111" s="1054" customFormat="1" x14ac:dyDescent="0.25">
      <c r="A41" s="1455"/>
      <c r="B41" s="1454"/>
      <c r="C41" s="1450"/>
      <c r="D41" s="1450"/>
      <c r="E41" s="1450"/>
      <c r="F41" s="1450"/>
      <c r="G41" s="1450"/>
      <c r="H41" s="1450"/>
      <c r="K41" s="1304"/>
      <c r="L41" s="1304"/>
      <c r="M41" s="1304"/>
      <c r="N41" s="1305"/>
      <c r="O41" s="1305"/>
      <c r="P41" s="1304"/>
      <c r="Q41" s="1028"/>
      <c r="R41" s="1028"/>
      <c r="S41" s="1028"/>
      <c r="T41" s="1028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4"/>
      <c r="AL41" s="1294"/>
      <c r="AM41" s="1294"/>
      <c r="AN41" s="1294"/>
      <c r="AO41" s="1294"/>
      <c r="AP41" s="1294"/>
      <c r="AQ41" s="1294"/>
      <c r="AR41" s="1294"/>
      <c r="AS41" s="1294"/>
      <c r="AT41" s="1294"/>
      <c r="AU41" s="1294"/>
      <c r="AV41" s="1294"/>
      <c r="AW41" s="1294"/>
      <c r="AX41" s="1294"/>
      <c r="AY41" s="1294"/>
      <c r="AZ41" s="1294"/>
      <c r="BA41" s="1294"/>
      <c r="BB41" s="1294"/>
      <c r="BC41" s="1294"/>
      <c r="BD41" s="1294"/>
      <c r="BE41" s="1294"/>
      <c r="BF41" s="1294"/>
      <c r="BG41" s="1294"/>
      <c r="BH41" s="1294"/>
      <c r="BI41" s="1294"/>
      <c r="BJ41" s="1294"/>
      <c r="BK41" s="1294"/>
      <c r="BL41" s="1294"/>
      <c r="BM41" s="1294"/>
      <c r="BN41" s="1294"/>
      <c r="BO41" s="1294"/>
      <c r="BP41" s="1294"/>
      <c r="BQ41" s="1294"/>
      <c r="BR41" s="1294"/>
      <c r="BS41" s="1294"/>
      <c r="BT41" s="1294"/>
      <c r="BU41" s="1294"/>
      <c r="BV41" s="1294"/>
      <c r="BW41" s="1294"/>
      <c r="BX41" s="1294"/>
      <c r="BY41" s="1294"/>
      <c r="BZ41" s="1294"/>
      <c r="CA41" s="1294"/>
      <c r="CB41" s="1294"/>
      <c r="CC41" s="1294"/>
      <c r="CD41" s="1294"/>
      <c r="CE41" s="1294"/>
      <c r="CF41" s="1294"/>
      <c r="CG41" s="1294"/>
      <c r="CH41" s="1294"/>
      <c r="CI41" s="1294"/>
      <c r="CJ41" s="1294"/>
      <c r="CK41" s="1294"/>
      <c r="CL41" s="1294"/>
      <c r="CM41" s="1294"/>
      <c r="CN41" s="1294"/>
      <c r="CO41" s="1294"/>
      <c r="CP41" s="1294"/>
      <c r="CQ41" s="1294"/>
      <c r="CR41" s="1294"/>
      <c r="CS41" s="1294"/>
      <c r="CT41" s="1294"/>
      <c r="CU41" s="1294"/>
      <c r="CV41" s="1294"/>
      <c r="CW41" s="1294"/>
      <c r="CX41" s="1294"/>
      <c r="CY41" s="1294"/>
      <c r="CZ41" s="1294"/>
      <c r="DA41" s="1294"/>
      <c r="DB41" s="1294"/>
      <c r="DC41" s="1294"/>
      <c r="DD41" s="1294"/>
      <c r="DE41" s="1294"/>
      <c r="DF41" s="1294"/>
      <c r="DG41" s="1294"/>
    </row>
    <row r="42" spans="1:111" ht="13.5" customHeight="1" x14ac:dyDescent="0.25">
      <c r="A42" s="1456"/>
      <c r="B42" s="1457"/>
      <c r="C42" s="1450"/>
      <c r="D42" s="1450"/>
      <c r="E42" s="1450"/>
      <c r="F42" s="1450"/>
      <c r="G42" s="1450"/>
      <c r="H42" s="1450"/>
      <c r="K42" s="1304"/>
      <c r="L42" s="1304"/>
      <c r="M42" s="1304"/>
      <c r="N42" s="1305"/>
      <c r="O42" s="1305"/>
      <c r="P42" s="1304"/>
      <c r="Q42" s="1028"/>
      <c r="R42" s="1028"/>
      <c r="S42" s="1028"/>
      <c r="T42" s="1028"/>
      <c r="U42" s="909"/>
      <c r="V42" s="909"/>
      <c r="W42" s="909"/>
      <c r="X42" s="909"/>
      <c r="Y42" s="909"/>
      <c r="Z42" s="909"/>
      <c r="AA42" s="909"/>
      <c r="AB42" s="909"/>
      <c r="AC42" s="909"/>
      <c r="AD42" s="909"/>
      <c r="AE42" s="909"/>
      <c r="AF42" s="909"/>
      <c r="AG42" s="909"/>
      <c r="AH42" s="909"/>
      <c r="AI42" s="909"/>
      <c r="AJ42" s="909"/>
      <c r="AK42" s="909"/>
      <c r="AL42" s="909"/>
      <c r="AM42" s="909"/>
      <c r="AN42" s="909"/>
      <c r="AO42" s="909"/>
      <c r="AP42" s="909"/>
      <c r="AQ42" s="909"/>
      <c r="AR42" s="909"/>
      <c r="AS42" s="909"/>
      <c r="AT42" s="909"/>
      <c r="AU42" s="909"/>
      <c r="AV42" s="909"/>
      <c r="AW42" s="909"/>
      <c r="AX42" s="909"/>
      <c r="AY42" s="909"/>
      <c r="AZ42" s="909"/>
      <c r="BA42" s="909"/>
      <c r="BB42" s="909"/>
      <c r="BC42" s="909"/>
      <c r="BD42" s="909"/>
      <c r="BE42" s="909"/>
      <c r="BF42" s="909"/>
      <c r="BG42" s="909"/>
      <c r="BH42" s="909"/>
      <c r="BI42" s="909"/>
      <c r="BJ42" s="909"/>
      <c r="BK42" s="909"/>
      <c r="BL42" s="909"/>
      <c r="BM42" s="909"/>
      <c r="BN42" s="909"/>
      <c r="BO42" s="909"/>
      <c r="BP42" s="909"/>
      <c r="BQ42" s="909"/>
      <c r="BR42" s="909"/>
      <c r="BS42" s="909"/>
      <c r="BT42" s="909"/>
      <c r="BU42" s="909"/>
      <c r="BV42" s="909"/>
      <c r="BW42" s="909"/>
      <c r="BX42" s="909"/>
      <c r="BY42" s="909"/>
      <c r="BZ42" s="909"/>
      <c r="CA42" s="909"/>
      <c r="CB42" s="909"/>
      <c r="CC42" s="909"/>
      <c r="CD42" s="909"/>
      <c r="CE42" s="909"/>
      <c r="CF42" s="909"/>
      <c r="CG42" s="909"/>
      <c r="CH42" s="909"/>
      <c r="CI42" s="909"/>
      <c r="CJ42" s="909"/>
      <c r="CK42" s="909"/>
      <c r="CL42" s="909"/>
      <c r="CM42" s="909"/>
      <c r="CN42" s="909"/>
      <c r="CO42" s="909"/>
      <c r="CP42" s="909"/>
      <c r="CQ42" s="909"/>
      <c r="CR42" s="909"/>
      <c r="CS42" s="909"/>
      <c r="CT42" s="909"/>
      <c r="CU42" s="909"/>
      <c r="CV42" s="909"/>
      <c r="CW42" s="909"/>
      <c r="CX42" s="909"/>
      <c r="CY42" s="909"/>
      <c r="CZ42" s="909"/>
      <c r="DA42" s="909"/>
      <c r="DB42" s="909"/>
      <c r="DC42" s="909"/>
      <c r="DD42" s="909"/>
      <c r="DE42" s="909"/>
      <c r="DF42" s="909"/>
      <c r="DG42" s="909"/>
    </row>
    <row r="43" spans="1:111" x14ac:dyDescent="0.25">
      <c r="A43" s="1049"/>
      <c r="B43" s="569" t="s">
        <v>237</v>
      </c>
      <c r="C43" s="1451"/>
      <c r="D43" s="1451"/>
      <c r="E43" s="1451"/>
      <c r="F43" s="1451"/>
      <c r="G43" s="1451"/>
      <c r="H43" s="1451"/>
      <c r="K43" s="1304"/>
      <c r="L43" s="1304"/>
      <c r="M43" s="1304"/>
      <c r="N43" s="1305"/>
      <c r="O43" s="1305"/>
      <c r="P43" s="1304"/>
      <c r="Q43" s="1028"/>
      <c r="R43" s="1028"/>
      <c r="S43" s="1028"/>
      <c r="T43" s="1028"/>
      <c r="U43" s="909"/>
      <c r="V43" s="909"/>
      <c r="W43" s="909"/>
      <c r="X43" s="909"/>
      <c r="Y43" s="909"/>
      <c r="Z43" s="909"/>
      <c r="AA43" s="909"/>
      <c r="AB43" s="909"/>
      <c r="AC43" s="909"/>
      <c r="AD43" s="909"/>
      <c r="AE43" s="909"/>
      <c r="AF43" s="909"/>
      <c r="AG43" s="909"/>
      <c r="AH43" s="909"/>
      <c r="AI43" s="909"/>
      <c r="AJ43" s="909"/>
      <c r="AK43" s="909"/>
      <c r="AL43" s="909"/>
      <c r="AM43" s="909"/>
      <c r="AN43" s="909"/>
      <c r="AO43" s="909"/>
      <c r="AP43" s="909"/>
      <c r="AQ43" s="909"/>
      <c r="AR43" s="909"/>
      <c r="AS43" s="909"/>
      <c r="AT43" s="909"/>
      <c r="AU43" s="909"/>
      <c r="AV43" s="909"/>
      <c r="AW43" s="909"/>
      <c r="AX43" s="909"/>
      <c r="AY43" s="909"/>
      <c r="AZ43" s="909"/>
      <c r="BA43" s="909"/>
      <c r="BB43" s="909"/>
      <c r="BC43" s="909"/>
      <c r="BD43" s="909"/>
      <c r="BE43" s="909"/>
      <c r="BF43" s="909"/>
      <c r="BG43" s="909"/>
      <c r="BH43" s="909"/>
      <c r="BI43" s="909"/>
      <c r="BJ43" s="909"/>
      <c r="BK43" s="909"/>
      <c r="BL43" s="909"/>
      <c r="BM43" s="909"/>
      <c r="BN43" s="909"/>
      <c r="BO43" s="909"/>
      <c r="BP43" s="909"/>
      <c r="BQ43" s="909"/>
      <c r="BR43" s="909"/>
      <c r="BS43" s="909"/>
      <c r="BT43" s="909"/>
      <c r="BU43" s="909"/>
      <c r="BV43" s="909"/>
      <c r="BW43" s="909"/>
      <c r="BX43" s="909"/>
      <c r="BY43" s="909"/>
      <c r="BZ43" s="909"/>
      <c r="CA43" s="909"/>
      <c r="CB43" s="909"/>
      <c r="CC43" s="909"/>
      <c r="CD43" s="909"/>
      <c r="CE43" s="909"/>
      <c r="CF43" s="909"/>
      <c r="CG43" s="909"/>
      <c r="CH43" s="909"/>
      <c r="CI43" s="909"/>
      <c r="CJ43" s="909"/>
      <c r="CK43" s="909"/>
      <c r="CL43" s="909"/>
      <c r="CM43" s="909"/>
      <c r="CN43" s="909"/>
      <c r="CO43" s="909"/>
      <c r="CP43" s="909"/>
      <c r="CQ43" s="909"/>
      <c r="CR43" s="909"/>
      <c r="CS43" s="909"/>
      <c r="CT43" s="909"/>
      <c r="CU43" s="909"/>
      <c r="CV43" s="909"/>
      <c r="CW43" s="909"/>
      <c r="CX43" s="909"/>
      <c r="CY43" s="909"/>
      <c r="CZ43" s="909"/>
      <c r="DA43" s="909"/>
      <c r="DB43" s="909"/>
      <c r="DC43" s="909"/>
      <c r="DD43" s="909"/>
      <c r="DE43" s="909"/>
      <c r="DF43" s="909"/>
      <c r="DG43" s="909"/>
    </row>
    <row r="44" spans="1:111" x14ac:dyDescent="0.25">
      <c r="A44" s="1049"/>
      <c r="B44" s="1003" t="s">
        <v>733</v>
      </c>
      <c r="C44" s="1050"/>
      <c r="D44" s="1050"/>
      <c r="E44" s="1050"/>
      <c r="F44" s="1050"/>
      <c r="G44" s="1050"/>
      <c r="H44" s="1051"/>
      <c r="K44" s="1304"/>
      <c r="L44" s="1304"/>
      <c r="M44" s="1304"/>
      <c r="N44" s="1305"/>
      <c r="O44" s="1305"/>
      <c r="P44" s="1304"/>
      <c r="Q44" s="1028"/>
      <c r="R44" s="1028"/>
      <c r="S44" s="1028"/>
      <c r="T44" s="1028"/>
      <c r="U44" s="909"/>
      <c r="V44" s="909"/>
      <c r="W44" s="909"/>
      <c r="X44" s="909"/>
      <c r="Y44" s="909"/>
      <c r="Z44" s="909"/>
      <c r="AA44" s="909"/>
      <c r="AB44" s="909"/>
      <c r="AC44" s="909"/>
      <c r="AD44" s="909"/>
      <c r="AE44" s="909"/>
      <c r="AF44" s="909"/>
      <c r="AG44" s="909"/>
      <c r="AH44" s="909"/>
      <c r="AI44" s="909"/>
      <c r="AJ44" s="909"/>
      <c r="AK44" s="909"/>
      <c r="AL44" s="909"/>
      <c r="AM44" s="909"/>
      <c r="AN44" s="909"/>
      <c r="AO44" s="909"/>
      <c r="AP44" s="909"/>
      <c r="AQ44" s="909"/>
      <c r="AR44" s="909"/>
      <c r="AS44" s="909"/>
      <c r="AT44" s="909"/>
      <c r="AU44" s="909"/>
      <c r="AV44" s="909"/>
      <c r="AW44" s="909"/>
      <c r="AX44" s="909"/>
      <c r="AY44" s="909"/>
      <c r="AZ44" s="909"/>
      <c r="BA44" s="909"/>
      <c r="BB44" s="909"/>
      <c r="BC44" s="909"/>
      <c r="BD44" s="909"/>
      <c r="BE44" s="909"/>
      <c r="BF44" s="909"/>
      <c r="BG44" s="909"/>
      <c r="BH44" s="909"/>
      <c r="BI44" s="909"/>
      <c r="BJ44" s="909"/>
      <c r="BK44" s="909"/>
      <c r="BL44" s="909"/>
      <c r="BM44" s="909"/>
      <c r="BN44" s="909"/>
      <c r="BO44" s="909"/>
      <c r="BP44" s="909"/>
      <c r="BQ44" s="909"/>
      <c r="BR44" s="909"/>
      <c r="BS44" s="909"/>
      <c r="BT44" s="909"/>
      <c r="BU44" s="909"/>
      <c r="BV44" s="909"/>
      <c r="BW44" s="909"/>
      <c r="BX44" s="909"/>
      <c r="BY44" s="909"/>
      <c r="BZ44" s="909"/>
      <c r="CA44" s="909"/>
      <c r="CB44" s="909"/>
      <c r="CC44" s="909"/>
      <c r="CD44" s="909"/>
      <c r="CE44" s="909"/>
      <c r="CF44" s="909"/>
      <c r="CG44" s="909"/>
      <c r="CH44" s="909"/>
      <c r="CI44" s="909"/>
      <c r="CJ44" s="909"/>
      <c r="CK44" s="909"/>
      <c r="CL44" s="909"/>
      <c r="CM44" s="909"/>
      <c r="CN44" s="909"/>
      <c r="CO44" s="909"/>
      <c r="CP44" s="909"/>
      <c r="CQ44" s="909"/>
      <c r="CR44" s="909"/>
      <c r="CS44" s="909"/>
      <c r="CT44" s="909"/>
      <c r="CU44" s="909"/>
      <c r="CV44" s="909"/>
      <c r="CW44" s="909"/>
      <c r="CX44" s="909"/>
      <c r="CY44" s="909"/>
      <c r="CZ44" s="909"/>
      <c r="DA44" s="909"/>
      <c r="DB44" s="909"/>
      <c r="DC44" s="909"/>
      <c r="DD44" s="909"/>
      <c r="DE44" s="909"/>
      <c r="DF44" s="909"/>
      <c r="DG44" s="909"/>
    </row>
    <row r="45" spans="1:111" x14ac:dyDescent="0.25">
      <c r="A45" s="1049"/>
      <c r="B45" s="765" t="s">
        <v>1052</v>
      </c>
      <c r="C45" s="1036">
        <v>126</v>
      </c>
      <c r="D45" s="1036">
        <v>806</v>
      </c>
      <c r="E45" s="1036">
        <v>1069</v>
      </c>
      <c r="F45" s="1036">
        <v>11024</v>
      </c>
      <c r="G45" s="1036">
        <v>880968</v>
      </c>
      <c r="H45" s="1036">
        <v>571462</v>
      </c>
      <c r="J45" s="1304"/>
      <c r="K45" s="1304"/>
      <c r="L45" s="1304"/>
      <c r="M45" s="1304"/>
      <c r="N45" s="1304"/>
      <c r="O45" s="1304"/>
      <c r="P45" s="1304"/>
      <c r="Q45" s="1028"/>
      <c r="R45" s="1028"/>
      <c r="S45" s="1028"/>
      <c r="T45" s="1028"/>
      <c r="U45" s="909"/>
      <c r="V45" s="909"/>
      <c r="W45" s="909"/>
      <c r="X45" s="909"/>
      <c r="Y45" s="909"/>
      <c r="Z45" s="909"/>
      <c r="AA45" s="909"/>
      <c r="AB45" s="909"/>
      <c r="AC45" s="909"/>
      <c r="AD45" s="909"/>
      <c r="AE45" s="909"/>
      <c r="AF45" s="909"/>
      <c r="AG45" s="909"/>
      <c r="AH45" s="909"/>
      <c r="AI45" s="909"/>
      <c r="AJ45" s="909"/>
      <c r="AK45" s="909"/>
      <c r="AL45" s="909"/>
      <c r="AM45" s="909"/>
      <c r="AN45" s="909"/>
      <c r="AO45" s="909"/>
      <c r="AP45" s="909"/>
      <c r="AQ45" s="909"/>
      <c r="AR45" s="909"/>
      <c r="AS45" s="909"/>
      <c r="AT45" s="909"/>
      <c r="AU45" s="909"/>
      <c r="AV45" s="909"/>
      <c r="AW45" s="909"/>
      <c r="AX45" s="909"/>
      <c r="AY45" s="909"/>
      <c r="AZ45" s="909"/>
      <c r="BA45" s="909"/>
      <c r="BB45" s="909"/>
      <c r="BC45" s="909"/>
      <c r="BD45" s="909"/>
      <c r="BE45" s="909"/>
      <c r="BF45" s="909"/>
      <c r="BG45" s="909"/>
      <c r="BH45" s="909"/>
      <c r="BI45" s="909"/>
      <c r="BJ45" s="909"/>
      <c r="BK45" s="909"/>
      <c r="BL45" s="909"/>
      <c r="BM45" s="909"/>
      <c r="BN45" s="909"/>
      <c r="BO45" s="909"/>
      <c r="BP45" s="909"/>
      <c r="BQ45" s="909"/>
      <c r="BR45" s="909"/>
      <c r="BS45" s="909"/>
      <c r="BT45" s="909"/>
      <c r="BU45" s="909"/>
      <c r="BV45" s="909"/>
      <c r="BW45" s="909"/>
      <c r="BX45" s="909"/>
      <c r="BY45" s="909"/>
      <c r="BZ45" s="909"/>
      <c r="CA45" s="909"/>
      <c r="CB45" s="909"/>
      <c r="CC45" s="909"/>
      <c r="CD45" s="909"/>
      <c r="CE45" s="909"/>
      <c r="CF45" s="909"/>
      <c r="CG45" s="909"/>
      <c r="CH45" s="909"/>
      <c r="CI45" s="909"/>
      <c r="CJ45" s="909"/>
      <c r="CK45" s="909"/>
      <c r="CL45" s="909"/>
      <c r="CM45" s="909"/>
      <c r="CN45" s="909"/>
      <c r="CO45" s="909"/>
      <c r="CP45" s="909"/>
      <c r="CQ45" s="909"/>
      <c r="CR45" s="909"/>
      <c r="CS45" s="909"/>
      <c r="CT45" s="909"/>
      <c r="CU45" s="909"/>
      <c r="CV45" s="909"/>
      <c r="CW45" s="909"/>
      <c r="CX45" s="909"/>
      <c r="CY45" s="909"/>
      <c r="CZ45" s="909"/>
      <c r="DA45" s="909"/>
      <c r="DB45" s="909"/>
      <c r="DC45" s="909"/>
      <c r="DD45" s="909"/>
      <c r="DE45" s="909"/>
      <c r="DF45" s="909"/>
      <c r="DG45" s="909"/>
    </row>
    <row r="46" spans="1:111" x14ac:dyDescent="0.25">
      <c r="A46" s="1049"/>
      <c r="B46" s="765" t="s">
        <v>1053</v>
      </c>
      <c r="C46" s="1036">
        <v>24</v>
      </c>
      <c r="D46" s="1036">
        <v>169</v>
      </c>
      <c r="E46" s="1036">
        <v>208</v>
      </c>
      <c r="F46" s="1036">
        <v>10768</v>
      </c>
      <c r="G46" s="1036">
        <v>1742307</v>
      </c>
      <c r="H46" s="1036">
        <v>111775</v>
      </c>
      <c r="J46" s="1304"/>
      <c r="K46" s="1304"/>
      <c r="L46" s="1304"/>
      <c r="M46" s="1304"/>
      <c r="N46" s="1304"/>
      <c r="O46" s="1304"/>
      <c r="P46" s="1304"/>
      <c r="Q46" s="1028"/>
      <c r="R46" s="1028"/>
      <c r="S46" s="1028"/>
      <c r="T46" s="1028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09"/>
      <c r="AJ46" s="909"/>
      <c r="AK46" s="909"/>
      <c r="AL46" s="909"/>
      <c r="AM46" s="909"/>
      <c r="AN46" s="909"/>
      <c r="AO46" s="909"/>
      <c r="AP46" s="909"/>
      <c r="AQ46" s="909"/>
      <c r="AR46" s="909"/>
      <c r="AS46" s="909"/>
      <c r="AT46" s="909"/>
      <c r="AU46" s="909"/>
      <c r="AV46" s="909"/>
      <c r="AW46" s="909"/>
      <c r="AX46" s="909"/>
      <c r="AY46" s="909"/>
      <c r="AZ46" s="909"/>
      <c r="BA46" s="909"/>
      <c r="BB46" s="909"/>
      <c r="BC46" s="909"/>
      <c r="BD46" s="909"/>
      <c r="BE46" s="909"/>
      <c r="BF46" s="909"/>
      <c r="BG46" s="909"/>
      <c r="BH46" s="909"/>
      <c r="BI46" s="909"/>
      <c r="BJ46" s="909"/>
      <c r="BK46" s="909"/>
      <c r="BL46" s="909"/>
      <c r="BM46" s="909"/>
      <c r="BN46" s="909"/>
      <c r="BO46" s="909"/>
      <c r="BP46" s="909"/>
      <c r="BQ46" s="909"/>
      <c r="BR46" s="909"/>
      <c r="BS46" s="909"/>
      <c r="BT46" s="909"/>
      <c r="BU46" s="909"/>
      <c r="BV46" s="909"/>
      <c r="BW46" s="909"/>
      <c r="BX46" s="909"/>
      <c r="BY46" s="909"/>
      <c r="BZ46" s="909"/>
      <c r="CA46" s="909"/>
      <c r="CB46" s="909"/>
      <c r="CC46" s="909"/>
      <c r="CD46" s="909"/>
      <c r="CE46" s="909"/>
      <c r="CF46" s="909"/>
      <c r="CG46" s="909"/>
      <c r="CH46" s="909"/>
      <c r="CI46" s="909"/>
      <c r="CJ46" s="909"/>
      <c r="CK46" s="909"/>
      <c r="CL46" s="909"/>
      <c r="CM46" s="909"/>
      <c r="CN46" s="909"/>
      <c r="CO46" s="909"/>
      <c r="CP46" s="909"/>
      <c r="CQ46" s="909"/>
      <c r="CR46" s="909"/>
      <c r="CS46" s="909"/>
      <c r="CT46" s="909"/>
      <c r="CU46" s="909"/>
      <c r="CV46" s="909"/>
      <c r="CW46" s="909"/>
      <c r="CX46" s="909"/>
      <c r="CY46" s="909"/>
      <c r="CZ46" s="909"/>
      <c r="DA46" s="909"/>
      <c r="DB46" s="909"/>
      <c r="DC46" s="909"/>
      <c r="DD46" s="909"/>
      <c r="DE46" s="909"/>
      <c r="DF46" s="909"/>
      <c r="DG46" s="909"/>
    </row>
    <row r="47" spans="1:111" x14ac:dyDescent="0.25">
      <c r="A47" s="1049"/>
      <c r="B47" s="765" t="s">
        <v>238</v>
      </c>
      <c r="C47" s="1036">
        <v>62</v>
      </c>
      <c r="D47" s="1036">
        <v>298</v>
      </c>
      <c r="E47" s="1036">
        <v>432</v>
      </c>
      <c r="F47" s="1036">
        <v>1602</v>
      </c>
      <c r="G47" s="1036">
        <v>91507</v>
      </c>
      <c r="H47" s="1036">
        <v>26981</v>
      </c>
      <c r="J47" s="1304"/>
      <c r="K47" s="1304"/>
      <c r="L47" s="1304"/>
      <c r="M47" s="1304"/>
      <c r="N47" s="1304"/>
      <c r="O47" s="1304"/>
      <c r="P47" s="1304"/>
      <c r="Q47" s="1028"/>
      <c r="R47" s="1028"/>
      <c r="S47" s="1028"/>
      <c r="T47" s="1028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909"/>
      <c r="AG47" s="909"/>
      <c r="AH47" s="909"/>
      <c r="AI47" s="909"/>
      <c r="AJ47" s="909"/>
      <c r="AK47" s="909"/>
      <c r="AL47" s="909"/>
      <c r="AM47" s="909"/>
      <c r="AN47" s="909"/>
      <c r="AO47" s="909"/>
      <c r="AP47" s="909"/>
      <c r="AQ47" s="909"/>
      <c r="AR47" s="909"/>
      <c r="AS47" s="909"/>
      <c r="AT47" s="909"/>
      <c r="AU47" s="909"/>
      <c r="AV47" s="909"/>
      <c r="AW47" s="909"/>
      <c r="AX47" s="909"/>
      <c r="AY47" s="909"/>
      <c r="AZ47" s="909"/>
      <c r="BA47" s="909"/>
      <c r="BB47" s="909"/>
      <c r="BC47" s="909"/>
      <c r="BD47" s="909"/>
      <c r="BE47" s="909"/>
      <c r="BF47" s="909"/>
      <c r="BG47" s="909"/>
      <c r="BH47" s="909"/>
      <c r="BI47" s="909"/>
      <c r="BJ47" s="909"/>
      <c r="BK47" s="909"/>
      <c r="BL47" s="909"/>
      <c r="BM47" s="909"/>
      <c r="BN47" s="909"/>
      <c r="BO47" s="909"/>
      <c r="BP47" s="909"/>
      <c r="BQ47" s="909"/>
      <c r="BR47" s="909"/>
      <c r="BS47" s="909"/>
      <c r="BT47" s="909"/>
      <c r="BU47" s="909"/>
      <c r="BV47" s="909"/>
      <c r="BW47" s="909"/>
      <c r="BX47" s="909"/>
      <c r="BY47" s="909"/>
      <c r="BZ47" s="909"/>
      <c r="CA47" s="909"/>
      <c r="CB47" s="909"/>
      <c r="CC47" s="909"/>
      <c r="CD47" s="909"/>
      <c r="CE47" s="909"/>
      <c r="CF47" s="909"/>
      <c r="CG47" s="909"/>
      <c r="CH47" s="909"/>
      <c r="CI47" s="909"/>
      <c r="CJ47" s="909"/>
      <c r="CK47" s="909"/>
      <c r="CL47" s="909"/>
      <c r="CM47" s="909"/>
      <c r="CN47" s="909"/>
      <c r="CO47" s="909"/>
      <c r="CP47" s="909"/>
      <c r="CQ47" s="909"/>
      <c r="CR47" s="909"/>
      <c r="CS47" s="909"/>
      <c r="CT47" s="909"/>
      <c r="CU47" s="909"/>
      <c r="CV47" s="909"/>
      <c r="CW47" s="909"/>
      <c r="CX47" s="909"/>
      <c r="CY47" s="909"/>
      <c r="CZ47" s="909"/>
      <c r="DA47" s="909"/>
      <c r="DB47" s="909"/>
      <c r="DC47" s="909"/>
      <c r="DD47" s="909"/>
      <c r="DE47" s="909"/>
      <c r="DF47" s="909"/>
      <c r="DG47" s="909"/>
    </row>
    <row r="48" spans="1:111" x14ac:dyDescent="0.25">
      <c r="A48" s="1049"/>
      <c r="B48" s="765" t="s">
        <v>239</v>
      </c>
      <c r="C48" s="1036">
        <v>3502</v>
      </c>
      <c r="D48" s="1036">
        <v>3270</v>
      </c>
      <c r="E48" s="1036">
        <v>8127</v>
      </c>
      <c r="F48" s="1036">
        <v>15588</v>
      </c>
      <c r="G48" s="1036">
        <v>376407</v>
      </c>
      <c r="H48" s="1036">
        <v>28544</v>
      </c>
      <c r="J48" s="1304"/>
      <c r="K48" s="1304"/>
      <c r="L48" s="1304"/>
      <c r="M48" s="1304"/>
      <c r="N48" s="1304"/>
      <c r="O48" s="1304"/>
      <c r="P48" s="1304"/>
      <c r="Q48" s="1028"/>
      <c r="R48" s="1028"/>
      <c r="S48" s="1028"/>
      <c r="T48" s="1028"/>
      <c r="U48" s="909"/>
      <c r="V48" s="909"/>
      <c r="W48" s="909"/>
      <c r="X48" s="909"/>
      <c r="Y48" s="909"/>
      <c r="Z48" s="909"/>
      <c r="AA48" s="909"/>
      <c r="AB48" s="909"/>
      <c r="AC48" s="909"/>
      <c r="AD48" s="909"/>
      <c r="AE48" s="909"/>
      <c r="AF48" s="909"/>
      <c r="AG48" s="909"/>
      <c r="AH48" s="909"/>
      <c r="AI48" s="909"/>
      <c r="AJ48" s="909"/>
      <c r="AK48" s="909"/>
      <c r="AL48" s="909"/>
      <c r="AM48" s="909"/>
      <c r="AN48" s="909"/>
      <c r="AO48" s="909"/>
      <c r="AP48" s="909"/>
      <c r="AQ48" s="909"/>
      <c r="AR48" s="909"/>
      <c r="AS48" s="909"/>
      <c r="AT48" s="909"/>
      <c r="AU48" s="909"/>
      <c r="AV48" s="909"/>
      <c r="AW48" s="909"/>
      <c r="AX48" s="909"/>
      <c r="AY48" s="909"/>
      <c r="AZ48" s="909"/>
      <c r="BA48" s="909"/>
      <c r="BB48" s="909"/>
      <c r="BC48" s="909"/>
      <c r="BD48" s="909"/>
      <c r="BE48" s="909"/>
      <c r="BF48" s="909"/>
      <c r="BG48" s="909"/>
      <c r="BH48" s="909"/>
      <c r="BI48" s="909"/>
      <c r="BJ48" s="909"/>
      <c r="BK48" s="909"/>
      <c r="BL48" s="909"/>
      <c r="BM48" s="909"/>
      <c r="BN48" s="909"/>
      <c r="BO48" s="909"/>
      <c r="BP48" s="909"/>
      <c r="BQ48" s="909"/>
      <c r="BR48" s="909"/>
      <c r="BS48" s="909"/>
      <c r="BT48" s="909"/>
      <c r="BU48" s="909"/>
      <c r="BV48" s="909"/>
      <c r="BW48" s="909"/>
      <c r="BX48" s="909"/>
      <c r="BY48" s="909"/>
      <c r="BZ48" s="909"/>
      <c r="CA48" s="909"/>
      <c r="CB48" s="909"/>
      <c r="CC48" s="909"/>
      <c r="CD48" s="909"/>
      <c r="CE48" s="909"/>
      <c r="CF48" s="909"/>
      <c r="CG48" s="909"/>
      <c r="CH48" s="909"/>
      <c r="CI48" s="909"/>
      <c r="CJ48" s="909"/>
      <c r="CK48" s="909"/>
      <c r="CL48" s="909"/>
      <c r="CM48" s="909"/>
      <c r="CN48" s="909"/>
      <c r="CO48" s="909"/>
      <c r="CP48" s="909"/>
      <c r="CQ48" s="909"/>
      <c r="CR48" s="909"/>
      <c r="CS48" s="909"/>
      <c r="CT48" s="909"/>
      <c r="CU48" s="909"/>
      <c r="CV48" s="909"/>
      <c r="CW48" s="909"/>
      <c r="CX48" s="909"/>
      <c r="CY48" s="909"/>
      <c r="CZ48" s="909"/>
      <c r="DA48" s="909"/>
      <c r="DB48" s="909"/>
      <c r="DC48" s="909"/>
      <c r="DD48" s="909"/>
      <c r="DE48" s="909"/>
      <c r="DF48" s="909"/>
      <c r="DG48" s="909"/>
    </row>
    <row r="49" spans="1:111" x14ac:dyDescent="0.25">
      <c r="K49" s="1304"/>
      <c r="L49" s="1304"/>
      <c r="M49" s="1304"/>
      <c r="N49" s="1305"/>
      <c r="O49" s="1305"/>
      <c r="P49" s="1304"/>
      <c r="Q49" s="1028"/>
      <c r="R49" s="1028"/>
      <c r="S49" s="1028"/>
      <c r="T49" s="1028"/>
      <c r="U49" s="909"/>
      <c r="V49" s="909"/>
      <c r="W49" s="909"/>
      <c r="X49" s="909"/>
      <c r="Y49" s="909"/>
      <c r="Z49" s="909"/>
      <c r="AA49" s="909"/>
      <c r="AB49" s="909"/>
      <c r="AC49" s="909"/>
      <c r="AD49" s="909"/>
      <c r="AE49" s="909"/>
      <c r="AF49" s="909"/>
      <c r="AG49" s="909"/>
      <c r="AH49" s="909"/>
      <c r="AI49" s="909"/>
      <c r="AJ49" s="909"/>
      <c r="AK49" s="909"/>
      <c r="AL49" s="909"/>
      <c r="AM49" s="909"/>
      <c r="AN49" s="909"/>
      <c r="AO49" s="909"/>
      <c r="AP49" s="909"/>
      <c r="AQ49" s="909"/>
      <c r="AR49" s="909"/>
      <c r="AS49" s="909"/>
      <c r="AT49" s="909"/>
      <c r="AU49" s="909"/>
      <c r="AV49" s="909"/>
      <c r="AW49" s="909"/>
      <c r="AX49" s="909"/>
      <c r="AY49" s="909"/>
      <c r="AZ49" s="909"/>
      <c r="BA49" s="909"/>
      <c r="BB49" s="909"/>
      <c r="BC49" s="909"/>
      <c r="BD49" s="909"/>
      <c r="BE49" s="909"/>
      <c r="BF49" s="909"/>
      <c r="BG49" s="909"/>
      <c r="BH49" s="909"/>
      <c r="BI49" s="909"/>
      <c r="BJ49" s="909"/>
      <c r="BK49" s="909"/>
      <c r="BL49" s="909"/>
      <c r="BM49" s="909"/>
      <c r="BN49" s="909"/>
      <c r="BO49" s="909"/>
      <c r="BP49" s="909"/>
      <c r="BQ49" s="909"/>
      <c r="BR49" s="909"/>
      <c r="BS49" s="909"/>
      <c r="BT49" s="909"/>
      <c r="BU49" s="909"/>
      <c r="BV49" s="909"/>
      <c r="BW49" s="909"/>
      <c r="BX49" s="909"/>
      <c r="BY49" s="909"/>
      <c r="BZ49" s="909"/>
      <c r="CA49" s="909"/>
      <c r="CB49" s="909"/>
      <c r="CC49" s="909"/>
      <c r="CD49" s="909"/>
      <c r="CE49" s="909"/>
      <c r="CF49" s="909"/>
      <c r="CG49" s="909"/>
      <c r="CH49" s="909"/>
      <c r="CI49" s="909"/>
      <c r="CJ49" s="909"/>
      <c r="CK49" s="909"/>
      <c r="CL49" s="909"/>
      <c r="CM49" s="909"/>
      <c r="CN49" s="909"/>
      <c r="CO49" s="909"/>
      <c r="CP49" s="909"/>
      <c r="CQ49" s="909"/>
      <c r="CR49" s="909"/>
      <c r="CS49" s="909"/>
      <c r="CT49" s="909"/>
      <c r="CU49" s="909"/>
      <c r="CV49" s="909"/>
      <c r="CW49" s="909"/>
      <c r="CX49" s="909"/>
      <c r="CY49" s="909"/>
      <c r="CZ49" s="909"/>
      <c r="DA49" s="909"/>
      <c r="DB49" s="909"/>
      <c r="DC49" s="909"/>
      <c r="DD49" s="909"/>
      <c r="DE49" s="909"/>
      <c r="DF49" s="909"/>
      <c r="DG49" s="909"/>
    </row>
    <row r="50" spans="1:111" ht="4.5" customHeight="1" x14ac:dyDescent="0.25">
      <c r="A50" s="1052"/>
      <c r="B50" s="1194"/>
      <c r="C50" s="1195"/>
      <c r="D50" s="1195"/>
      <c r="E50" s="1195"/>
      <c r="F50" s="1195"/>
      <c r="G50" s="1195"/>
      <c r="H50" s="1195"/>
      <c r="I50" s="909"/>
      <c r="J50" s="1304"/>
      <c r="K50" s="1304"/>
      <c r="L50" s="1304"/>
      <c r="M50" s="1304"/>
      <c r="N50" s="1305"/>
      <c r="O50" s="1305"/>
      <c r="P50" s="1304"/>
      <c r="Q50" s="1028"/>
      <c r="R50" s="1028"/>
      <c r="S50" s="1028"/>
      <c r="T50" s="1028"/>
      <c r="U50" s="909"/>
      <c r="V50" s="909"/>
      <c r="W50" s="909"/>
      <c r="X50" s="909"/>
      <c r="Y50" s="909"/>
      <c r="Z50" s="909"/>
      <c r="AA50" s="909"/>
      <c r="AB50" s="909"/>
      <c r="AC50" s="909"/>
      <c r="AD50" s="909"/>
      <c r="AE50" s="909"/>
      <c r="AF50" s="909"/>
      <c r="AG50" s="909"/>
      <c r="AH50" s="909"/>
      <c r="AI50" s="909"/>
      <c r="AJ50" s="909"/>
      <c r="AK50" s="909"/>
      <c r="AL50" s="909"/>
      <c r="AM50" s="909"/>
      <c r="AN50" s="909"/>
      <c r="AO50" s="909"/>
      <c r="AP50" s="909"/>
      <c r="AQ50" s="909"/>
      <c r="AR50" s="909"/>
      <c r="AS50" s="909"/>
      <c r="AT50" s="909"/>
      <c r="AU50" s="909"/>
      <c r="AV50" s="909"/>
      <c r="AW50" s="909"/>
      <c r="AX50" s="909"/>
      <c r="AY50" s="909"/>
      <c r="AZ50" s="909"/>
      <c r="BA50" s="909"/>
      <c r="BB50" s="909"/>
      <c r="BC50" s="909"/>
      <c r="BD50" s="909"/>
      <c r="BE50" s="909"/>
      <c r="BF50" s="909"/>
      <c r="BG50" s="909"/>
      <c r="BH50" s="909"/>
      <c r="BI50" s="909"/>
      <c r="BJ50" s="909"/>
      <c r="BK50" s="909"/>
      <c r="BL50" s="909"/>
      <c r="BM50" s="909"/>
      <c r="BN50" s="909"/>
      <c r="BO50" s="909"/>
      <c r="BP50" s="909"/>
      <c r="BQ50" s="909"/>
      <c r="BR50" s="909"/>
      <c r="BS50" s="909"/>
      <c r="BT50" s="909"/>
      <c r="BU50" s="909"/>
      <c r="BV50" s="909"/>
      <c r="BW50" s="909"/>
      <c r="BX50" s="909"/>
      <c r="BY50" s="909"/>
      <c r="BZ50" s="909"/>
      <c r="CA50" s="909"/>
      <c r="CB50" s="909"/>
      <c r="CC50" s="909"/>
      <c r="CD50" s="909"/>
      <c r="CE50" s="909"/>
      <c r="CF50" s="909"/>
      <c r="CG50" s="909"/>
      <c r="CH50" s="909"/>
      <c r="CI50" s="909"/>
      <c r="CJ50" s="909"/>
      <c r="CK50" s="909"/>
      <c r="CL50" s="909"/>
      <c r="CM50" s="909"/>
      <c r="CN50" s="909"/>
      <c r="CO50" s="909"/>
      <c r="CP50" s="909"/>
      <c r="CQ50" s="909"/>
      <c r="CR50" s="909"/>
      <c r="CS50" s="909"/>
      <c r="CT50" s="909"/>
      <c r="CU50" s="909"/>
      <c r="CV50" s="909"/>
      <c r="CW50" s="909"/>
      <c r="CX50" s="909"/>
      <c r="CY50" s="909"/>
      <c r="CZ50" s="909"/>
      <c r="DA50" s="909"/>
      <c r="DB50" s="909"/>
      <c r="DC50" s="909"/>
      <c r="DD50" s="909"/>
      <c r="DE50" s="909"/>
      <c r="DF50" s="909"/>
      <c r="DG50" s="909"/>
    </row>
    <row r="51" spans="1:111" x14ac:dyDescent="0.25">
      <c r="A51" s="1469" t="s">
        <v>284</v>
      </c>
      <c r="B51" s="1470"/>
      <c r="C51" s="1195"/>
      <c r="D51" s="1195"/>
      <c r="E51" s="1195"/>
      <c r="F51" s="1195"/>
      <c r="G51" s="1195"/>
      <c r="H51" s="1195"/>
      <c r="I51" s="909"/>
      <c r="J51" s="1304"/>
      <c r="K51" s="1304"/>
      <c r="L51" s="1304"/>
      <c r="M51" s="1304"/>
      <c r="N51" s="1305"/>
      <c r="O51" s="1305"/>
      <c r="P51" s="1304"/>
      <c r="Q51" s="1028"/>
      <c r="R51" s="1028"/>
      <c r="S51" s="1028"/>
      <c r="T51" s="1028"/>
      <c r="U51" s="909"/>
      <c r="V51" s="909"/>
      <c r="W51" s="909"/>
      <c r="X51" s="909"/>
      <c r="Y51" s="909"/>
      <c r="Z51" s="909"/>
      <c r="AA51" s="909"/>
      <c r="AB51" s="909"/>
      <c r="AC51" s="909"/>
      <c r="AD51" s="909"/>
      <c r="AE51" s="909"/>
      <c r="AF51" s="909"/>
      <c r="AG51" s="909"/>
      <c r="AH51" s="909"/>
      <c r="AI51" s="909"/>
      <c r="AJ51" s="909"/>
      <c r="AK51" s="909"/>
      <c r="AL51" s="909"/>
      <c r="AM51" s="909"/>
      <c r="AN51" s="909"/>
      <c r="AO51" s="909"/>
      <c r="AP51" s="909"/>
      <c r="AQ51" s="909"/>
      <c r="AR51" s="909"/>
      <c r="AS51" s="909"/>
      <c r="AT51" s="909"/>
      <c r="AU51" s="909"/>
      <c r="AV51" s="909"/>
      <c r="AW51" s="909"/>
      <c r="AX51" s="909"/>
      <c r="AY51" s="909"/>
      <c r="AZ51" s="909"/>
      <c r="BA51" s="909"/>
      <c r="BB51" s="909"/>
      <c r="BC51" s="909"/>
      <c r="BD51" s="909"/>
      <c r="BE51" s="909"/>
      <c r="BF51" s="909"/>
      <c r="BG51" s="909"/>
      <c r="BH51" s="909"/>
      <c r="BI51" s="909"/>
      <c r="BJ51" s="909"/>
      <c r="BK51" s="909"/>
      <c r="BL51" s="909"/>
      <c r="BM51" s="909"/>
      <c r="BN51" s="909"/>
      <c r="BO51" s="909"/>
      <c r="BP51" s="909"/>
      <c r="BQ51" s="909"/>
      <c r="BR51" s="909"/>
      <c r="BS51" s="909"/>
      <c r="BT51" s="909"/>
      <c r="BU51" s="909"/>
      <c r="BV51" s="909"/>
      <c r="BW51" s="909"/>
      <c r="BX51" s="909"/>
      <c r="BY51" s="909"/>
      <c r="BZ51" s="909"/>
      <c r="CA51" s="909"/>
      <c r="CB51" s="909"/>
      <c r="CC51" s="909"/>
      <c r="CD51" s="909"/>
      <c r="CE51" s="909"/>
      <c r="CF51" s="909"/>
      <c r="CG51" s="909"/>
      <c r="CH51" s="909"/>
      <c r="CI51" s="909"/>
      <c r="CJ51" s="909"/>
      <c r="CK51" s="909"/>
      <c r="CL51" s="909"/>
      <c r="CM51" s="909"/>
      <c r="CN51" s="909"/>
      <c r="CO51" s="909"/>
      <c r="CP51" s="909"/>
      <c r="CQ51" s="909"/>
      <c r="CR51" s="909"/>
      <c r="CS51" s="909"/>
      <c r="CT51" s="909"/>
      <c r="CU51" s="909"/>
      <c r="CV51" s="909"/>
      <c r="CW51" s="909"/>
      <c r="CX51" s="909"/>
      <c r="CY51" s="909"/>
      <c r="CZ51" s="909"/>
      <c r="DA51" s="909"/>
      <c r="DB51" s="909"/>
      <c r="DC51" s="909"/>
      <c r="DD51" s="909"/>
      <c r="DE51" s="909"/>
      <c r="DF51" s="909"/>
      <c r="DG51" s="909"/>
    </row>
    <row r="52" spans="1:111" ht="27" customHeight="1" x14ac:dyDescent="0.25">
      <c r="A52" s="1471" t="s">
        <v>0</v>
      </c>
      <c r="B52" s="1472"/>
      <c r="C52" s="1195"/>
      <c r="D52" s="1195"/>
      <c r="E52" s="1195"/>
      <c r="F52" s="1195"/>
      <c r="G52" s="1195"/>
      <c r="H52" s="1195"/>
      <c r="I52" s="1294"/>
      <c r="J52" s="1304"/>
      <c r="K52" s="843"/>
      <c r="L52" s="843"/>
      <c r="O52" s="1309"/>
      <c r="P52" s="843"/>
      <c r="Q52" s="843"/>
    </row>
    <row r="53" spans="1:111" x14ac:dyDescent="0.25">
      <c r="A53" s="1453" t="s">
        <v>295</v>
      </c>
      <c r="B53" s="1454"/>
      <c r="C53" s="1476" t="s">
        <v>231</v>
      </c>
      <c r="D53" s="1476" t="s">
        <v>232</v>
      </c>
      <c r="E53" s="1476" t="s">
        <v>233</v>
      </c>
      <c r="F53" s="1476" t="s">
        <v>234</v>
      </c>
      <c r="G53" s="1476" t="s">
        <v>235</v>
      </c>
      <c r="H53" s="1476" t="s">
        <v>236</v>
      </c>
      <c r="I53" s="1310"/>
      <c r="J53" s="1308"/>
      <c r="O53" s="1295"/>
      <c r="P53" s="843"/>
      <c r="Q53" s="843"/>
    </row>
    <row r="54" spans="1:111" x14ac:dyDescent="0.25">
      <c r="A54" s="1455"/>
      <c r="B54" s="1454"/>
      <c r="C54" s="1476"/>
      <c r="D54" s="1476"/>
      <c r="E54" s="1476"/>
      <c r="F54" s="1476"/>
      <c r="G54" s="1476"/>
      <c r="H54" s="1476"/>
      <c r="I54" s="909"/>
      <c r="J54" s="1304"/>
      <c r="L54" s="1473"/>
      <c r="O54" s="1295"/>
      <c r="P54" s="843"/>
      <c r="Q54" s="843"/>
    </row>
    <row r="55" spans="1:111" x14ac:dyDescent="0.25">
      <c r="A55" s="1456"/>
      <c r="B55" s="1457"/>
      <c r="C55" s="1476"/>
      <c r="D55" s="1476"/>
      <c r="E55" s="1476"/>
      <c r="F55" s="1476"/>
      <c r="G55" s="1476"/>
      <c r="H55" s="1476"/>
      <c r="I55" s="909"/>
      <c r="J55" s="1304"/>
      <c r="L55" s="1473"/>
      <c r="O55" s="1295"/>
      <c r="P55" s="843"/>
      <c r="Q55" s="843"/>
    </row>
    <row r="56" spans="1:111" x14ac:dyDescent="0.25">
      <c r="A56" s="1049"/>
      <c r="B56" s="569" t="s">
        <v>237</v>
      </c>
      <c r="C56" s="1476"/>
      <c r="D56" s="1476"/>
      <c r="E56" s="1476"/>
      <c r="F56" s="1476"/>
      <c r="G56" s="1476"/>
      <c r="H56" s="1476"/>
      <c r="I56" s="909"/>
      <c r="J56" s="1304"/>
      <c r="L56" s="1473"/>
      <c r="O56" s="1295"/>
      <c r="P56" s="843"/>
      <c r="Q56" s="843"/>
    </row>
    <row r="57" spans="1:111" x14ac:dyDescent="0.25">
      <c r="A57" s="1049"/>
      <c r="B57" s="645" t="s">
        <v>911</v>
      </c>
      <c r="C57" s="764" t="s">
        <v>533</v>
      </c>
      <c r="D57" s="764" t="s">
        <v>533</v>
      </c>
      <c r="E57" s="764" t="s">
        <v>533</v>
      </c>
      <c r="F57" s="764" t="s">
        <v>533</v>
      </c>
      <c r="G57" s="764" t="s">
        <v>533</v>
      </c>
      <c r="H57" s="764" t="s">
        <v>533</v>
      </c>
      <c r="I57" s="909"/>
      <c r="J57" s="1304"/>
      <c r="O57" s="1295"/>
      <c r="P57" s="843"/>
      <c r="Q57" s="843"/>
    </row>
    <row r="58" spans="1:111" x14ac:dyDescent="0.25">
      <c r="A58" s="1049"/>
      <c r="B58" s="765" t="s">
        <v>1054</v>
      </c>
      <c r="C58" s="766">
        <f t="shared" ref="C58:H61" si="0">C19-C13</f>
        <v>0</v>
      </c>
      <c r="D58" s="766">
        <f t="shared" si="0"/>
        <v>0</v>
      </c>
      <c r="E58" s="766">
        <f t="shared" si="0"/>
        <v>0</v>
      </c>
      <c r="F58" s="766">
        <f t="shared" si="0"/>
        <v>0</v>
      </c>
      <c r="G58" s="766">
        <f t="shared" si="0"/>
        <v>0</v>
      </c>
      <c r="H58" s="766">
        <f t="shared" si="0"/>
        <v>0</v>
      </c>
      <c r="I58" s="909"/>
      <c r="J58" s="1304"/>
      <c r="O58" s="1295"/>
      <c r="P58" s="843"/>
      <c r="Q58" s="843"/>
    </row>
    <row r="59" spans="1:111" x14ac:dyDescent="0.25">
      <c r="A59" s="1049"/>
      <c r="B59" s="765" t="s">
        <v>1055</v>
      </c>
      <c r="C59" s="766">
        <f t="shared" si="0"/>
        <v>0</v>
      </c>
      <c r="D59" s="766">
        <f t="shared" si="0"/>
        <v>0</v>
      </c>
      <c r="E59" s="766">
        <f t="shared" si="0"/>
        <v>0</v>
      </c>
      <c r="F59" s="766">
        <f t="shared" si="0"/>
        <v>0</v>
      </c>
      <c r="G59" s="766">
        <f t="shared" si="0"/>
        <v>0</v>
      </c>
      <c r="H59" s="766">
        <f t="shared" si="0"/>
        <v>0</v>
      </c>
      <c r="I59" s="909"/>
      <c r="J59" s="1304"/>
      <c r="O59" s="1295"/>
      <c r="P59" s="843"/>
      <c r="Q59" s="843"/>
    </row>
    <row r="60" spans="1:111" x14ac:dyDescent="0.25">
      <c r="A60" s="1049"/>
      <c r="B60" s="765" t="s">
        <v>970</v>
      </c>
      <c r="C60" s="766">
        <f t="shared" si="0"/>
        <v>0</v>
      </c>
      <c r="D60" s="766">
        <f t="shared" si="0"/>
        <v>0</v>
      </c>
      <c r="E60" s="766">
        <f t="shared" si="0"/>
        <v>0</v>
      </c>
      <c r="F60" s="766">
        <f t="shared" si="0"/>
        <v>0</v>
      </c>
      <c r="G60" s="766">
        <f t="shared" si="0"/>
        <v>0</v>
      </c>
      <c r="H60" s="766">
        <f t="shared" si="0"/>
        <v>0</v>
      </c>
      <c r="I60" s="909"/>
      <c r="J60" s="1304"/>
      <c r="O60" s="1295"/>
      <c r="P60" s="843"/>
      <c r="Q60" s="843"/>
    </row>
    <row r="61" spans="1:111" x14ac:dyDescent="0.25">
      <c r="A61" s="1049"/>
      <c r="B61" s="765" t="s">
        <v>971</v>
      </c>
      <c r="C61" s="766">
        <f t="shared" si="0"/>
        <v>0</v>
      </c>
      <c r="D61" s="766">
        <f t="shared" si="0"/>
        <v>0</v>
      </c>
      <c r="E61" s="766">
        <f t="shared" si="0"/>
        <v>0</v>
      </c>
      <c r="F61" s="766">
        <f t="shared" si="0"/>
        <v>0</v>
      </c>
      <c r="G61" s="766">
        <f t="shared" si="0"/>
        <v>0</v>
      </c>
      <c r="H61" s="766">
        <f t="shared" si="0"/>
        <v>0</v>
      </c>
      <c r="I61" s="909"/>
      <c r="J61" s="1304"/>
      <c r="O61" s="1295"/>
      <c r="P61" s="843"/>
      <c r="Q61" s="843"/>
    </row>
    <row r="62" spans="1:111" x14ac:dyDescent="0.25">
      <c r="A62" s="1049"/>
      <c r="B62" s="765" t="s">
        <v>969</v>
      </c>
      <c r="C62" s="766"/>
      <c r="D62" s="766"/>
      <c r="E62" s="766"/>
      <c r="F62" s="766"/>
      <c r="G62" s="766"/>
      <c r="H62" s="766"/>
      <c r="I62" s="909"/>
      <c r="J62" s="1304"/>
      <c r="O62" s="1295"/>
      <c r="P62" s="843"/>
      <c r="Q62" s="843"/>
    </row>
    <row r="63" spans="1:111" x14ac:dyDescent="0.25">
      <c r="A63" s="650" t="s">
        <v>660</v>
      </c>
      <c r="B63" s="651"/>
      <c r="C63" s="652">
        <v>10</v>
      </c>
      <c r="D63" s="652">
        <v>10</v>
      </c>
      <c r="E63" s="652">
        <v>10</v>
      </c>
      <c r="F63" s="652">
        <v>100</v>
      </c>
      <c r="G63" s="652">
        <v>1000</v>
      </c>
      <c r="H63" s="652">
        <v>100</v>
      </c>
      <c r="O63" s="1295"/>
      <c r="P63" s="843"/>
      <c r="Q63" s="843"/>
    </row>
    <row r="64" spans="1:111" x14ac:dyDescent="0.25">
      <c r="A64" s="650"/>
      <c r="B64" s="1477" t="s">
        <v>211</v>
      </c>
      <c r="C64" s="1478"/>
      <c r="D64" s="1478"/>
      <c r="E64" s="1478"/>
      <c r="F64" s="652"/>
      <c r="G64" s="652"/>
      <c r="H64" s="652"/>
      <c r="O64" s="1295"/>
      <c r="P64" s="843"/>
      <c r="Q64" s="843"/>
    </row>
    <row r="65" spans="1:21" s="529" customFormat="1" x14ac:dyDescent="0.25">
      <c r="A65" s="654" t="s">
        <v>616</v>
      </c>
      <c r="B65" s="655"/>
      <c r="C65" s="656"/>
      <c r="D65" s="656"/>
      <c r="E65" s="656"/>
      <c r="F65" s="656"/>
      <c r="G65" s="656"/>
      <c r="H65" s="656"/>
      <c r="J65" s="770"/>
      <c r="K65" s="770"/>
      <c r="L65" s="770"/>
      <c r="M65" s="770"/>
      <c r="N65" s="770"/>
      <c r="O65" s="1305"/>
      <c r="P65" s="797"/>
      <c r="Q65" s="797"/>
      <c r="R65" s="770"/>
      <c r="S65" s="770"/>
      <c r="T65" s="770"/>
      <c r="U65" s="770"/>
    </row>
    <row r="66" spans="1:21" ht="7.5" customHeight="1" x14ac:dyDescent="0.25">
      <c r="A66" s="529"/>
      <c r="B66" s="529"/>
      <c r="C66" s="529"/>
      <c r="D66" s="529"/>
      <c r="E66" s="529"/>
      <c r="F66" s="529"/>
      <c r="G66" s="529"/>
      <c r="H66" s="529"/>
      <c r="O66" s="1295"/>
    </row>
    <row r="67" spans="1:21" x14ac:dyDescent="0.25">
      <c r="A67" s="1469" t="s">
        <v>285</v>
      </c>
      <c r="B67" s="1470"/>
      <c r="C67" s="529"/>
      <c r="D67" s="529"/>
      <c r="E67" s="529"/>
      <c r="F67" s="529"/>
      <c r="G67" s="529"/>
      <c r="H67" s="529"/>
      <c r="O67" s="1295"/>
    </row>
    <row r="68" spans="1:21" ht="28.5" customHeight="1" x14ac:dyDescent="0.25">
      <c r="A68" s="1474" t="s">
        <v>282</v>
      </c>
      <c r="B68" s="1475"/>
      <c r="C68" s="641"/>
      <c r="D68" s="642"/>
      <c r="F68" s="1311"/>
      <c r="G68" s="529"/>
      <c r="H68" s="529"/>
      <c r="O68" s="1295"/>
    </row>
    <row r="69" spans="1:21" ht="13.5" customHeight="1" x14ac:dyDescent="0.25">
      <c r="A69" s="1453" t="s">
        <v>295</v>
      </c>
      <c r="B69" s="1454"/>
      <c r="C69" s="1449" t="s">
        <v>231</v>
      </c>
      <c r="D69" s="1449" t="s">
        <v>232</v>
      </c>
      <c r="E69" s="1449" t="s">
        <v>233</v>
      </c>
      <c r="F69" s="1449" t="s">
        <v>234</v>
      </c>
      <c r="G69" s="1449" t="s">
        <v>235</v>
      </c>
      <c r="H69" s="1449" t="s">
        <v>236</v>
      </c>
      <c r="J69" s="31"/>
      <c r="O69" s="1295"/>
    </row>
    <row r="70" spans="1:21" x14ac:dyDescent="0.25">
      <c r="A70" s="1455"/>
      <c r="B70" s="1454"/>
      <c r="C70" s="1450"/>
      <c r="D70" s="1450"/>
      <c r="E70" s="1450"/>
      <c r="F70" s="1450"/>
      <c r="G70" s="1450"/>
      <c r="H70" s="1450"/>
      <c r="O70" s="1295"/>
    </row>
    <row r="71" spans="1:21" x14ac:dyDescent="0.25">
      <c r="A71" s="1456"/>
      <c r="B71" s="1457"/>
      <c r="C71" s="1450"/>
      <c r="D71" s="1450"/>
      <c r="E71" s="1450"/>
      <c r="F71" s="1450"/>
      <c r="G71" s="1450"/>
      <c r="H71" s="1450"/>
      <c r="O71" s="1295"/>
    </row>
    <row r="72" spans="1:21" x14ac:dyDescent="0.25">
      <c r="A72" s="1049"/>
      <c r="B72" s="569" t="s">
        <v>237</v>
      </c>
      <c r="C72" s="1451"/>
      <c r="D72" s="1451"/>
      <c r="E72" s="1451"/>
      <c r="F72" s="1451"/>
      <c r="G72" s="1451"/>
      <c r="H72" s="1451"/>
      <c r="O72" s="1295"/>
    </row>
    <row r="73" spans="1:21" x14ac:dyDescent="0.25">
      <c r="A73" s="1049"/>
      <c r="B73" s="645" t="s">
        <v>912</v>
      </c>
      <c r="C73" s="764" t="s">
        <v>283</v>
      </c>
      <c r="D73" s="764" t="s">
        <v>283</v>
      </c>
      <c r="E73" s="764" t="s">
        <v>283</v>
      </c>
      <c r="F73" s="764" t="s">
        <v>283</v>
      </c>
      <c r="G73" s="764" t="s">
        <v>283</v>
      </c>
      <c r="H73" s="764" t="s">
        <v>283</v>
      </c>
      <c r="O73" s="1295"/>
    </row>
    <row r="74" spans="1:21" x14ac:dyDescent="0.25">
      <c r="A74" s="1049"/>
      <c r="B74" s="765" t="s">
        <v>1065</v>
      </c>
      <c r="C74" s="766">
        <f t="shared" ref="C74:H77" si="1">IF(AND(C33=0,C13&lt;&gt;0),100,IF(C33&gt;0,((C13-C33)/C33*100), ))</f>
        <v>0</v>
      </c>
      <c r="D74" s="766">
        <f t="shared" si="1"/>
        <v>0</v>
      </c>
      <c r="E74" s="766">
        <f t="shared" si="1"/>
        <v>0</v>
      </c>
      <c r="F74" s="766">
        <f t="shared" si="1"/>
        <v>0</v>
      </c>
      <c r="G74" s="766">
        <f t="shared" si="1"/>
        <v>0</v>
      </c>
      <c r="H74" s="766">
        <f t="shared" si="1"/>
        <v>0</v>
      </c>
      <c r="O74" s="1295"/>
    </row>
    <row r="75" spans="1:21" x14ac:dyDescent="0.25">
      <c r="A75" s="1049"/>
      <c r="B75" s="765" t="s">
        <v>1066</v>
      </c>
      <c r="C75" s="766">
        <f t="shared" si="1"/>
        <v>0</v>
      </c>
      <c r="D75" s="766">
        <f t="shared" si="1"/>
        <v>0</v>
      </c>
      <c r="E75" s="766">
        <f t="shared" si="1"/>
        <v>0</v>
      </c>
      <c r="F75" s="766">
        <f t="shared" si="1"/>
        <v>0</v>
      </c>
      <c r="G75" s="766">
        <f t="shared" si="1"/>
        <v>0</v>
      </c>
      <c r="H75" s="766">
        <f t="shared" si="1"/>
        <v>0</v>
      </c>
      <c r="O75" s="1295"/>
    </row>
    <row r="76" spans="1:21" x14ac:dyDescent="0.25">
      <c r="A76" s="1049"/>
      <c r="B76" s="765" t="s">
        <v>1067</v>
      </c>
      <c r="C76" s="766">
        <f t="shared" si="1"/>
        <v>0</v>
      </c>
      <c r="D76" s="766">
        <f t="shared" si="1"/>
        <v>0</v>
      </c>
      <c r="E76" s="766">
        <f t="shared" si="1"/>
        <v>0</v>
      </c>
      <c r="F76" s="766">
        <f t="shared" si="1"/>
        <v>0</v>
      </c>
      <c r="G76" s="766">
        <f t="shared" si="1"/>
        <v>0</v>
      </c>
      <c r="H76" s="766">
        <f t="shared" si="1"/>
        <v>0</v>
      </c>
      <c r="O76" s="1295"/>
    </row>
    <row r="77" spans="1:21" x14ac:dyDescent="0.25">
      <c r="A77" s="1049"/>
      <c r="B77" s="765" t="s">
        <v>1068</v>
      </c>
      <c r="C77" s="766">
        <f t="shared" si="1"/>
        <v>0</v>
      </c>
      <c r="D77" s="766">
        <f t="shared" si="1"/>
        <v>0</v>
      </c>
      <c r="E77" s="766">
        <f t="shared" si="1"/>
        <v>0</v>
      </c>
      <c r="F77" s="766">
        <f t="shared" si="1"/>
        <v>0</v>
      </c>
      <c r="G77" s="766">
        <f t="shared" si="1"/>
        <v>0</v>
      </c>
      <c r="H77" s="766">
        <f t="shared" si="1"/>
        <v>0</v>
      </c>
      <c r="O77" s="1295"/>
    </row>
    <row r="78" spans="1:21" x14ac:dyDescent="0.25">
      <c r="A78" s="1049"/>
      <c r="B78" s="765" t="s">
        <v>969</v>
      </c>
      <c r="C78" s="766"/>
      <c r="D78" s="766"/>
      <c r="E78" s="766"/>
      <c r="F78" s="766"/>
      <c r="G78" s="766"/>
      <c r="H78" s="766"/>
      <c r="O78" s="1295"/>
    </row>
    <row r="79" spans="1:21" x14ac:dyDescent="0.25">
      <c r="A79" s="654" t="s">
        <v>617</v>
      </c>
      <c r="B79" s="1194"/>
      <c r="C79" s="1304"/>
      <c r="D79" s="1304"/>
      <c r="E79" s="1304"/>
      <c r="F79" s="1304"/>
      <c r="G79" s="1304"/>
      <c r="H79" s="1304"/>
      <c r="O79" s="1295"/>
    </row>
    <row r="80" spans="1:21" ht="6" customHeight="1" x14ac:dyDescent="0.25">
      <c r="A80" s="1052"/>
      <c r="B80" s="1194"/>
      <c r="C80" s="1304"/>
      <c r="D80" s="1304"/>
      <c r="E80" s="1304"/>
      <c r="F80" s="1304"/>
      <c r="G80" s="1304"/>
      <c r="H80" s="1304"/>
      <c r="O80" s="1295"/>
    </row>
    <row r="81" spans="1:111" x14ac:dyDescent="0.25">
      <c r="A81" s="1469" t="s">
        <v>286</v>
      </c>
      <c r="B81" s="1470"/>
      <c r="C81" s="529"/>
      <c r="D81" s="529"/>
      <c r="E81" s="529"/>
      <c r="F81" s="529"/>
      <c r="G81" s="529"/>
      <c r="H81" s="529"/>
      <c r="O81" s="1295"/>
    </row>
    <row r="82" spans="1:111" ht="26.25" customHeight="1" x14ac:dyDescent="0.25">
      <c r="A82" s="1479" t="s">
        <v>163</v>
      </c>
      <c r="B82" s="1480"/>
      <c r="C82" s="641"/>
      <c r="D82" s="642"/>
      <c r="F82" s="1311"/>
      <c r="G82" s="529"/>
      <c r="H82" s="529"/>
      <c r="O82" s="1295"/>
    </row>
    <row r="83" spans="1:111" x14ac:dyDescent="0.25">
      <c r="A83" s="1453" t="s">
        <v>295</v>
      </c>
      <c r="B83" s="1454"/>
      <c r="C83" s="1449" t="s">
        <v>231</v>
      </c>
      <c r="D83" s="1449" t="s">
        <v>232</v>
      </c>
      <c r="E83" s="1449" t="s">
        <v>233</v>
      </c>
      <c r="F83" s="1449" t="s">
        <v>234</v>
      </c>
      <c r="G83" s="1449" t="s">
        <v>235</v>
      </c>
      <c r="H83" s="1449" t="s">
        <v>236</v>
      </c>
      <c r="J83" s="31"/>
      <c r="O83" s="1295"/>
    </row>
    <row r="84" spans="1:111" x14ac:dyDescent="0.25">
      <c r="A84" s="1455"/>
      <c r="B84" s="1454"/>
      <c r="C84" s="1450"/>
      <c r="D84" s="1450"/>
      <c r="E84" s="1450"/>
      <c r="F84" s="1450"/>
      <c r="G84" s="1450"/>
      <c r="H84" s="1450"/>
      <c r="O84" s="1295"/>
    </row>
    <row r="85" spans="1:111" x14ac:dyDescent="0.25">
      <c r="A85" s="1456"/>
      <c r="B85" s="1457"/>
      <c r="C85" s="1450"/>
      <c r="D85" s="1450"/>
      <c r="E85" s="1450"/>
      <c r="F85" s="1450"/>
      <c r="G85" s="1450"/>
      <c r="H85" s="1450"/>
      <c r="O85" s="1295"/>
    </row>
    <row r="86" spans="1:111" x14ac:dyDescent="0.25">
      <c r="A86" s="1049"/>
      <c r="B86" s="569" t="s">
        <v>237</v>
      </c>
      <c r="C86" s="1451"/>
      <c r="D86" s="1451"/>
      <c r="E86" s="1451"/>
      <c r="F86" s="1451"/>
      <c r="G86" s="1451"/>
      <c r="H86" s="1451"/>
      <c r="O86" s="1295"/>
    </row>
    <row r="87" spans="1:111" x14ac:dyDescent="0.25">
      <c r="A87" s="1049"/>
      <c r="B87" s="645" t="s">
        <v>913</v>
      </c>
      <c r="C87" s="764" t="s">
        <v>271</v>
      </c>
      <c r="D87" s="764" t="s">
        <v>271</v>
      </c>
      <c r="E87" s="764" t="s">
        <v>271</v>
      </c>
      <c r="F87" s="764" t="s">
        <v>271</v>
      </c>
      <c r="G87" s="764" t="s">
        <v>271</v>
      </c>
      <c r="H87" s="764" t="s">
        <v>271</v>
      </c>
      <c r="O87" s="1295"/>
    </row>
    <row r="88" spans="1:111" x14ac:dyDescent="0.25">
      <c r="A88" s="1049"/>
      <c r="B88" s="765" t="s">
        <v>1056</v>
      </c>
      <c r="C88" s="766">
        <f t="shared" ref="C88:H91" si="2">(C19/C45)*100</f>
        <v>0</v>
      </c>
      <c r="D88" s="766">
        <f t="shared" si="2"/>
        <v>0</v>
      </c>
      <c r="E88" s="766">
        <f t="shared" si="2"/>
        <v>0</v>
      </c>
      <c r="F88" s="766">
        <f t="shared" si="2"/>
        <v>0</v>
      </c>
      <c r="G88" s="766">
        <f t="shared" si="2"/>
        <v>0</v>
      </c>
      <c r="H88" s="766">
        <f t="shared" si="2"/>
        <v>0</v>
      </c>
      <c r="O88" s="1295"/>
    </row>
    <row r="89" spans="1:111" x14ac:dyDescent="0.25">
      <c r="A89" s="1049"/>
      <c r="B89" s="765" t="s">
        <v>1057</v>
      </c>
      <c r="C89" s="766">
        <f t="shared" si="2"/>
        <v>0</v>
      </c>
      <c r="D89" s="766">
        <f t="shared" si="2"/>
        <v>0</v>
      </c>
      <c r="E89" s="766">
        <f t="shared" si="2"/>
        <v>0</v>
      </c>
      <c r="F89" s="766">
        <f t="shared" si="2"/>
        <v>0</v>
      </c>
      <c r="G89" s="766">
        <f t="shared" si="2"/>
        <v>0</v>
      </c>
      <c r="H89" s="766">
        <f t="shared" si="2"/>
        <v>0</v>
      </c>
      <c r="O89" s="1295"/>
    </row>
    <row r="90" spans="1:111" x14ac:dyDescent="0.25">
      <c r="A90" s="1049"/>
      <c r="B90" s="765" t="s">
        <v>972</v>
      </c>
      <c r="C90" s="766">
        <f t="shared" si="2"/>
        <v>0</v>
      </c>
      <c r="D90" s="766">
        <f t="shared" si="2"/>
        <v>0</v>
      </c>
      <c r="E90" s="766">
        <f t="shared" si="2"/>
        <v>0</v>
      </c>
      <c r="F90" s="766">
        <f t="shared" si="2"/>
        <v>0</v>
      </c>
      <c r="G90" s="766">
        <f t="shared" si="2"/>
        <v>0</v>
      </c>
      <c r="H90" s="766">
        <f t="shared" si="2"/>
        <v>0</v>
      </c>
      <c r="O90" s="1295"/>
    </row>
    <row r="91" spans="1:111" x14ac:dyDescent="0.25">
      <c r="A91" s="1049"/>
      <c r="B91" s="765" t="s">
        <v>973</v>
      </c>
      <c r="C91" s="766">
        <f t="shared" si="2"/>
        <v>0</v>
      </c>
      <c r="D91" s="766">
        <f t="shared" si="2"/>
        <v>0</v>
      </c>
      <c r="E91" s="766">
        <f t="shared" si="2"/>
        <v>0</v>
      </c>
      <c r="F91" s="766">
        <f t="shared" si="2"/>
        <v>0</v>
      </c>
      <c r="G91" s="766">
        <f t="shared" si="2"/>
        <v>0</v>
      </c>
      <c r="H91" s="766">
        <f t="shared" si="2"/>
        <v>0</v>
      </c>
      <c r="O91" s="1295"/>
    </row>
    <row r="92" spans="1:111" x14ac:dyDescent="0.25">
      <c r="A92" s="1049"/>
      <c r="B92" s="765" t="s">
        <v>969</v>
      </c>
      <c r="C92" s="1312"/>
      <c r="D92" s="1313"/>
      <c r="E92" s="1313"/>
      <c r="F92" s="1313"/>
      <c r="G92" s="1313"/>
      <c r="H92" s="1313"/>
      <c r="O92" s="1295"/>
    </row>
    <row r="93" spans="1:111" x14ac:dyDescent="0.25">
      <c r="A93" s="654" t="s">
        <v>974</v>
      </c>
      <c r="B93" s="1194"/>
      <c r="C93" s="1304"/>
      <c r="D93" s="1304"/>
      <c r="E93" s="1304"/>
      <c r="F93" s="1304"/>
      <c r="G93" s="1304"/>
      <c r="H93" s="1304"/>
      <c r="O93" s="1295"/>
    </row>
    <row r="94" spans="1:111" ht="25.5" customHeight="1" x14ac:dyDescent="0.25">
      <c r="A94" s="1347" t="s">
        <v>1064</v>
      </c>
      <c r="B94" s="1194"/>
      <c r="C94" s="1304"/>
      <c r="D94" s="1304"/>
      <c r="E94" s="1304"/>
      <c r="F94" s="1304"/>
      <c r="G94" s="1304"/>
      <c r="H94" s="1304"/>
      <c r="O94" s="1295"/>
    </row>
    <row r="95" spans="1:111" x14ac:dyDescent="0.25">
      <c r="A95" s="529"/>
      <c r="B95" s="529"/>
      <c r="C95" s="529"/>
      <c r="D95" s="529"/>
      <c r="E95" s="529"/>
      <c r="F95" s="529"/>
      <c r="G95" s="529"/>
      <c r="H95" s="529"/>
      <c r="J95" s="1461"/>
      <c r="K95" s="504"/>
      <c r="L95" s="1461"/>
      <c r="M95" s="797"/>
      <c r="N95" s="797"/>
      <c r="O95" s="797"/>
      <c r="P95" s="797"/>
      <c r="Q95" s="797"/>
      <c r="R95" s="797"/>
      <c r="S95" s="797"/>
      <c r="T95" s="1314"/>
    </row>
    <row r="96" spans="1:111" x14ac:dyDescent="0.25">
      <c r="A96" s="480" t="s">
        <v>240</v>
      </c>
      <c r="B96" s="481"/>
      <c r="C96" s="481"/>
      <c r="D96" s="482"/>
      <c r="E96" s="1484" t="s">
        <v>243</v>
      </c>
      <c r="F96" s="1485"/>
      <c r="G96" s="1485" t="s">
        <v>244</v>
      </c>
      <c r="H96" s="1486"/>
      <c r="I96" s="909"/>
      <c r="J96" s="1461"/>
      <c r="K96" s="505"/>
      <c r="L96" s="1461"/>
      <c r="M96" s="1028"/>
      <c r="N96" s="1459"/>
      <c r="O96" s="1487"/>
      <c r="P96" s="1028"/>
      <c r="Q96" s="1459"/>
      <c r="R96" s="1460"/>
      <c r="S96" s="1028"/>
      <c r="T96" s="1461"/>
      <c r="U96" s="909"/>
      <c r="V96" s="909"/>
      <c r="W96" s="909"/>
      <c r="X96" s="909"/>
      <c r="Y96" s="909"/>
      <c r="Z96" s="909"/>
      <c r="AA96" s="909"/>
      <c r="AB96" s="909"/>
      <c r="AC96" s="909"/>
      <c r="AD96" s="909"/>
      <c r="AE96" s="909"/>
      <c r="AF96" s="909"/>
      <c r="AG96" s="909"/>
      <c r="AH96" s="909"/>
      <c r="AI96" s="909"/>
      <c r="AJ96" s="909"/>
      <c r="AK96" s="909"/>
      <c r="AL96" s="909"/>
      <c r="AM96" s="909"/>
      <c r="AN96" s="909"/>
      <c r="AO96" s="909"/>
      <c r="AP96" s="909"/>
      <c r="AQ96" s="909"/>
      <c r="AR96" s="909"/>
      <c r="AS96" s="909"/>
      <c r="AT96" s="909"/>
      <c r="AU96" s="909"/>
      <c r="AV96" s="909"/>
      <c r="AW96" s="909"/>
      <c r="AX96" s="909"/>
      <c r="AY96" s="909"/>
      <c r="AZ96" s="909"/>
      <c r="BA96" s="909"/>
      <c r="BB96" s="909"/>
      <c r="BC96" s="909"/>
      <c r="BD96" s="909"/>
      <c r="BE96" s="909"/>
      <c r="BF96" s="909"/>
      <c r="BG96" s="909"/>
      <c r="BH96" s="909"/>
      <c r="BI96" s="909"/>
      <c r="BJ96" s="909"/>
      <c r="BK96" s="909"/>
      <c r="BL96" s="909"/>
      <c r="BM96" s="909"/>
      <c r="BN96" s="909"/>
      <c r="BO96" s="909"/>
      <c r="BP96" s="909"/>
      <c r="BQ96" s="909"/>
      <c r="BR96" s="909"/>
      <c r="BS96" s="909"/>
      <c r="BT96" s="909"/>
      <c r="BU96" s="909"/>
      <c r="BV96" s="909"/>
      <c r="BW96" s="909"/>
      <c r="BX96" s="909"/>
      <c r="BY96" s="909"/>
      <c r="BZ96" s="909"/>
      <c r="CA96" s="909"/>
      <c r="CB96" s="909"/>
      <c r="CC96" s="909"/>
      <c r="CD96" s="909"/>
      <c r="CE96" s="909"/>
      <c r="CF96" s="909"/>
      <c r="CG96" s="909"/>
      <c r="CH96" s="909"/>
      <c r="CI96" s="909"/>
      <c r="CJ96" s="909"/>
      <c r="CK96" s="909"/>
      <c r="CL96" s="909"/>
      <c r="CM96" s="909"/>
      <c r="CN96" s="909"/>
      <c r="CO96" s="909"/>
      <c r="CP96" s="909"/>
      <c r="CQ96" s="909"/>
      <c r="CR96" s="909"/>
      <c r="CS96" s="909"/>
      <c r="CT96" s="909"/>
      <c r="CU96" s="909"/>
      <c r="CV96" s="909"/>
      <c r="CW96" s="909"/>
      <c r="CX96" s="909"/>
      <c r="CY96" s="909"/>
      <c r="CZ96" s="909"/>
      <c r="DA96" s="909"/>
      <c r="DB96" s="909"/>
      <c r="DC96" s="909"/>
      <c r="DD96" s="909"/>
      <c r="DE96" s="909"/>
      <c r="DF96" s="909"/>
      <c r="DG96" s="909"/>
    </row>
    <row r="97" spans="1:111" ht="12.75" customHeight="1" x14ac:dyDescent="0.25">
      <c r="A97" s="425"/>
      <c r="B97" s="468"/>
      <c r="C97" s="468"/>
      <c r="D97" s="426"/>
      <c r="E97" s="478" t="s">
        <v>245</v>
      </c>
      <c r="F97" s="478" t="s">
        <v>605</v>
      </c>
      <c r="G97" s="478" t="s">
        <v>245</v>
      </c>
      <c r="H97" s="478" t="s">
        <v>605</v>
      </c>
      <c r="I97" s="909"/>
      <c r="J97" s="1461"/>
      <c r="K97" s="1028"/>
      <c r="L97" s="1461"/>
      <c r="M97" s="1028"/>
      <c r="N97" s="1487"/>
      <c r="O97" s="1487"/>
      <c r="P97" s="502"/>
      <c r="Q97" s="1460"/>
      <c r="R97" s="1460"/>
      <c r="S97" s="502"/>
      <c r="T97" s="1462"/>
      <c r="U97" s="909"/>
      <c r="V97" s="909"/>
      <c r="W97" s="909"/>
      <c r="X97" s="909"/>
      <c r="Y97" s="909"/>
      <c r="Z97" s="909"/>
      <c r="AA97" s="909"/>
      <c r="AB97" s="909"/>
      <c r="AC97" s="909"/>
      <c r="AD97" s="909"/>
      <c r="AE97" s="909"/>
      <c r="AF97" s="909"/>
      <c r="AG97" s="909"/>
      <c r="AH97" s="909"/>
      <c r="AI97" s="909"/>
      <c r="AJ97" s="909"/>
      <c r="AK97" s="909"/>
      <c r="AL97" s="909"/>
      <c r="AM97" s="909"/>
      <c r="AN97" s="909"/>
      <c r="AO97" s="909"/>
      <c r="AP97" s="909"/>
      <c r="AQ97" s="909"/>
      <c r="AR97" s="909"/>
      <c r="AS97" s="909"/>
      <c r="AT97" s="909"/>
      <c r="AU97" s="909"/>
      <c r="AV97" s="909"/>
      <c r="AW97" s="909"/>
      <c r="AX97" s="909"/>
      <c r="AY97" s="909"/>
      <c r="AZ97" s="909"/>
      <c r="BA97" s="909"/>
      <c r="BB97" s="909"/>
      <c r="BC97" s="909"/>
      <c r="BD97" s="909"/>
      <c r="BE97" s="909"/>
      <c r="BF97" s="909"/>
      <c r="BG97" s="909"/>
      <c r="BH97" s="909"/>
      <c r="BI97" s="909"/>
      <c r="BJ97" s="909"/>
      <c r="BK97" s="909"/>
      <c r="BL97" s="909"/>
      <c r="BM97" s="909"/>
      <c r="BN97" s="909"/>
      <c r="BO97" s="909"/>
      <c r="BP97" s="909"/>
      <c r="BQ97" s="909"/>
      <c r="BR97" s="909"/>
      <c r="BS97" s="909"/>
      <c r="BT97" s="909"/>
      <c r="BU97" s="909"/>
      <c r="BV97" s="909"/>
      <c r="BW97" s="909"/>
      <c r="BX97" s="909"/>
      <c r="BY97" s="909"/>
      <c r="BZ97" s="909"/>
      <c r="CA97" s="909"/>
      <c r="CB97" s="909"/>
      <c r="CC97" s="909"/>
      <c r="CD97" s="909"/>
      <c r="CE97" s="909"/>
      <c r="CF97" s="909"/>
      <c r="CG97" s="909"/>
      <c r="CH97" s="909"/>
      <c r="CI97" s="909"/>
      <c r="CJ97" s="909"/>
      <c r="CK97" s="909"/>
      <c r="CL97" s="909"/>
      <c r="CM97" s="909"/>
      <c r="CN97" s="909"/>
      <c r="CO97" s="909"/>
      <c r="CP97" s="909"/>
      <c r="CQ97" s="909"/>
      <c r="CR97" s="909"/>
      <c r="CS97" s="909"/>
      <c r="CT97" s="909"/>
      <c r="CU97" s="909"/>
      <c r="CV97" s="909"/>
      <c r="CW97" s="909"/>
      <c r="CX97" s="909"/>
      <c r="CY97" s="909"/>
      <c r="CZ97" s="909"/>
      <c r="DA97" s="909"/>
      <c r="DB97" s="909"/>
      <c r="DC97" s="909"/>
      <c r="DD97" s="909"/>
      <c r="DE97" s="909"/>
      <c r="DF97" s="909"/>
      <c r="DG97" s="909"/>
    </row>
    <row r="98" spans="1:111" ht="12.75" customHeight="1" x14ac:dyDescent="0.25">
      <c r="A98" s="425"/>
      <c r="B98" s="483" t="s">
        <v>246</v>
      </c>
      <c r="C98" s="468"/>
      <c r="D98" s="426"/>
      <c r="E98" s="457"/>
      <c r="F98" s="457" t="s">
        <v>247</v>
      </c>
      <c r="G98" s="457"/>
      <c r="H98" s="457" t="s">
        <v>247</v>
      </c>
      <c r="I98" s="909"/>
      <c r="J98" s="494"/>
      <c r="K98" s="1028"/>
      <c r="L98" s="494"/>
      <c r="M98" s="1028"/>
      <c r="N98" s="503"/>
      <c r="O98" s="1296"/>
      <c r="P98" s="503"/>
      <c r="Q98" s="503"/>
      <c r="R98" s="503"/>
      <c r="S98" s="503"/>
      <c r="T98" s="494"/>
      <c r="U98" s="909"/>
      <c r="V98" s="909"/>
      <c r="W98" s="909"/>
      <c r="X98" s="909"/>
      <c r="Y98" s="909"/>
      <c r="Z98" s="909"/>
      <c r="AA98" s="909"/>
      <c r="AB98" s="909"/>
      <c r="AC98" s="909"/>
      <c r="AD98" s="909"/>
      <c r="AE98" s="909"/>
      <c r="AF98" s="909"/>
      <c r="AG98" s="909"/>
      <c r="AH98" s="909"/>
      <c r="AI98" s="909"/>
      <c r="AJ98" s="909"/>
      <c r="AK98" s="909"/>
      <c r="AL98" s="909"/>
      <c r="AM98" s="909"/>
      <c r="AN98" s="909"/>
      <c r="AO98" s="909"/>
      <c r="AP98" s="909"/>
      <c r="AQ98" s="909"/>
      <c r="AR98" s="909"/>
      <c r="AS98" s="909"/>
      <c r="AT98" s="909"/>
      <c r="AU98" s="909"/>
      <c r="AV98" s="909"/>
      <c r="AW98" s="909"/>
      <c r="AX98" s="909"/>
      <c r="AY98" s="909"/>
      <c r="AZ98" s="909"/>
      <c r="BA98" s="909"/>
      <c r="BB98" s="909"/>
      <c r="BC98" s="909"/>
      <c r="BD98" s="909"/>
      <c r="BE98" s="909"/>
      <c r="BF98" s="909"/>
      <c r="BG98" s="909"/>
      <c r="BH98" s="909"/>
      <c r="BI98" s="909"/>
      <c r="BJ98" s="909"/>
      <c r="BK98" s="909"/>
      <c r="BL98" s="909"/>
      <c r="BM98" s="909"/>
      <c r="BN98" s="909"/>
      <c r="BO98" s="909"/>
      <c r="BP98" s="909"/>
      <c r="BQ98" s="909"/>
      <c r="BR98" s="909"/>
      <c r="BS98" s="909"/>
      <c r="BT98" s="909"/>
      <c r="BU98" s="909"/>
      <c r="BV98" s="909"/>
      <c r="BW98" s="909"/>
      <c r="BX98" s="909"/>
      <c r="BY98" s="909"/>
      <c r="BZ98" s="909"/>
      <c r="CA98" s="909"/>
      <c r="CB98" s="909"/>
      <c r="CC98" s="909"/>
      <c r="CD98" s="909"/>
      <c r="CE98" s="909"/>
      <c r="CF98" s="909"/>
      <c r="CG98" s="909"/>
      <c r="CH98" s="909"/>
      <c r="CI98" s="909"/>
      <c r="CJ98" s="909"/>
      <c r="CK98" s="909"/>
      <c r="CL98" s="909"/>
      <c r="CM98" s="909"/>
      <c r="CN98" s="909"/>
      <c r="CO98" s="909"/>
      <c r="CP98" s="909"/>
      <c r="CQ98" s="909"/>
      <c r="CR98" s="909"/>
      <c r="CS98" s="909"/>
      <c r="CT98" s="909"/>
      <c r="CU98" s="909"/>
      <c r="CV98" s="909"/>
      <c r="CW98" s="909"/>
      <c r="CX98" s="909"/>
      <c r="CY98" s="909"/>
      <c r="CZ98" s="909"/>
      <c r="DA98" s="909"/>
      <c r="DB98" s="909"/>
      <c r="DC98" s="909"/>
      <c r="DD98" s="909"/>
      <c r="DE98" s="909"/>
      <c r="DF98" s="909"/>
      <c r="DG98" s="909"/>
    </row>
    <row r="99" spans="1:111" ht="12.75" customHeight="1" x14ac:dyDescent="0.25">
      <c r="A99" s="427"/>
      <c r="B99" s="473"/>
      <c r="C99" s="473"/>
      <c r="D99" s="428"/>
      <c r="E99" s="462"/>
      <c r="F99" s="462" t="s">
        <v>248</v>
      </c>
      <c r="G99" s="462"/>
      <c r="H99" s="462" t="s">
        <v>248</v>
      </c>
      <c r="I99" s="909"/>
      <c r="J99" s="494"/>
      <c r="N99" s="1298"/>
      <c r="O99" s="1272"/>
      <c r="P99" s="797"/>
      <c r="Q99" s="1298"/>
      <c r="R99" s="797"/>
      <c r="S99" s="797"/>
      <c r="T99" s="1298"/>
      <c r="U99" s="909"/>
      <c r="V99" s="909"/>
      <c r="W99" s="909"/>
      <c r="X99" s="909"/>
      <c r="Y99" s="909"/>
      <c r="Z99" s="909"/>
      <c r="AA99" s="909"/>
      <c r="AB99" s="909"/>
      <c r="AC99" s="909"/>
      <c r="AD99" s="909"/>
      <c r="AE99" s="909"/>
      <c r="AF99" s="909"/>
      <c r="AG99" s="909"/>
      <c r="AH99" s="909"/>
      <c r="AI99" s="909"/>
      <c r="AJ99" s="909"/>
      <c r="AK99" s="909"/>
      <c r="AL99" s="909"/>
      <c r="AM99" s="909"/>
      <c r="AN99" s="909"/>
      <c r="AO99" s="909"/>
      <c r="AP99" s="909"/>
      <c r="AQ99" s="909"/>
      <c r="AR99" s="909"/>
      <c r="AS99" s="909"/>
      <c r="AT99" s="909"/>
      <c r="AU99" s="909"/>
      <c r="AV99" s="909"/>
      <c r="AW99" s="909"/>
      <c r="AX99" s="909"/>
      <c r="AY99" s="909"/>
      <c r="AZ99" s="909"/>
      <c r="BA99" s="909"/>
      <c r="BB99" s="909"/>
      <c r="BC99" s="909"/>
      <c r="BD99" s="909"/>
      <c r="BE99" s="909"/>
      <c r="BF99" s="909"/>
      <c r="BG99" s="909"/>
      <c r="BH99" s="909"/>
      <c r="BI99" s="909"/>
      <c r="BJ99" s="909"/>
      <c r="BK99" s="909"/>
      <c r="BL99" s="909"/>
      <c r="BM99" s="909"/>
      <c r="BN99" s="909"/>
      <c r="BO99" s="909"/>
      <c r="BP99" s="909"/>
      <c r="BQ99" s="909"/>
      <c r="BR99" s="909"/>
      <c r="BS99" s="909"/>
      <c r="BT99" s="909"/>
      <c r="BU99" s="909"/>
      <c r="BV99" s="909"/>
      <c r="BW99" s="909"/>
      <c r="BX99" s="909"/>
      <c r="BY99" s="909"/>
      <c r="BZ99" s="909"/>
      <c r="CA99" s="909"/>
      <c r="CB99" s="909"/>
      <c r="CC99" s="909"/>
      <c r="CD99" s="909"/>
      <c r="CE99" s="909"/>
      <c r="CF99" s="909"/>
      <c r="CG99" s="909"/>
      <c r="CH99" s="909"/>
      <c r="CI99" s="909"/>
      <c r="CJ99" s="909"/>
      <c r="CK99" s="909"/>
      <c r="CL99" s="909"/>
      <c r="CM99" s="909"/>
      <c r="CN99" s="909"/>
      <c r="CO99" s="909"/>
      <c r="CP99" s="909"/>
      <c r="CQ99" s="909"/>
      <c r="CR99" s="909"/>
      <c r="CS99" s="909"/>
      <c r="CT99" s="909"/>
      <c r="CU99" s="909"/>
      <c r="CV99" s="909"/>
      <c r="CW99" s="909"/>
      <c r="CX99" s="909"/>
      <c r="CY99" s="909"/>
      <c r="CZ99" s="909"/>
      <c r="DA99" s="909"/>
      <c r="DB99" s="909"/>
      <c r="DC99" s="909"/>
      <c r="DD99" s="909"/>
      <c r="DE99" s="909"/>
      <c r="DF99" s="909"/>
      <c r="DG99" s="909"/>
    </row>
    <row r="100" spans="1:111" ht="12.75" customHeight="1" x14ac:dyDescent="0.25">
      <c r="A100" s="1049">
        <v>1</v>
      </c>
      <c r="B100" s="1003" t="s">
        <v>968</v>
      </c>
      <c r="C100" s="448"/>
      <c r="D100" s="448"/>
      <c r="E100" s="450"/>
      <c r="F100" s="450"/>
      <c r="G100" s="450"/>
      <c r="H100" s="451"/>
      <c r="I100" s="909"/>
      <c r="J100" s="1028"/>
      <c r="N100" s="797"/>
      <c r="O100" s="797"/>
      <c r="P100" s="797"/>
      <c r="Q100" s="797"/>
      <c r="R100" s="797"/>
      <c r="S100" s="797"/>
      <c r="T100" s="797"/>
      <c r="U100" s="909"/>
      <c r="V100" s="909"/>
      <c r="W100" s="909"/>
      <c r="X100" s="909"/>
      <c r="Y100" s="909"/>
      <c r="Z100" s="909"/>
      <c r="AA100" s="909"/>
      <c r="AB100" s="909"/>
      <c r="AC100" s="909"/>
      <c r="AD100" s="909"/>
      <c r="AE100" s="909"/>
      <c r="AF100" s="909"/>
      <c r="AG100" s="909"/>
      <c r="AH100" s="909"/>
      <c r="AI100" s="909"/>
      <c r="AJ100" s="909"/>
      <c r="AK100" s="909"/>
      <c r="AL100" s="909"/>
      <c r="AM100" s="909"/>
      <c r="AN100" s="909"/>
      <c r="AO100" s="909"/>
      <c r="AP100" s="909"/>
      <c r="AQ100" s="909"/>
      <c r="AR100" s="909"/>
      <c r="AS100" s="909"/>
      <c r="AT100" s="909"/>
      <c r="AU100" s="909"/>
      <c r="AV100" s="909"/>
      <c r="AW100" s="909"/>
      <c r="AX100" s="909"/>
      <c r="AY100" s="909"/>
      <c r="AZ100" s="909"/>
      <c r="BA100" s="909"/>
      <c r="BB100" s="909"/>
      <c r="BC100" s="909"/>
      <c r="BD100" s="909"/>
      <c r="BE100" s="909"/>
      <c r="BF100" s="909"/>
      <c r="BG100" s="909"/>
      <c r="BH100" s="909"/>
      <c r="BI100" s="909"/>
      <c r="BJ100" s="909"/>
      <c r="BK100" s="909"/>
      <c r="BL100" s="909"/>
      <c r="BM100" s="909"/>
      <c r="BN100" s="909"/>
      <c r="BO100" s="909"/>
      <c r="BP100" s="909"/>
      <c r="BQ100" s="909"/>
      <c r="BR100" s="909"/>
      <c r="BS100" s="909"/>
      <c r="BT100" s="909"/>
      <c r="BU100" s="909"/>
      <c r="BV100" s="909"/>
      <c r="BW100" s="909"/>
      <c r="BX100" s="909"/>
      <c r="BY100" s="909"/>
      <c r="BZ100" s="909"/>
      <c r="CA100" s="909"/>
      <c r="CB100" s="909"/>
      <c r="CC100" s="909"/>
      <c r="CD100" s="909"/>
      <c r="CE100" s="909"/>
      <c r="CF100" s="909"/>
      <c r="CG100" s="909"/>
      <c r="CH100" s="909"/>
      <c r="CI100" s="909"/>
      <c r="CJ100" s="909"/>
      <c r="CK100" s="909"/>
      <c r="CL100" s="909"/>
      <c r="CM100" s="909"/>
      <c r="CN100" s="909"/>
      <c r="CO100" s="909"/>
      <c r="CP100" s="909"/>
      <c r="CQ100" s="909"/>
      <c r="CR100" s="909"/>
      <c r="CS100" s="909"/>
      <c r="CT100" s="909"/>
      <c r="CU100" s="909"/>
      <c r="CV100" s="909"/>
      <c r="CW100" s="909"/>
      <c r="CX100" s="909"/>
      <c r="CY100" s="909"/>
      <c r="CZ100" s="909"/>
      <c r="DA100" s="909"/>
      <c r="DB100" s="909"/>
      <c r="DC100" s="909"/>
      <c r="DD100" s="909"/>
      <c r="DE100" s="909"/>
      <c r="DF100" s="909"/>
      <c r="DG100" s="909"/>
    </row>
    <row r="101" spans="1:111" ht="12.75" customHeight="1" x14ac:dyDescent="0.25">
      <c r="A101" s="1049" t="s">
        <v>492</v>
      </c>
      <c r="B101" s="767" t="s">
        <v>249</v>
      </c>
      <c r="C101" s="768"/>
      <c r="D101" s="1039"/>
      <c r="E101" s="1035">
        <f>DATA_B_T5!E6</f>
        <v>0</v>
      </c>
      <c r="F101" s="1035">
        <f>DATA_B_T5!F6</f>
        <v>0</v>
      </c>
      <c r="G101" s="1035">
        <f>DATA_B_T5!G6</f>
        <v>0</v>
      </c>
      <c r="H101" s="1035">
        <f>DATA_B_T5!H6</f>
        <v>0</v>
      </c>
      <c r="I101" s="909"/>
      <c r="J101" s="1304"/>
      <c r="N101" s="1305"/>
      <c r="O101" s="1305"/>
      <c r="P101" s="1305"/>
      <c r="Q101" s="1305"/>
      <c r="R101" s="1305"/>
      <c r="S101" s="1028"/>
      <c r="T101" s="1305"/>
      <c r="U101" s="909"/>
      <c r="V101" s="909"/>
      <c r="W101" s="909"/>
      <c r="X101" s="909"/>
      <c r="Y101" s="909"/>
      <c r="Z101" s="909"/>
      <c r="AA101" s="909"/>
      <c r="AB101" s="909"/>
      <c r="AC101" s="909"/>
      <c r="AD101" s="909"/>
      <c r="AE101" s="909"/>
      <c r="AF101" s="909"/>
      <c r="AG101" s="909"/>
      <c r="AH101" s="909"/>
      <c r="AI101" s="909"/>
      <c r="AJ101" s="909"/>
      <c r="AK101" s="909"/>
      <c r="AL101" s="909"/>
      <c r="AM101" s="909"/>
      <c r="AN101" s="909"/>
      <c r="AO101" s="909"/>
      <c r="AP101" s="909"/>
      <c r="AQ101" s="909"/>
      <c r="AR101" s="909"/>
      <c r="AS101" s="909"/>
      <c r="AT101" s="909"/>
      <c r="AU101" s="909"/>
      <c r="AV101" s="909"/>
      <c r="AW101" s="909"/>
      <c r="AX101" s="909"/>
      <c r="AY101" s="909"/>
      <c r="AZ101" s="909"/>
      <c r="BA101" s="909"/>
      <c r="BB101" s="909"/>
      <c r="BC101" s="909"/>
      <c r="BD101" s="909"/>
      <c r="BE101" s="909"/>
      <c r="BF101" s="909"/>
      <c r="BG101" s="909"/>
      <c r="BH101" s="909"/>
      <c r="BI101" s="909"/>
      <c r="BJ101" s="909"/>
      <c r="BK101" s="909"/>
      <c r="BL101" s="909"/>
      <c r="BM101" s="909"/>
      <c r="BN101" s="909"/>
      <c r="BO101" s="909"/>
      <c r="BP101" s="909"/>
      <c r="BQ101" s="909"/>
      <c r="BR101" s="909"/>
      <c r="BS101" s="909"/>
      <c r="BT101" s="909"/>
      <c r="BU101" s="909"/>
      <c r="BV101" s="909"/>
      <c r="BW101" s="909"/>
      <c r="BX101" s="909"/>
      <c r="BY101" s="909"/>
      <c r="BZ101" s="909"/>
      <c r="CA101" s="909"/>
      <c r="CB101" s="909"/>
      <c r="CC101" s="909"/>
      <c r="CD101" s="909"/>
      <c r="CE101" s="909"/>
      <c r="CF101" s="909"/>
      <c r="CG101" s="909"/>
      <c r="CH101" s="909"/>
      <c r="CI101" s="909"/>
      <c r="CJ101" s="909"/>
      <c r="CK101" s="909"/>
      <c r="CL101" s="909"/>
      <c r="CM101" s="909"/>
      <c r="CN101" s="909"/>
      <c r="CO101" s="909"/>
      <c r="CP101" s="909"/>
      <c r="CQ101" s="909"/>
      <c r="CR101" s="909"/>
      <c r="CS101" s="909"/>
      <c r="CT101" s="909"/>
      <c r="CU101" s="909"/>
      <c r="CV101" s="909"/>
      <c r="CW101" s="909"/>
      <c r="CX101" s="909"/>
      <c r="CY101" s="909"/>
      <c r="CZ101" s="909"/>
      <c r="DA101" s="909"/>
      <c r="DB101" s="909"/>
      <c r="DC101" s="909"/>
      <c r="DD101" s="909"/>
      <c r="DE101" s="909"/>
      <c r="DF101" s="909"/>
      <c r="DG101" s="909"/>
    </row>
    <row r="102" spans="1:111" ht="12.75" customHeight="1" x14ac:dyDescent="0.25">
      <c r="A102" s="1049" t="s">
        <v>493</v>
      </c>
      <c r="B102" s="767" t="s">
        <v>250</v>
      </c>
      <c r="C102" s="768"/>
      <c r="D102" s="1039"/>
      <c r="E102" s="1035">
        <f>DATA_B_T5!E7</f>
        <v>0</v>
      </c>
      <c r="F102" s="1035">
        <f>DATA_B_T5!F7</f>
        <v>0</v>
      </c>
      <c r="G102" s="1035">
        <f>DATA_B_T5!G7</f>
        <v>0</v>
      </c>
      <c r="H102" s="1035">
        <f>DATA_B_T5!H7</f>
        <v>0</v>
      </c>
      <c r="I102" s="909"/>
      <c r="J102" s="909"/>
      <c r="N102" s="909"/>
      <c r="O102" s="1295"/>
      <c r="P102" s="909"/>
      <c r="Q102" s="909"/>
      <c r="R102" s="909"/>
      <c r="S102" s="909"/>
      <c r="T102" s="909"/>
      <c r="U102" s="909"/>
      <c r="V102" s="909"/>
      <c r="W102" s="909"/>
      <c r="X102" s="909"/>
      <c r="Y102" s="909"/>
      <c r="Z102" s="909"/>
      <c r="AA102" s="909"/>
      <c r="AB102" s="909"/>
      <c r="AC102" s="909"/>
      <c r="AD102" s="909"/>
      <c r="AE102" s="909"/>
      <c r="AF102" s="909"/>
      <c r="AG102" s="909"/>
      <c r="AH102" s="909"/>
      <c r="AI102" s="909"/>
      <c r="AJ102" s="909"/>
      <c r="AK102" s="909"/>
      <c r="AL102" s="909"/>
      <c r="AM102" s="909"/>
      <c r="AN102" s="909"/>
      <c r="AO102" s="909"/>
      <c r="AP102" s="909"/>
      <c r="AQ102" s="909"/>
      <c r="AR102" s="909"/>
      <c r="AS102" s="909"/>
      <c r="AT102" s="909"/>
      <c r="AU102" s="909"/>
      <c r="AV102" s="909"/>
      <c r="AW102" s="909"/>
      <c r="AX102" s="909"/>
      <c r="AY102" s="909"/>
      <c r="AZ102" s="909"/>
      <c r="BA102" s="909"/>
      <c r="BB102" s="909"/>
      <c r="BC102" s="909"/>
      <c r="BD102" s="909"/>
      <c r="BE102" s="909"/>
      <c r="BF102" s="909"/>
      <c r="BG102" s="909"/>
      <c r="BH102" s="909"/>
      <c r="BI102" s="909"/>
      <c r="BJ102" s="909"/>
      <c r="BK102" s="909"/>
      <c r="BL102" s="909"/>
      <c r="BM102" s="909"/>
      <c r="BN102" s="909"/>
      <c r="BO102" s="909"/>
      <c r="BP102" s="909"/>
      <c r="BQ102" s="909"/>
      <c r="BR102" s="909"/>
      <c r="BS102" s="909"/>
      <c r="BT102" s="909"/>
      <c r="BU102" s="909"/>
      <c r="BV102" s="909"/>
      <c r="BW102" s="909"/>
      <c r="BX102" s="909"/>
      <c r="BY102" s="909"/>
      <c r="BZ102" s="909"/>
      <c r="CA102" s="909"/>
      <c r="CB102" s="909"/>
      <c r="CC102" s="909"/>
      <c r="CD102" s="909"/>
      <c r="CE102" s="909"/>
      <c r="CF102" s="909"/>
      <c r="CG102" s="909"/>
      <c r="CH102" s="909"/>
      <c r="CI102" s="909"/>
      <c r="CJ102" s="909"/>
      <c r="CK102" s="909"/>
      <c r="CL102" s="909"/>
      <c r="CM102" s="909"/>
      <c r="CN102" s="909"/>
      <c r="CO102" s="909"/>
      <c r="CP102" s="909"/>
      <c r="CQ102" s="909"/>
      <c r="CR102" s="909"/>
      <c r="CS102" s="909"/>
      <c r="CT102" s="909"/>
      <c r="CU102" s="909"/>
      <c r="CV102" s="909"/>
      <c r="CW102" s="909"/>
      <c r="CX102" s="909"/>
      <c r="CY102" s="909"/>
      <c r="CZ102" s="909"/>
      <c r="DA102" s="909"/>
      <c r="DB102" s="909"/>
      <c r="DC102" s="909"/>
      <c r="DD102" s="909"/>
      <c r="DE102" s="909"/>
      <c r="DF102" s="909"/>
      <c r="DG102" s="909"/>
    </row>
    <row r="103" spans="1:111" ht="12.75" customHeight="1" x14ac:dyDescent="0.25">
      <c r="A103" s="1049" t="s">
        <v>494</v>
      </c>
      <c r="B103" s="767" t="s">
        <v>251</v>
      </c>
      <c r="C103" s="768"/>
      <c r="D103" s="1039"/>
      <c r="E103" s="1035">
        <f>DATA_B_T5!E8</f>
        <v>0</v>
      </c>
      <c r="F103" s="1035">
        <f>DATA_B_T5!F8</f>
        <v>0</v>
      </c>
      <c r="G103" s="1035">
        <f>DATA_B_T5!G8</f>
        <v>0</v>
      </c>
      <c r="H103" s="1035">
        <f>DATA_B_T5!H8</f>
        <v>0</v>
      </c>
      <c r="I103" s="909"/>
      <c r="J103" s="909"/>
      <c r="N103" s="909"/>
      <c r="O103" s="1295"/>
      <c r="P103" s="909"/>
      <c r="Q103" s="909"/>
      <c r="R103" s="909"/>
      <c r="S103" s="909"/>
      <c r="T103" s="909"/>
      <c r="U103" s="909"/>
      <c r="V103" s="909"/>
      <c r="W103" s="909"/>
      <c r="X103" s="909"/>
      <c r="Y103" s="909"/>
      <c r="Z103" s="909"/>
      <c r="AA103" s="909"/>
      <c r="AB103" s="909"/>
      <c r="AC103" s="909"/>
      <c r="AD103" s="909"/>
      <c r="AE103" s="909"/>
      <c r="AF103" s="909"/>
      <c r="AG103" s="909"/>
      <c r="AH103" s="909"/>
      <c r="AI103" s="909"/>
      <c r="AJ103" s="909"/>
      <c r="AK103" s="909"/>
      <c r="AL103" s="909"/>
      <c r="AM103" s="909"/>
      <c r="AN103" s="909"/>
      <c r="AO103" s="909"/>
      <c r="AP103" s="909"/>
      <c r="AQ103" s="909"/>
      <c r="AR103" s="909"/>
      <c r="AS103" s="909"/>
      <c r="AT103" s="909"/>
      <c r="AU103" s="909"/>
      <c r="AV103" s="909"/>
      <c r="AW103" s="909"/>
      <c r="AX103" s="909"/>
      <c r="AY103" s="909"/>
      <c r="AZ103" s="909"/>
      <c r="BA103" s="909"/>
      <c r="BB103" s="909"/>
      <c r="BC103" s="909"/>
      <c r="BD103" s="909"/>
      <c r="BE103" s="909"/>
      <c r="BF103" s="909"/>
      <c r="BG103" s="909"/>
      <c r="BH103" s="909"/>
      <c r="BI103" s="909"/>
      <c r="BJ103" s="909"/>
      <c r="BK103" s="909"/>
      <c r="BL103" s="909"/>
      <c r="BM103" s="909"/>
      <c r="BN103" s="909"/>
      <c r="BO103" s="909"/>
      <c r="BP103" s="909"/>
      <c r="BQ103" s="909"/>
      <c r="BR103" s="909"/>
      <c r="BS103" s="909"/>
      <c r="BT103" s="909"/>
      <c r="BU103" s="909"/>
      <c r="BV103" s="909"/>
      <c r="BW103" s="909"/>
      <c r="BX103" s="909"/>
      <c r="BY103" s="909"/>
      <c r="BZ103" s="909"/>
      <c r="CA103" s="909"/>
      <c r="CB103" s="909"/>
      <c r="CC103" s="909"/>
      <c r="CD103" s="909"/>
      <c r="CE103" s="909"/>
      <c r="CF103" s="909"/>
      <c r="CG103" s="909"/>
      <c r="CH103" s="909"/>
      <c r="CI103" s="909"/>
      <c r="CJ103" s="909"/>
      <c r="CK103" s="909"/>
      <c r="CL103" s="909"/>
      <c r="CM103" s="909"/>
      <c r="CN103" s="909"/>
      <c r="CO103" s="909"/>
      <c r="CP103" s="909"/>
      <c r="CQ103" s="909"/>
      <c r="CR103" s="909"/>
      <c r="CS103" s="909"/>
      <c r="CT103" s="909"/>
      <c r="CU103" s="909"/>
      <c r="CV103" s="909"/>
      <c r="CW103" s="909"/>
      <c r="CX103" s="909"/>
      <c r="CY103" s="909"/>
      <c r="CZ103" s="909"/>
      <c r="DA103" s="909"/>
      <c r="DB103" s="909"/>
      <c r="DC103" s="909"/>
      <c r="DD103" s="909"/>
      <c r="DE103" s="909"/>
      <c r="DF103" s="909"/>
      <c r="DG103" s="909"/>
    </row>
    <row r="104" spans="1:111" ht="12.75" customHeight="1" x14ac:dyDescent="0.25">
      <c r="A104" s="1049" t="s">
        <v>495</v>
      </c>
      <c r="B104" s="767" t="s">
        <v>252</v>
      </c>
      <c r="C104" s="768"/>
      <c r="D104" s="1039"/>
      <c r="E104" s="1035">
        <f>DATA_B_T5!E9</f>
        <v>0</v>
      </c>
      <c r="F104" s="1035">
        <f>DATA_B_T5!F9</f>
        <v>0</v>
      </c>
      <c r="G104" s="1035">
        <f>DATA_B_T5!G9</f>
        <v>0</v>
      </c>
      <c r="H104" s="1035">
        <f>DATA_B_T5!H9</f>
        <v>0</v>
      </c>
      <c r="I104" s="909"/>
      <c r="J104" s="909"/>
      <c r="N104" s="909"/>
      <c r="O104" s="1295"/>
      <c r="P104" s="909"/>
      <c r="Q104" s="909"/>
      <c r="R104" s="909"/>
      <c r="S104" s="909"/>
      <c r="T104" s="909"/>
      <c r="U104" s="909"/>
      <c r="V104" s="909"/>
      <c r="W104" s="909"/>
      <c r="X104" s="909"/>
      <c r="Y104" s="909"/>
      <c r="Z104" s="909"/>
      <c r="AA104" s="909"/>
      <c r="AB104" s="909"/>
      <c r="AC104" s="909"/>
      <c r="AD104" s="909"/>
      <c r="AE104" s="909"/>
      <c r="AF104" s="909"/>
      <c r="AG104" s="909"/>
      <c r="AH104" s="909"/>
      <c r="AI104" s="909"/>
      <c r="AJ104" s="909"/>
      <c r="AK104" s="909"/>
      <c r="AL104" s="909"/>
      <c r="AM104" s="909"/>
      <c r="AN104" s="909"/>
      <c r="AO104" s="909"/>
      <c r="AP104" s="909"/>
      <c r="AQ104" s="909"/>
      <c r="AR104" s="909"/>
      <c r="AS104" s="909"/>
      <c r="AT104" s="909"/>
      <c r="AU104" s="909"/>
      <c r="AV104" s="909"/>
      <c r="AW104" s="909"/>
      <c r="AX104" s="909"/>
      <c r="AY104" s="909"/>
      <c r="AZ104" s="909"/>
      <c r="BA104" s="909"/>
      <c r="BB104" s="909"/>
      <c r="BC104" s="909"/>
      <c r="BD104" s="909"/>
      <c r="BE104" s="909"/>
      <c r="BF104" s="909"/>
      <c r="BG104" s="909"/>
      <c r="BH104" s="909"/>
      <c r="BI104" s="909"/>
      <c r="BJ104" s="909"/>
      <c r="BK104" s="909"/>
      <c r="BL104" s="909"/>
      <c r="BM104" s="909"/>
      <c r="BN104" s="909"/>
      <c r="BO104" s="909"/>
      <c r="BP104" s="909"/>
      <c r="BQ104" s="909"/>
      <c r="BR104" s="909"/>
      <c r="BS104" s="909"/>
      <c r="BT104" s="909"/>
      <c r="BU104" s="909"/>
      <c r="BV104" s="909"/>
      <c r="BW104" s="909"/>
      <c r="BX104" s="909"/>
      <c r="BY104" s="909"/>
      <c r="BZ104" s="909"/>
      <c r="CA104" s="909"/>
      <c r="CB104" s="909"/>
      <c r="CC104" s="909"/>
      <c r="CD104" s="909"/>
      <c r="CE104" s="909"/>
      <c r="CF104" s="909"/>
      <c r="CG104" s="909"/>
      <c r="CH104" s="909"/>
      <c r="CI104" s="909"/>
      <c r="CJ104" s="909"/>
      <c r="CK104" s="909"/>
      <c r="CL104" s="909"/>
      <c r="CM104" s="909"/>
      <c r="CN104" s="909"/>
      <c r="CO104" s="909"/>
      <c r="CP104" s="909"/>
      <c r="CQ104" s="909"/>
      <c r="CR104" s="909"/>
      <c r="CS104" s="909"/>
      <c r="CT104" s="909"/>
      <c r="CU104" s="909"/>
      <c r="CV104" s="909"/>
      <c r="CW104" s="909"/>
      <c r="CX104" s="909"/>
      <c r="CY104" s="909"/>
      <c r="CZ104" s="909"/>
      <c r="DA104" s="909"/>
      <c r="DB104" s="909"/>
      <c r="DC104" s="909"/>
      <c r="DD104" s="909"/>
      <c r="DE104" s="909"/>
      <c r="DF104" s="909"/>
      <c r="DG104" s="909"/>
    </row>
    <row r="105" spans="1:111" ht="12.75" customHeight="1" x14ac:dyDescent="0.25">
      <c r="A105" s="1049" t="s">
        <v>496</v>
      </c>
      <c r="B105" s="769" t="s">
        <v>647</v>
      </c>
      <c r="C105" s="768"/>
      <c r="D105" s="1039"/>
      <c r="E105" s="1035">
        <f>DATA_B_T5!E10</f>
        <v>0</v>
      </c>
      <c r="F105" s="1035">
        <f>DATA_B_T5!F10</f>
        <v>0</v>
      </c>
      <c r="G105" s="1035">
        <f>DATA_B_T5!G10</f>
        <v>0</v>
      </c>
      <c r="H105" s="1035">
        <f>DATA_B_T5!H10</f>
        <v>0</v>
      </c>
      <c r="I105" s="909"/>
      <c r="J105" s="909"/>
      <c r="N105" s="909"/>
      <c r="O105" s="1295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09"/>
      <c r="AD105" s="909"/>
      <c r="AE105" s="909"/>
      <c r="AF105" s="909"/>
      <c r="AG105" s="909"/>
      <c r="AH105" s="909"/>
      <c r="AI105" s="909"/>
      <c r="AJ105" s="909"/>
      <c r="AK105" s="909"/>
      <c r="AL105" s="909"/>
      <c r="AM105" s="909"/>
      <c r="AN105" s="909"/>
      <c r="AO105" s="909"/>
      <c r="AP105" s="909"/>
      <c r="AQ105" s="909"/>
      <c r="AR105" s="909"/>
      <c r="AS105" s="909"/>
      <c r="AT105" s="909"/>
      <c r="AU105" s="909"/>
      <c r="AV105" s="909"/>
      <c r="AW105" s="909"/>
      <c r="AX105" s="909"/>
      <c r="AY105" s="909"/>
      <c r="AZ105" s="909"/>
      <c r="BA105" s="909"/>
      <c r="BB105" s="909"/>
      <c r="BC105" s="909"/>
      <c r="BD105" s="909"/>
      <c r="BE105" s="909"/>
      <c r="BF105" s="909"/>
      <c r="BG105" s="909"/>
      <c r="BH105" s="909"/>
      <c r="BI105" s="909"/>
      <c r="BJ105" s="909"/>
      <c r="BK105" s="909"/>
      <c r="BL105" s="909"/>
      <c r="BM105" s="909"/>
      <c r="BN105" s="909"/>
      <c r="BO105" s="909"/>
      <c r="BP105" s="909"/>
      <c r="BQ105" s="909"/>
      <c r="BR105" s="909"/>
      <c r="BS105" s="909"/>
      <c r="BT105" s="909"/>
      <c r="BU105" s="909"/>
      <c r="BV105" s="909"/>
      <c r="BW105" s="909"/>
      <c r="BX105" s="909"/>
      <c r="BY105" s="909"/>
      <c r="BZ105" s="909"/>
      <c r="CA105" s="909"/>
      <c r="CB105" s="909"/>
      <c r="CC105" s="909"/>
      <c r="CD105" s="909"/>
      <c r="CE105" s="909"/>
      <c r="CF105" s="909"/>
      <c r="CG105" s="909"/>
      <c r="CH105" s="909"/>
      <c r="CI105" s="909"/>
      <c r="CJ105" s="909"/>
      <c r="CK105" s="909"/>
      <c r="CL105" s="909"/>
      <c r="CM105" s="909"/>
      <c r="CN105" s="909"/>
      <c r="CO105" s="909"/>
      <c r="CP105" s="909"/>
      <c r="CQ105" s="909"/>
      <c r="CR105" s="909"/>
      <c r="CS105" s="909"/>
      <c r="CT105" s="909"/>
      <c r="CU105" s="909"/>
      <c r="CV105" s="909"/>
      <c r="CW105" s="909"/>
      <c r="CX105" s="909"/>
      <c r="CY105" s="909"/>
      <c r="CZ105" s="909"/>
      <c r="DA105" s="909"/>
      <c r="DB105" s="909"/>
      <c r="DC105" s="909"/>
      <c r="DD105" s="909"/>
      <c r="DE105" s="909"/>
      <c r="DF105" s="909"/>
      <c r="DG105" s="909"/>
    </row>
    <row r="106" spans="1:111" ht="12.75" customHeight="1" x14ac:dyDescent="0.25">
      <c r="A106" s="1049">
        <v>2</v>
      </c>
      <c r="B106" s="1003" t="s">
        <v>910</v>
      </c>
      <c r="C106" s="448"/>
      <c r="D106" s="448"/>
      <c r="E106" s="450"/>
      <c r="F106" s="450"/>
      <c r="G106" s="450"/>
      <c r="H106" s="451"/>
      <c r="I106" s="909"/>
      <c r="J106" s="909"/>
      <c r="N106" s="909"/>
      <c r="O106" s="1295"/>
      <c r="P106" s="909"/>
      <c r="Q106" s="909"/>
      <c r="R106" s="909"/>
      <c r="S106" s="909"/>
      <c r="T106" s="909"/>
      <c r="U106" s="909"/>
      <c r="V106" s="909"/>
      <c r="W106" s="909"/>
      <c r="X106" s="909"/>
      <c r="Y106" s="909"/>
      <c r="Z106" s="909"/>
      <c r="AA106" s="909"/>
      <c r="AB106" s="909"/>
      <c r="AC106" s="909"/>
      <c r="AD106" s="909"/>
      <c r="AE106" s="909"/>
      <c r="AF106" s="909"/>
      <c r="AG106" s="909"/>
      <c r="AH106" s="909"/>
      <c r="AI106" s="909"/>
      <c r="AJ106" s="909"/>
      <c r="AK106" s="909"/>
      <c r="AL106" s="909"/>
      <c r="AM106" s="909"/>
      <c r="AN106" s="909"/>
      <c r="AO106" s="909"/>
      <c r="AP106" s="909"/>
      <c r="AQ106" s="909"/>
      <c r="AR106" s="909"/>
      <c r="AS106" s="909"/>
      <c r="AT106" s="909"/>
      <c r="AU106" s="909"/>
      <c r="AV106" s="909"/>
      <c r="AW106" s="909"/>
      <c r="AX106" s="909"/>
      <c r="AY106" s="909"/>
      <c r="AZ106" s="909"/>
      <c r="BA106" s="909"/>
      <c r="BB106" s="909"/>
      <c r="BC106" s="909"/>
      <c r="BD106" s="909"/>
      <c r="BE106" s="909"/>
      <c r="BF106" s="909"/>
      <c r="BG106" s="909"/>
      <c r="BH106" s="909"/>
      <c r="BI106" s="909"/>
      <c r="BJ106" s="909"/>
      <c r="BK106" s="909"/>
      <c r="BL106" s="909"/>
      <c r="BM106" s="909"/>
      <c r="BN106" s="909"/>
      <c r="BO106" s="909"/>
      <c r="BP106" s="909"/>
      <c r="BQ106" s="909"/>
      <c r="BR106" s="909"/>
      <c r="BS106" s="909"/>
      <c r="BT106" s="909"/>
      <c r="BU106" s="909"/>
      <c r="BV106" s="909"/>
      <c r="BW106" s="909"/>
      <c r="BX106" s="909"/>
      <c r="BY106" s="909"/>
      <c r="BZ106" s="909"/>
      <c r="CA106" s="909"/>
      <c r="CB106" s="909"/>
      <c r="CC106" s="909"/>
      <c r="CD106" s="909"/>
      <c r="CE106" s="909"/>
      <c r="CF106" s="909"/>
      <c r="CG106" s="909"/>
      <c r="CH106" s="909"/>
      <c r="CI106" s="909"/>
      <c r="CJ106" s="909"/>
      <c r="CK106" s="909"/>
      <c r="CL106" s="909"/>
      <c r="CM106" s="909"/>
      <c r="CN106" s="909"/>
      <c r="CO106" s="909"/>
      <c r="CP106" s="909"/>
      <c r="CQ106" s="909"/>
      <c r="CR106" s="909"/>
      <c r="CS106" s="909"/>
      <c r="CT106" s="909"/>
      <c r="CU106" s="909"/>
      <c r="CV106" s="909"/>
      <c r="CW106" s="909"/>
      <c r="CX106" s="909"/>
      <c r="CY106" s="909"/>
      <c r="CZ106" s="909"/>
      <c r="DA106" s="909"/>
      <c r="DB106" s="909"/>
      <c r="DC106" s="909"/>
      <c r="DD106" s="909"/>
      <c r="DE106" s="909"/>
      <c r="DF106" s="909"/>
      <c r="DG106" s="909"/>
    </row>
    <row r="107" spans="1:111" ht="12.75" customHeight="1" x14ac:dyDescent="0.25">
      <c r="A107" s="1049" t="s">
        <v>500</v>
      </c>
      <c r="B107" s="767" t="s">
        <v>249</v>
      </c>
      <c r="C107" s="768"/>
      <c r="D107" s="1039"/>
      <c r="E107" s="1035">
        <f>DATA_B_T5!E12</f>
        <v>0</v>
      </c>
      <c r="F107" s="1035">
        <f>DATA_B_T5!F12</f>
        <v>0</v>
      </c>
      <c r="G107" s="1035">
        <f>DATA_B_T5!G12</f>
        <v>0</v>
      </c>
      <c r="H107" s="1035">
        <f>DATA_B_T5!H12</f>
        <v>0</v>
      </c>
      <c r="I107" s="909"/>
      <c r="J107" s="909"/>
      <c r="N107" s="909"/>
      <c r="O107" s="1295"/>
      <c r="P107" s="909"/>
      <c r="Q107" s="909"/>
      <c r="R107" s="909"/>
      <c r="S107" s="909"/>
      <c r="T107" s="909"/>
      <c r="U107" s="909"/>
      <c r="V107" s="909"/>
      <c r="W107" s="909"/>
      <c r="X107" s="909"/>
      <c r="Y107" s="909"/>
      <c r="Z107" s="909"/>
      <c r="AA107" s="909"/>
      <c r="AB107" s="909"/>
      <c r="AC107" s="909"/>
      <c r="AD107" s="909"/>
      <c r="AE107" s="909"/>
      <c r="AF107" s="909"/>
      <c r="AG107" s="909"/>
      <c r="AH107" s="909"/>
      <c r="AI107" s="909"/>
      <c r="AJ107" s="909"/>
      <c r="AK107" s="909"/>
      <c r="AL107" s="909"/>
      <c r="AM107" s="909"/>
      <c r="AN107" s="909"/>
      <c r="AO107" s="909"/>
      <c r="AP107" s="909"/>
      <c r="AQ107" s="909"/>
      <c r="AR107" s="909"/>
      <c r="AS107" s="909"/>
      <c r="AT107" s="909"/>
      <c r="AU107" s="909"/>
      <c r="AV107" s="909"/>
      <c r="AW107" s="909"/>
      <c r="AX107" s="909"/>
      <c r="AY107" s="909"/>
      <c r="AZ107" s="909"/>
      <c r="BA107" s="909"/>
      <c r="BB107" s="909"/>
      <c r="BC107" s="909"/>
      <c r="BD107" s="909"/>
      <c r="BE107" s="909"/>
      <c r="BF107" s="909"/>
      <c r="BG107" s="909"/>
      <c r="BH107" s="909"/>
      <c r="BI107" s="909"/>
      <c r="BJ107" s="909"/>
      <c r="BK107" s="909"/>
      <c r="BL107" s="909"/>
      <c r="BM107" s="909"/>
      <c r="BN107" s="909"/>
      <c r="BO107" s="909"/>
      <c r="BP107" s="909"/>
      <c r="BQ107" s="909"/>
      <c r="BR107" s="909"/>
      <c r="BS107" s="909"/>
      <c r="BT107" s="909"/>
      <c r="BU107" s="909"/>
      <c r="BV107" s="909"/>
      <c r="BW107" s="909"/>
      <c r="BX107" s="909"/>
      <c r="BY107" s="909"/>
      <c r="BZ107" s="909"/>
      <c r="CA107" s="909"/>
      <c r="CB107" s="909"/>
      <c r="CC107" s="909"/>
      <c r="CD107" s="909"/>
      <c r="CE107" s="909"/>
      <c r="CF107" s="909"/>
      <c r="CG107" s="909"/>
      <c r="CH107" s="909"/>
      <c r="CI107" s="909"/>
      <c r="CJ107" s="909"/>
      <c r="CK107" s="909"/>
      <c r="CL107" s="909"/>
      <c r="CM107" s="909"/>
      <c r="CN107" s="909"/>
      <c r="CO107" s="909"/>
      <c r="CP107" s="909"/>
      <c r="CQ107" s="909"/>
      <c r="CR107" s="909"/>
      <c r="CS107" s="909"/>
      <c r="CT107" s="909"/>
      <c r="CU107" s="909"/>
      <c r="CV107" s="909"/>
      <c r="CW107" s="909"/>
      <c r="CX107" s="909"/>
      <c r="CY107" s="909"/>
      <c r="CZ107" s="909"/>
      <c r="DA107" s="909"/>
      <c r="DB107" s="909"/>
      <c r="DC107" s="909"/>
      <c r="DD107" s="909"/>
      <c r="DE107" s="909"/>
      <c r="DF107" s="909"/>
      <c r="DG107" s="909"/>
    </row>
    <row r="108" spans="1:111" ht="12.75" customHeight="1" x14ac:dyDescent="0.25">
      <c r="A108" s="1049" t="s">
        <v>501</v>
      </c>
      <c r="B108" s="767" t="s">
        <v>250</v>
      </c>
      <c r="C108" s="768"/>
      <c r="D108" s="1039"/>
      <c r="E108" s="1035">
        <f>DATA_B_T5!E13</f>
        <v>0</v>
      </c>
      <c r="F108" s="1035">
        <f>DATA_B_T5!F13</f>
        <v>0</v>
      </c>
      <c r="G108" s="1035">
        <f>DATA_B_T5!G13</f>
        <v>0</v>
      </c>
      <c r="H108" s="1035">
        <f>DATA_B_T5!H13</f>
        <v>0</v>
      </c>
      <c r="I108" s="909"/>
      <c r="J108" s="909"/>
      <c r="N108" s="909"/>
      <c r="O108" s="1295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09"/>
      <c r="AD108" s="909"/>
      <c r="AE108" s="909"/>
      <c r="AF108" s="909"/>
      <c r="AG108" s="909"/>
      <c r="AH108" s="909"/>
      <c r="AI108" s="909"/>
      <c r="AJ108" s="909"/>
      <c r="AK108" s="909"/>
      <c r="AL108" s="909"/>
      <c r="AM108" s="909"/>
      <c r="AN108" s="909"/>
      <c r="AO108" s="909"/>
      <c r="AP108" s="909"/>
      <c r="AQ108" s="909"/>
      <c r="AR108" s="909"/>
      <c r="AS108" s="909"/>
      <c r="AT108" s="909"/>
      <c r="AU108" s="909"/>
      <c r="AV108" s="909"/>
      <c r="AW108" s="909"/>
      <c r="AX108" s="909"/>
      <c r="AY108" s="909"/>
      <c r="AZ108" s="909"/>
      <c r="BA108" s="909"/>
      <c r="BB108" s="909"/>
      <c r="BC108" s="909"/>
      <c r="BD108" s="909"/>
      <c r="BE108" s="909"/>
      <c r="BF108" s="909"/>
      <c r="BG108" s="909"/>
      <c r="BH108" s="909"/>
      <c r="BI108" s="909"/>
      <c r="BJ108" s="909"/>
      <c r="BK108" s="909"/>
      <c r="BL108" s="909"/>
      <c r="BM108" s="909"/>
      <c r="BN108" s="909"/>
      <c r="BO108" s="909"/>
      <c r="BP108" s="909"/>
      <c r="BQ108" s="909"/>
      <c r="BR108" s="909"/>
      <c r="BS108" s="909"/>
      <c r="BT108" s="909"/>
      <c r="BU108" s="909"/>
      <c r="BV108" s="909"/>
      <c r="BW108" s="909"/>
      <c r="BX108" s="909"/>
      <c r="BY108" s="909"/>
      <c r="BZ108" s="909"/>
      <c r="CA108" s="909"/>
      <c r="CB108" s="909"/>
      <c r="CC108" s="909"/>
      <c r="CD108" s="909"/>
      <c r="CE108" s="909"/>
      <c r="CF108" s="909"/>
      <c r="CG108" s="909"/>
      <c r="CH108" s="909"/>
      <c r="CI108" s="909"/>
      <c r="CJ108" s="909"/>
      <c r="CK108" s="909"/>
      <c r="CL108" s="909"/>
      <c r="CM108" s="909"/>
      <c r="CN108" s="909"/>
      <c r="CO108" s="909"/>
      <c r="CP108" s="909"/>
      <c r="CQ108" s="909"/>
      <c r="CR108" s="909"/>
      <c r="CS108" s="909"/>
      <c r="CT108" s="909"/>
      <c r="CU108" s="909"/>
      <c r="CV108" s="909"/>
      <c r="CW108" s="909"/>
      <c r="CX108" s="909"/>
      <c r="CY108" s="909"/>
      <c r="CZ108" s="909"/>
      <c r="DA108" s="909"/>
      <c r="DB108" s="909"/>
      <c r="DC108" s="909"/>
      <c r="DD108" s="909"/>
      <c r="DE108" s="909"/>
      <c r="DF108" s="909"/>
      <c r="DG108" s="909"/>
    </row>
    <row r="109" spans="1:111" ht="12.75" customHeight="1" x14ac:dyDescent="0.25">
      <c r="A109" s="1049" t="s">
        <v>502</v>
      </c>
      <c r="B109" s="767" t="s">
        <v>251</v>
      </c>
      <c r="C109" s="768"/>
      <c r="D109" s="1039"/>
      <c r="E109" s="1035">
        <f>DATA_B_T5!E14</f>
        <v>0</v>
      </c>
      <c r="F109" s="1035">
        <f>DATA_B_T5!F14</f>
        <v>0</v>
      </c>
      <c r="G109" s="1035">
        <f>DATA_B_T5!G14</f>
        <v>0</v>
      </c>
      <c r="H109" s="1035">
        <f>DATA_B_T5!H14</f>
        <v>0</v>
      </c>
      <c r="I109" s="909"/>
      <c r="J109" s="909"/>
      <c r="N109" s="909"/>
      <c r="O109" s="1295"/>
      <c r="P109" s="909"/>
      <c r="Q109" s="909"/>
      <c r="R109" s="909"/>
      <c r="S109" s="909"/>
      <c r="T109" s="909"/>
      <c r="U109" s="909"/>
      <c r="V109" s="909"/>
      <c r="W109" s="909"/>
      <c r="X109" s="909"/>
      <c r="Y109" s="909"/>
      <c r="Z109" s="909"/>
      <c r="AA109" s="909"/>
      <c r="AB109" s="909"/>
      <c r="AC109" s="909"/>
      <c r="AD109" s="909"/>
      <c r="AE109" s="909"/>
      <c r="AF109" s="909"/>
      <c r="AG109" s="909"/>
      <c r="AH109" s="909"/>
      <c r="AI109" s="909"/>
      <c r="AJ109" s="909"/>
      <c r="AK109" s="909"/>
      <c r="AL109" s="909"/>
      <c r="AM109" s="909"/>
      <c r="AN109" s="909"/>
      <c r="AO109" s="909"/>
      <c r="AP109" s="909"/>
      <c r="AQ109" s="909"/>
      <c r="AR109" s="909"/>
      <c r="AS109" s="909"/>
      <c r="AT109" s="909"/>
      <c r="AU109" s="909"/>
      <c r="AV109" s="909"/>
      <c r="AW109" s="909"/>
      <c r="AX109" s="909"/>
      <c r="AY109" s="909"/>
      <c r="AZ109" s="909"/>
      <c r="BA109" s="909"/>
      <c r="BB109" s="909"/>
      <c r="BC109" s="909"/>
      <c r="BD109" s="909"/>
      <c r="BE109" s="909"/>
      <c r="BF109" s="909"/>
      <c r="BG109" s="909"/>
      <c r="BH109" s="909"/>
      <c r="BI109" s="909"/>
      <c r="BJ109" s="909"/>
      <c r="BK109" s="909"/>
      <c r="BL109" s="909"/>
      <c r="BM109" s="909"/>
      <c r="BN109" s="909"/>
      <c r="BO109" s="909"/>
      <c r="BP109" s="909"/>
      <c r="BQ109" s="909"/>
      <c r="BR109" s="909"/>
      <c r="BS109" s="909"/>
      <c r="BT109" s="909"/>
      <c r="BU109" s="909"/>
      <c r="BV109" s="909"/>
      <c r="BW109" s="909"/>
      <c r="BX109" s="909"/>
      <c r="BY109" s="909"/>
      <c r="BZ109" s="909"/>
      <c r="CA109" s="909"/>
      <c r="CB109" s="909"/>
      <c r="CC109" s="909"/>
      <c r="CD109" s="909"/>
      <c r="CE109" s="909"/>
      <c r="CF109" s="909"/>
      <c r="CG109" s="909"/>
      <c r="CH109" s="909"/>
      <c r="CI109" s="909"/>
      <c r="CJ109" s="909"/>
      <c r="CK109" s="909"/>
      <c r="CL109" s="909"/>
      <c r="CM109" s="909"/>
      <c r="CN109" s="909"/>
      <c r="CO109" s="909"/>
      <c r="CP109" s="909"/>
      <c r="CQ109" s="909"/>
      <c r="CR109" s="909"/>
      <c r="CS109" s="909"/>
      <c r="CT109" s="909"/>
      <c r="CU109" s="909"/>
      <c r="CV109" s="909"/>
      <c r="CW109" s="909"/>
      <c r="CX109" s="909"/>
      <c r="CY109" s="909"/>
      <c r="CZ109" s="909"/>
      <c r="DA109" s="909"/>
      <c r="DB109" s="909"/>
      <c r="DC109" s="909"/>
      <c r="DD109" s="909"/>
      <c r="DE109" s="909"/>
      <c r="DF109" s="909"/>
      <c r="DG109" s="909"/>
    </row>
    <row r="110" spans="1:111" ht="12.75" customHeight="1" x14ac:dyDescent="0.25">
      <c r="A110" s="1049" t="s">
        <v>503</v>
      </c>
      <c r="B110" s="767" t="s">
        <v>252</v>
      </c>
      <c r="C110" s="768"/>
      <c r="D110" s="1039"/>
      <c r="E110" s="1035">
        <f>DATA_B_T5!E15</f>
        <v>0</v>
      </c>
      <c r="F110" s="1035">
        <f>DATA_B_T5!F15</f>
        <v>0</v>
      </c>
      <c r="G110" s="1035">
        <f>DATA_B_T5!G15</f>
        <v>0</v>
      </c>
      <c r="H110" s="1035">
        <f>DATA_B_T5!H15</f>
        <v>0</v>
      </c>
      <c r="I110" s="909"/>
      <c r="J110" s="909"/>
      <c r="N110" s="909"/>
      <c r="O110" s="1295"/>
      <c r="P110" s="909"/>
      <c r="Q110" s="909"/>
      <c r="R110" s="909"/>
      <c r="S110" s="909"/>
      <c r="T110" s="909"/>
      <c r="U110" s="909"/>
      <c r="V110" s="909"/>
      <c r="W110" s="909"/>
      <c r="X110" s="909"/>
      <c r="Y110" s="909"/>
      <c r="Z110" s="909"/>
      <c r="AA110" s="909"/>
      <c r="AB110" s="909"/>
      <c r="AC110" s="909"/>
      <c r="AD110" s="909"/>
      <c r="AE110" s="909"/>
      <c r="AF110" s="909"/>
      <c r="AG110" s="909"/>
      <c r="AH110" s="909"/>
      <c r="AI110" s="909"/>
      <c r="AJ110" s="909"/>
      <c r="AK110" s="909"/>
      <c r="AL110" s="909"/>
      <c r="AM110" s="909"/>
      <c r="AN110" s="909"/>
      <c r="AO110" s="909"/>
      <c r="AP110" s="909"/>
      <c r="AQ110" s="909"/>
      <c r="AR110" s="909"/>
      <c r="AS110" s="909"/>
      <c r="AT110" s="909"/>
      <c r="AU110" s="909"/>
      <c r="AV110" s="909"/>
      <c r="AW110" s="909"/>
      <c r="AX110" s="909"/>
      <c r="AY110" s="909"/>
      <c r="AZ110" s="909"/>
      <c r="BA110" s="909"/>
      <c r="BB110" s="909"/>
      <c r="BC110" s="909"/>
      <c r="BD110" s="909"/>
      <c r="BE110" s="909"/>
      <c r="BF110" s="909"/>
      <c r="BG110" s="909"/>
      <c r="BH110" s="909"/>
      <c r="BI110" s="909"/>
      <c r="BJ110" s="909"/>
      <c r="BK110" s="909"/>
      <c r="BL110" s="909"/>
      <c r="BM110" s="909"/>
      <c r="BN110" s="909"/>
      <c r="BO110" s="909"/>
      <c r="BP110" s="909"/>
      <c r="BQ110" s="909"/>
      <c r="BR110" s="909"/>
      <c r="BS110" s="909"/>
      <c r="BT110" s="909"/>
      <c r="BU110" s="909"/>
      <c r="BV110" s="909"/>
      <c r="BW110" s="909"/>
      <c r="BX110" s="909"/>
      <c r="BY110" s="909"/>
      <c r="BZ110" s="909"/>
      <c r="CA110" s="909"/>
      <c r="CB110" s="909"/>
      <c r="CC110" s="909"/>
      <c r="CD110" s="909"/>
      <c r="CE110" s="909"/>
      <c r="CF110" s="909"/>
      <c r="CG110" s="909"/>
      <c r="CH110" s="909"/>
      <c r="CI110" s="909"/>
      <c r="CJ110" s="909"/>
      <c r="CK110" s="909"/>
      <c r="CL110" s="909"/>
      <c r="CM110" s="909"/>
      <c r="CN110" s="909"/>
      <c r="CO110" s="909"/>
      <c r="CP110" s="909"/>
      <c r="CQ110" s="909"/>
      <c r="CR110" s="909"/>
      <c r="CS110" s="909"/>
      <c r="CT110" s="909"/>
      <c r="CU110" s="909"/>
      <c r="CV110" s="909"/>
      <c r="CW110" s="909"/>
      <c r="CX110" s="909"/>
      <c r="CY110" s="909"/>
      <c r="CZ110" s="909"/>
      <c r="DA110" s="909"/>
      <c r="DB110" s="909"/>
      <c r="DC110" s="909"/>
      <c r="DD110" s="909"/>
      <c r="DE110" s="909"/>
      <c r="DF110" s="909"/>
      <c r="DG110" s="909"/>
    </row>
    <row r="111" spans="1:111" ht="12.75" customHeight="1" x14ac:dyDescent="0.25">
      <c r="A111" s="1049" t="s">
        <v>504</v>
      </c>
      <c r="B111" s="769" t="s">
        <v>647</v>
      </c>
      <c r="C111" s="768"/>
      <c r="D111" s="1039"/>
      <c r="E111" s="1035">
        <f>DATA_B_T5!E16</f>
        <v>0</v>
      </c>
      <c r="F111" s="1035">
        <f>DATA_B_T5!F16</f>
        <v>0</v>
      </c>
      <c r="G111" s="1035">
        <f>DATA_B_T5!G16</f>
        <v>0</v>
      </c>
      <c r="H111" s="1035">
        <f>DATA_B_T5!H16</f>
        <v>0</v>
      </c>
      <c r="I111" s="909"/>
      <c r="J111" s="909"/>
      <c r="N111" s="909"/>
      <c r="O111" s="1295"/>
      <c r="P111" s="909"/>
      <c r="Q111" s="909"/>
      <c r="R111" s="909"/>
      <c r="S111" s="909"/>
      <c r="T111" s="909"/>
      <c r="U111" s="909"/>
      <c r="V111" s="909"/>
      <c r="W111" s="909"/>
      <c r="X111" s="909"/>
      <c r="Y111" s="909"/>
      <c r="Z111" s="909"/>
      <c r="AA111" s="909"/>
      <c r="AB111" s="909"/>
      <c r="AC111" s="909"/>
      <c r="AD111" s="909"/>
      <c r="AE111" s="909"/>
      <c r="AF111" s="909"/>
      <c r="AG111" s="909"/>
      <c r="AH111" s="909"/>
      <c r="AI111" s="909"/>
      <c r="AJ111" s="909"/>
      <c r="AK111" s="909"/>
      <c r="AL111" s="909"/>
      <c r="AM111" s="909"/>
      <c r="AN111" s="909"/>
      <c r="AO111" s="909"/>
      <c r="AP111" s="909"/>
      <c r="AQ111" s="909"/>
      <c r="AR111" s="909"/>
      <c r="AS111" s="909"/>
      <c r="AT111" s="909"/>
      <c r="AU111" s="909"/>
      <c r="AV111" s="909"/>
      <c r="AW111" s="909"/>
      <c r="AX111" s="909"/>
      <c r="AY111" s="909"/>
      <c r="AZ111" s="909"/>
      <c r="BA111" s="909"/>
      <c r="BB111" s="909"/>
      <c r="BC111" s="909"/>
      <c r="BD111" s="909"/>
      <c r="BE111" s="909"/>
      <c r="BF111" s="909"/>
      <c r="BG111" s="909"/>
      <c r="BH111" s="909"/>
      <c r="BI111" s="909"/>
      <c r="BJ111" s="909"/>
      <c r="BK111" s="909"/>
      <c r="BL111" s="909"/>
      <c r="BM111" s="909"/>
      <c r="BN111" s="909"/>
      <c r="BO111" s="909"/>
      <c r="BP111" s="909"/>
      <c r="BQ111" s="909"/>
      <c r="BR111" s="909"/>
      <c r="BS111" s="909"/>
      <c r="BT111" s="909"/>
      <c r="BU111" s="909"/>
      <c r="BV111" s="909"/>
      <c r="BW111" s="909"/>
      <c r="BX111" s="909"/>
      <c r="BY111" s="909"/>
      <c r="BZ111" s="909"/>
      <c r="CA111" s="909"/>
      <c r="CB111" s="909"/>
      <c r="CC111" s="909"/>
      <c r="CD111" s="909"/>
      <c r="CE111" s="909"/>
      <c r="CF111" s="909"/>
      <c r="CG111" s="909"/>
      <c r="CH111" s="909"/>
      <c r="CI111" s="909"/>
      <c r="CJ111" s="909"/>
      <c r="CK111" s="909"/>
      <c r="CL111" s="909"/>
      <c r="CM111" s="909"/>
      <c r="CN111" s="909"/>
      <c r="CO111" s="909"/>
      <c r="CP111" s="909"/>
      <c r="CQ111" s="909"/>
      <c r="CR111" s="909"/>
      <c r="CS111" s="909"/>
      <c r="CT111" s="909"/>
      <c r="CU111" s="909"/>
      <c r="CV111" s="909"/>
      <c r="CW111" s="909"/>
      <c r="CX111" s="909"/>
      <c r="CY111" s="909"/>
      <c r="CZ111" s="909"/>
      <c r="DA111" s="909"/>
      <c r="DB111" s="909"/>
      <c r="DC111" s="909"/>
      <c r="DD111" s="909"/>
      <c r="DE111" s="909"/>
      <c r="DF111" s="909"/>
      <c r="DG111" s="909"/>
    </row>
    <row r="112" spans="1:111" ht="12.75" customHeight="1" x14ac:dyDescent="0.25">
      <c r="A112" s="1052"/>
      <c r="B112" s="1053"/>
      <c r="C112" s="1028"/>
      <c r="D112" s="1028"/>
      <c r="E112" s="1195"/>
      <c r="F112" s="1195"/>
      <c r="G112" s="1195"/>
      <c r="H112" s="1195"/>
      <c r="I112" s="909"/>
      <c r="J112" s="909"/>
      <c r="N112" s="909"/>
      <c r="O112" s="1295"/>
      <c r="P112" s="909"/>
      <c r="Q112" s="909"/>
      <c r="R112" s="909"/>
      <c r="S112" s="909"/>
      <c r="T112" s="909"/>
      <c r="U112" s="909"/>
      <c r="V112" s="909"/>
      <c r="W112" s="909"/>
      <c r="X112" s="909"/>
      <c r="Y112" s="909"/>
      <c r="Z112" s="909"/>
      <c r="AA112" s="909"/>
      <c r="AB112" s="909"/>
      <c r="AC112" s="909"/>
      <c r="AD112" s="909"/>
      <c r="AE112" s="909"/>
      <c r="AF112" s="909"/>
      <c r="AG112" s="909"/>
      <c r="AH112" s="909"/>
      <c r="AI112" s="909"/>
      <c r="AJ112" s="909"/>
      <c r="AK112" s="909"/>
      <c r="AL112" s="909"/>
      <c r="AM112" s="909"/>
      <c r="AN112" s="909"/>
      <c r="AO112" s="909"/>
      <c r="AP112" s="909"/>
      <c r="AQ112" s="909"/>
      <c r="AR112" s="909"/>
      <c r="AS112" s="909"/>
      <c r="AT112" s="909"/>
      <c r="AU112" s="909"/>
      <c r="AV112" s="909"/>
      <c r="AW112" s="909"/>
      <c r="AX112" s="909"/>
      <c r="AY112" s="909"/>
      <c r="AZ112" s="909"/>
      <c r="BA112" s="909"/>
      <c r="BB112" s="909"/>
      <c r="BC112" s="909"/>
      <c r="BD112" s="909"/>
      <c r="BE112" s="909"/>
      <c r="BF112" s="909"/>
      <c r="BG112" s="909"/>
      <c r="BH112" s="909"/>
      <c r="BI112" s="909"/>
      <c r="BJ112" s="909"/>
      <c r="BK112" s="909"/>
      <c r="BL112" s="909"/>
      <c r="BM112" s="909"/>
      <c r="BN112" s="909"/>
      <c r="BO112" s="909"/>
      <c r="BP112" s="909"/>
      <c r="BQ112" s="909"/>
      <c r="BR112" s="909"/>
      <c r="BS112" s="909"/>
      <c r="BT112" s="909"/>
      <c r="BU112" s="909"/>
      <c r="BV112" s="909"/>
      <c r="BW112" s="909"/>
      <c r="BX112" s="909"/>
      <c r="BY112" s="909"/>
      <c r="BZ112" s="909"/>
      <c r="CA112" s="909"/>
      <c r="CB112" s="909"/>
      <c r="CC112" s="909"/>
      <c r="CD112" s="909"/>
      <c r="CE112" s="909"/>
      <c r="CF112" s="909"/>
      <c r="CG112" s="909"/>
      <c r="CH112" s="909"/>
      <c r="CI112" s="909"/>
      <c r="CJ112" s="909"/>
      <c r="CK112" s="909"/>
      <c r="CL112" s="909"/>
      <c r="CM112" s="909"/>
      <c r="CN112" s="909"/>
      <c r="CO112" s="909"/>
      <c r="CP112" s="909"/>
      <c r="CQ112" s="909"/>
      <c r="CR112" s="909"/>
      <c r="CS112" s="909"/>
      <c r="CT112" s="909"/>
      <c r="CU112" s="909"/>
      <c r="CV112" s="909"/>
      <c r="CW112" s="909"/>
      <c r="CX112" s="909"/>
      <c r="CY112" s="909"/>
      <c r="CZ112" s="909"/>
      <c r="DA112" s="909"/>
      <c r="DB112" s="909"/>
      <c r="DC112" s="909"/>
      <c r="DD112" s="909"/>
      <c r="DE112" s="909"/>
      <c r="DF112" s="909"/>
      <c r="DG112" s="909"/>
    </row>
    <row r="113" spans="1:111" ht="7.5" customHeight="1" x14ac:dyDescent="0.25">
      <c r="A113" s="1052"/>
      <c r="B113" s="1053"/>
      <c r="C113" s="1028"/>
      <c r="D113" s="1028"/>
      <c r="E113" s="1195"/>
      <c r="F113" s="1195"/>
      <c r="G113" s="1195"/>
      <c r="H113" s="1195"/>
      <c r="I113" s="909"/>
      <c r="J113" s="909"/>
      <c r="N113" s="909"/>
      <c r="O113" s="1295"/>
      <c r="P113" s="909"/>
      <c r="Q113" s="909"/>
      <c r="R113" s="909"/>
      <c r="S113" s="909"/>
      <c r="T113" s="909"/>
      <c r="U113" s="909"/>
      <c r="V113" s="909"/>
      <c r="W113" s="909"/>
      <c r="X113" s="909"/>
      <c r="Y113" s="909"/>
      <c r="Z113" s="909"/>
      <c r="AA113" s="909"/>
      <c r="AB113" s="909"/>
      <c r="AC113" s="909"/>
      <c r="AD113" s="909"/>
      <c r="AE113" s="909"/>
      <c r="AF113" s="909"/>
      <c r="AG113" s="909"/>
      <c r="AH113" s="909"/>
      <c r="AI113" s="909"/>
      <c r="AJ113" s="909"/>
      <c r="AK113" s="909"/>
      <c r="AL113" s="909"/>
      <c r="AM113" s="909"/>
      <c r="AN113" s="909"/>
      <c r="AO113" s="909"/>
      <c r="AP113" s="909"/>
      <c r="AQ113" s="909"/>
      <c r="AR113" s="909"/>
      <c r="AS113" s="909"/>
      <c r="AT113" s="909"/>
      <c r="AU113" s="909"/>
      <c r="AV113" s="909"/>
      <c r="AW113" s="909"/>
      <c r="AX113" s="909"/>
      <c r="AY113" s="909"/>
      <c r="AZ113" s="909"/>
      <c r="BA113" s="909"/>
      <c r="BB113" s="909"/>
      <c r="BC113" s="909"/>
      <c r="BD113" s="909"/>
      <c r="BE113" s="909"/>
      <c r="BF113" s="909"/>
      <c r="BG113" s="909"/>
      <c r="BH113" s="909"/>
      <c r="BI113" s="909"/>
      <c r="BJ113" s="909"/>
      <c r="BK113" s="909"/>
      <c r="BL113" s="909"/>
      <c r="BM113" s="909"/>
      <c r="BN113" s="909"/>
      <c r="BO113" s="909"/>
      <c r="BP113" s="909"/>
      <c r="BQ113" s="909"/>
      <c r="BR113" s="909"/>
      <c r="BS113" s="909"/>
      <c r="BT113" s="909"/>
      <c r="BU113" s="909"/>
      <c r="BV113" s="909"/>
      <c r="BW113" s="909"/>
      <c r="BX113" s="909"/>
      <c r="BY113" s="909"/>
      <c r="BZ113" s="909"/>
      <c r="CA113" s="909"/>
      <c r="CB113" s="909"/>
      <c r="CC113" s="909"/>
      <c r="CD113" s="909"/>
      <c r="CE113" s="909"/>
      <c r="CF113" s="909"/>
      <c r="CG113" s="909"/>
      <c r="CH113" s="909"/>
      <c r="CI113" s="909"/>
      <c r="CJ113" s="909"/>
      <c r="CK113" s="909"/>
      <c r="CL113" s="909"/>
      <c r="CM113" s="909"/>
      <c r="CN113" s="909"/>
      <c r="CO113" s="909"/>
      <c r="CP113" s="909"/>
      <c r="CQ113" s="909"/>
      <c r="CR113" s="909"/>
      <c r="CS113" s="909"/>
      <c r="CT113" s="909"/>
      <c r="CU113" s="909"/>
      <c r="CV113" s="909"/>
      <c r="CW113" s="909"/>
      <c r="CX113" s="909"/>
      <c r="CY113" s="909"/>
      <c r="CZ113" s="909"/>
      <c r="DA113" s="909"/>
      <c r="DB113" s="909"/>
      <c r="DC113" s="909"/>
      <c r="DD113" s="909"/>
      <c r="DE113" s="909"/>
      <c r="DF113" s="909"/>
      <c r="DG113" s="909"/>
    </row>
    <row r="114" spans="1:111" ht="12.75" customHeight="1" x14ac:dyDescent="0.25">
      <c r="A114" s="1481" t="s">
        <v>288</v>
      </c>
      <c r="B114" s="1482"/>
      <c r="C114" s="1482"/>
      <c r="D114" s="1483"/>
      <c r="I114" s="909"/>
      <c r="J114" s="909"/>
      <c r="N114" s="909"/>
      <c r="O114" s="1295"/>
      <c r="P114" s="909"/>
      <c r="Q114" s="909"/>
      <c r="R114" s="909"/>
      <c r="S114" s="909"/>
      <c r="T114" s="909"/>
      <c r="U114" s="909"/>
      <c r="V114" s="909"/>
      <c r="W114" s="909"/>
      <c r="X114" s="909"/>
      <c r="Y114" s="909"/>
      <c r="Z114" s="909"/>
      <c r="AA114" s="909"/>
      <c r="AB114" s="909"/>
      <c r="AC114" s="909"/>
      <c r="AD114" s="909"/>
      <c r="AE114" s="909"/>
      <c r="AF114" s="909"/>
      <c r="AG114" s="909"/>
      <c r="AH114" s="909"/>
      <c r="AI114" s="909"/>
      <c r="AJ114" s="909"/>
      <c r="AK114" s="909"/>
      <c r="AL114" s="909"/>
      <c r="AM114" s="909"/>
      <c r="AN114" s="909"/>
      <c r="AO114" s="909"/>
      <c r="AP114" s="909"/>
      <c r="AQ114" s="909"/>
      <c r="AR114" s="909"/>
      <c r="AS114" s="909"/>
      <c r="AT114" s="909"/>
      <c r="AU114" s="909"/>
      <c r="AV114" s="909"/>
      <c r="AW114" s="909"/>
      <c r="AX114" s="909"/>
      <c r="AY114" s="909"/>
      <c r="AZ114" s="909"/>
      <c r="BA114" s="909"/>
      <c r="BB114" s="909"/>
      <c r="BC114" s="909"/>
      <c r="BD114" s="909"/>
      <c r="BE114" s="909"/>
      <c r="BF114" s="909"/>
      <c r="BG114" s="909"/>
      <c r="BH114" s="909"/>
      <c r="BI114" s="909"/>
      <c r="BJ114" s="909"/>
      <c r="BK114" s="909"/>
      <c r="BL114" s="909"/>
      <c r="BM114" s="909"/>
      <c r="BN114" s="909"/>
      <c r="BO114" s="909"/>
      <c r="BP114" s="909"/>
      <c r="BQ114" s="909"/>
      <c r="BR114" s="909"/>
      <c r="BS114" s="909"/>
      <c r="BT114" s="909"/>
      <c r="BU114" s="909"/>
      <c r="BV114" s="909"/>
      <c r="BW114" s="909"/>
      <c r="BX114" s="909"/>
      <c r="BY114" s="909"/>
      <c r="BZ114" s="909"/>
      <c r="CA114" s="909"/>
      <c r="CB114" s="909"/>
      <c r="CC114" s="909"/>
      <c r="CD114" s="909"/>
      <c r="CE114" s="909"/>
      <c r="CF114" s="909"/>
      <c r="CG114" s="909"/>
      <c r="CH114" s="909"/>
      <c r="CI114" s="909"/>
      <c r="CJ114" s="909"/>
      <c r="CK114" s="909"/>
      <c r="CL114" s="909"/>
      <c r="CM114" s="909"/>
      <c r="CN114" s="909"/>
      <c r="CO114" s="909"/>
      <c r="CP114" s="909"/>
      <c r="CQ114" s="909"/>
      <c r="CR114" s="909"/>
      <c r="CS114" s="909"/>
      <c r="CT114" s="909"/>
      <c r="CU114" s="909"/>
      <c r="CV114" s="909"/>
      <c r="CW114" s="909"/>
      <c r="CX114" s="909"/>
      <c r="CY114" s="909"/>
      <c r="CZ114" s="909"/>
      <c r="DA114" s="909"/>
      <c r="DB114" s="909"/>
      <c r="DC114" s="909"/>
      <c r="DD114" s="909"/>
      <c r="DE114" s="909"/>
      <c r="DF114" s="909"/>
      <c r="DG114" s="909"/>
    </row>
    <row r="115" spans="1:111" ht="12.75" customHeight="1" x14ac:dyDescent="0.25">
      <c r="A115" s="1466" t="s">
        <v>1020</v>
      </c>
      <c r="B115" s="1467"/>
      <c r="C115" s="1467"/>
      <c r="D115" s="1468"/>
      <c r="I115" s="909"/>
      <c r="J115" s="909"/>
      <c r="N115" s="909"/>
      <c r="O115" s="1295"/>
      <c r="P115" s="909"/>
      <c r="Q115" s="909"/>
      <c r="R115" s="909"/>
      <c r="S115" s="909"/>
      <c r="T115" s="909"/>
      <c r="U115" s="909"/>
      <c r="V115" s="909"/>
      <c r="W115" s="909"/>
      <c r="X115" s="909"/>
      <c r="Y115" s="909"/>
      <c r="Z115" s="909"/>
      <c r="AA115" s="909"/>
      <c r="AB115" s="909"/>
      <c r="AC115" s="909"/>
      <c r="AD115" s="909"/>
      <c r="AE115" s="909"/>
      <c r="AF115" s="909"/>
      <c r="AG115" s="909"/>
      <c r="AH115" s="909"/>
      <c r="AI115" s="909"/>
      <c r="AJ115" s="909"/>
      <c r="AK115" s="909"/>
      <c r="AL115" s="909"/>
      <c r="AM115" s="909"/>
      <c r="AN115" s="909"/>
      <c r="AO115" s="909"/>
      <c r="AP115" s="909"/>
      <c r="AQ115" s="909"/>
      <c r="AR115" s="909"/>
      <c r="AS115" s="909"/>
      <c r="AT115" s="909"/>
      <c r="AU115" s="909"/>
      <c r="AV115" s="909"/>
      <c r="AW115" s="909"/>
      <c r="AX115" s="909"/>
      <c r="AY115" s="909"/>
      <c r="AZ115" s="909"/>
      <c r="BA115" s="909"/>
      <c r="BB115" s="909"/>
      <c r="BC115" s="909"/>
      <c r="BD115" s="909"/>
      <c r="BE115" s="909"/>
      <c r="BF115" s="909"/>
      <c r="BG115" s="909"/>
      <c r="BH115" s="909"/>
      <c r="BI115" s="909"/>
      <c r="BJ115" s="909"/>
      <c r="BK115" s="909"/>
      <c r="BL115" s="909"/>
      <c r="BM115" s="909"/>
      <c r="BN115" s="909"/>
      <c r="BO115" s="909"/>
      <c r="BP115" s="909"/>
      <c r="BQ115" s="909"/>
      <c r="BR115" s="909"/>
      <c r="BS115" s="909"/>
      <c r="BT115" s="909"/>
      <c r="BU115" s="909"/>
      <c r="BV115" s="909"/>
      <c r="BW115" s="909"/>
      <c r="BX115" s="909"/>
      <c r="BY115" s="909"/>
      <c r="BZ115" s="909"/>
      <c r="CA115" s="909"/>
      <c r="CB115" s="909"/>
      <c r="CC115" s="909"/>
      <c r="CD115" s="909"/>
      <c r="CE115" s="909"/>
      <c r="CF115" s="909"/>
      <c r="CG115" s="909"/>
      <c r="CH115" s="909"/>
      <c r="CI115" s="909"/>
      <c r="CJ115" s="909"/>
      <c r="CK115" s="909"/>
      <c r="CL115" s="909"/>
      <c r="CM115" s="909"/>
      <c r="CN115" s="909"/>
      <c r="CO115" s="909"/>
      <c r="CP115" s="909"/>
      <c r="CQ115" s="909"/>
      <c r="CR115" s="909"/>
      <c r="CS115" s="909"/>
      <c r="CT115" s="909"/>
      <c r="CU115" s="909"/>
      <c r="CV115" s="909"/>
      <c r="CW115" s="909"/>
      <c r="CX115" s="909"/>
      <c r="CY115" s="909"/>
      <c r="CZ115" s="909"/>
      <c r="DA115" s="909"/>
      <c r="DB115" s="909"/>
      <c r="DC115" s="909"/>
      <c r="DD115" s="909"/>
      <c r="DE115" s="909"/>
      <c r="DF115" s="909"/>
      <c r="DG115" s="909"/>
    </row>
    <row r="116" spans="1:111" ht="12.75" customHeight="1" x14ac:dyDescent="0.25">
      <c r="A116" s="480" t="s">
        <v>240</v>
      </c>
      <c r="B116" s="481"/>
      <c r="C116" s="481"/>
      <c r="D116" s="482"/>
      <c r="E116" s="1484" t="s">
        <v>243</v>
      </c>
      <c r="F116" s="1485"/>
      <c r="G116" s="1485" t="s">
        <v>244</v>
      </c>
      <c r="H116" s="1486"/>
      <c r="I116" s="909"/>
      <c r="J116" s="909"/>
      <c r="N116" s="909"/>
      <c r="O116" s="1295"/>
      <c r="P116" s="909"/>
      <c r="Q116" s="909"/>
      <c r="R116" s="909"/>
      <c r="S116" s="909"/>
      <c r="T116" s="909"/>
      <c r="U116" s="909"/>
      <c r="V116" s="909"/>
      <c r="W116" s="909"/>
      <c r="X116" s="909"/>
      <c r="Y116" s="909"/>
      <c r="Z116" s="909"/>
      <c r="AA116" s="909"/>
      <c r="AB116" s="909"/>
      <c r="AC116" s="909"/>
      <c r="AD116" s="909"/>
      <c r="AE116" s="909"/>
      <c r="AF116" s="909"/>
      <c r="AG116" s="909"/>
      <c r="AH116" s="909"/>
      <c r="AI116" s="909"/>
      <c r="AJ116" s="909"/>
      <c r="AK116" s="909"/>
      <c r="AL116" s="909"/>
      <c r="AM116" s="909"/>
      <c r="AN116" s="909"/>
      <c r="AO116" s="909"/>
      <c r="AP116" s="909"/>
      <c r="AQ116" s="909"/>
      <c r="AR116" s="909"/>
      <c r="AS116" s="909"/>
      <c r="AT116" s="909"/>
      <c r="AU116" s="909"/>
      <c r="AV116" s="909"/>
      <c r="AW116" s="909"/>
      <c r="AX116" s="909"/>
      <c r="AY116" s="909"/>
      <c r="AZ116" s="909"/>
      <c r="BA116" s="909"/>
      <c r="BB116" s="909"/>
      <c r="BC116" s="909"/>
      <c r="BD116" s="909"/>
      <c r="BE116" s="909"/>
      <c r="BF116" s="909"/>
      <c r="BG116" s="909"/>
      <c r="BH116" s="909"/>
      <c r="BI116" s="909"/>
      <c r="BJ116" s="909"/>
      <c r="BK116" s="909"/>
      <c r="BL116" s="909"/>
      <c r="BM116" s="909"/>
      <c r="BN116" s="909"/>
      <c r="BO116" s="909"/>
      <c r="BP116" s="909"/>
      <c r="BQ116" s="909"/>
      <c r="BR116" s="909"/>
      <c r="BS116" s="909"/>
      <c r="BT116" s="909"/>
      <c r="BU116" s="909"/>
      <c r="BV116" s="909"/>
      <c r="BW116" s="909"/>
      <c r="BX116" s="909"/>
      <c r="BY116" s="909"/>
      <c r="BZ116" s="909"/>
      <c r="CA116" s="909"/>
      <c r="CB116" s="909"/>
      <c r="CC116" s="909"/>
      <c r="CD116" s="909"/>
      <c r="CE116" s="909"/>
      <c r="CF116" s="909"/>
      <c r="CG116" s="909"/>
      <c r="CH116" s="909"/>
      <c r="CI116" s="909"/>
      <c r="CJ116" s="909"/>
      <c r="CK116" s="909"/>
      <c r="CL116" s="909"/>
      <c r="CM116" s="909"/>
      <c r="CN116" s="909"/>
      <c r="CO116" s="909"/>
      <c r="CP116" s="909"/>
      <c r="CQ116" s="909"/>
      <c r="CR116" s="909"/>
      <c r="CS116" s="909"/>
      <c r="CT116" s="909"/>
      <c r="CU116" s="909"/>
      <c r="CV116" s="909"/>
      <c r="CW116" s="909"/>
      <c r="CX116" s="909"/>
      <c r="CY116" s="909"/>
      <c r="CZ116" s="909"/>
      <c r="DA116" s="909"/>
      <c r="DB116" s="909"/>
      <c r="DC116" s="909"/>
      <c r="DD116" s="909"/>
      <c r="DE116" s="909"/>
      <c r="DF116" s="909"/>
      <c r="DG116" s="909"/>
    </row>
    <row r="117" spans="1:111" ht="12.75" customHeight="1" x14ac:dyDescent="0.25">
      <c r="A117" s="425"/>
      <c r="B117" s="468"/>
      <c r="C117" s="468"/>
      <c r="D117" s="426"/>
      <c r="E117" s="478" t="s">
        <v>245</v>
      </c>
      <c r="F117" s="478" t="s">
        <v>605</v>
      </c>
      <c r="G117" s="478" t="s">
        <v>245</v>
      </c>
      <c r="H117" s="478" t="s">
        <v>605</v>
      </c>
      <c r="I117" s="909"/>
      <c r="J117" s="909"/>
      <c r="N117" s="909"/>
      <c r="O117" s="1295"/>
      <c r="P117" s="909"/>
      <c r="Q117" s="909"/>
      <c r="R117" s="909"/>
      <c r="S117" s="909"/>
      <c r="T117" s="909"/>
      <c r="U117" s="909"/>
      <c r="V117" s="909"/>
      <c r="W117" s="909"/>
      <c r="X117" s="909"/>
      <c r="Y117" s="909"/>
      <c r="Z117" s="909"/>
      <c r="AA117" s="909"/>
      <c r="AB117" s="909"/>
      <c r="AC117" s="909"/>
      <c r="AD117" s="909"/>
      <c r="AE117" s="909"/>
      <c r="AF117" s="909"/>
      <c r="AG117" s="909"/>
      <c r="AH117" s="909"/>
      <c r="AI117" s="909"/>
      <c r="AJ117" s="909"/>
      <c r="AK117" s="909"/>
      <c r="AL117" s="909"/>
      <c r="AM117" s="909"/>
      <c r="AN117" s="909"/>
      <c r="AO117" s="909"/>
      <c r="AP117" s="909"/>
      <c r="AQ117" s="909"/>
      <c r="AR117" s="909"/>
      <c r="AS117" s="909"/>
      <c r="AT117" s="909"/>
      <c r="AU117" s="909"/>
      <c r="AV117" s="909"/>
      <c r="AW117" s="909"/>
      <c r="AX117" s="909"/>
      <c r="AY117" s="909"/>
      <c r="AZ117" s="909"/>
      <c r="BA117" s="909"/>
      <c r="BB117" s="909"/>
      <c r="BC117" s="909"/>
      <c r="BD117" s="909"/>
      <c r="BE117" s="909"/>
      <c r="BF117" s="909"/>
      <c r="BG117" s="909"/>
      <c r="BH117" s="909"/>
      <c r="BI117" s="909"/>
      <c r="BJ117" s="909"/>
      <c r="BK117" s="909"/>
      <c r="BL117" s="909"/>
      <c r="BM117" s="909"/>
      <c r="BN117" s="909"/>
      <c r="BO117" s="909"/>
      <c r="BP117" s="909"/>
      <c r="BQ117" s="909"/>
      <c r="BR117" s="909"/>
      <c r="BS117" s="909"/>
      <c r="BT117" s="909"/>
      <c r="BU117" s="909"/>
      <c r="BV117" s="909"/>
      <c r="BW117" s="909"/>
      <c r="BX117" s="909"/>
      <c r="BY117" s="909"/>
      <c r="BZ117" s="909"/>
      <c r="CA117" s="909"/>
      <c r="CB117" s="909"/>
      <c r="CC117" s="909"/>
      <c r="CD117" s="909"/>
      <c r="CE117" s="909"/>
      <c r="CF117" s="909"/>
      <c r="CG117" s="909"/>
      <c r="CH117" s="909"/>
      <c r="CI117" s="909"/>
      <c r="CJ117" s="909"/>
      <c r="CK117" s="909"/>
      <c r="CL117" s="909"/>
      <c r="CM117" s="909"/>
      <c r="CN117" s="909"/>
      <c r="CO117" s="909"/>
      <c r="CP117" s="909"/>
      <c r="CQ117" s="909"/>
      <c r="CR117" s="909"/>
      <c r="CS117" s="909"/>
      <c r="CT117" s="909"/>
      <c r="CU117" s="909"/>
      <c r="CV117" s="909"/>
      <c r="CW117" s="909"/>
      <c r="CX117" s="909"/>
      <c r="CY117" s="909"/>
      <c r="CZ117" s="909"/>
      <c r="DA117" s="909"/>
      <c r="DB117" s="909"/>
      <c r="DC117" s="909"/>
      <c r="DD117" s="909"/>
      <c r="DE117" s="909"/>
      <c r="DF117" s="909"/>
      <c r="DG117" s="909"/>
    </row>
    <row r="118" spans="1:111" ht="12.75" customHeight="1" x14ac:dyDescent="0.25">
      <c r="A118" s="425"/>
      <c r="B118" s="483"/>
      <c r="C118" s="468"/>
      <c r="D118" s="426"/>
      <c r="E118" s="457"/>
      <c r="F118" s="457" t="s">
        <v>247</v>
      </c>
      <c r="G118" s="457"/>
      <c r="H118" s="457" t="s">
        <v>247</v>
      </c>
      <c r="I118" s="909"/>
      <c r="J118" s="909"/>
      <c r="N118" s="909"/>
      <c r="O118" s="1295"/>
      <c r="P118" s="909"/>
      <c r="Q118" s="909"/>
      <c r="R118" s="909"/>
      <c r="S118" s="909"/>
      <c r="T118" s="909"/>
      <c r="U118" s="909"/>
      <c r="V118" s="909"/>
      <c r="W118" s="909"/>
      <c r="X118" s="909"/>
      <c r="Y118" s="909"/>
      <c r="Z118" s="909"/>
      <c r="AA118" s="909"/>
      <c r="AB118" s="909"/>
      <c r="AC118" s="909"/>
      <c r="AD118" s="909"/>
      <c r="AE118" s="909"/>
      <c r="AF118" s="909"/>
      <c r="AG118" s="909"/>
      <c r="AH118" s="909"/>
      <c r="AI118" s="909"/>
      <c r="AJ118" s="909"/>
      <c r="AK118" s="909"/>
      <c r="AL118" s="909"/>
      <c r="AM118" s="909"/>
      <c r="AN118" s="909"/>
      <c r="AO118" s="909"/>
      <c r="AP118" s="909"/>
      <c r="AQ118" s="909"/>
      <c r="AR118" s="909"/>
      <c r="AS118" s="909"/>
      <c r="AT118" s="909"/>
      <c r="AU118" s="909"/>
      <c r="AV118" s="909"/>
      <c r="AW118" s="909"/>
      <c r="AX118" s="909"/>
      <c r="AY118" s="909"/>
      <c r="AZ118" s="909"/>
      <c r="BA118" s="909"/>
      <c r="BB118" s="909"/>
      <c r="BC118" s="909"/>
      <c r="BD118" s="909"/>
      <c r="BE118" s="909"/>
      <c r="BF118" s="909"/>
      <c r="BG118" s="909"/>
      <c r="BH118" s="909"/>
      <c r="BI118" s="909"/>
      <c r="BJ118" s="909"/>
      <c r="BK118" s="909"/>
      <c r="BL118" s="909"/>
      <c r="BM118" s="909"/>
      <c r="BN118" s="909"/>
      <c r="BO118" s="909"/>
      <c r="BP118" s="909"/>
      <c r="BQ118" s="909"/>
      <c r="BR118" s="909"/>
      <c r="BS118" s="909"/>
      <c r="BT118" s="909"/>
      <c r="BU118" s="909"/>
      <c r="BV118" s="909"/>
      <c r="BW118" s="909"/>
      <c r="BX118" s="909"/>
      <c r="BY118" s="909"/>
      <c r="BZ118" s="909"/>
      <c r="CA118" s="909"/>
      <c r="CB118" s="909"/>
      <c r="CC118" s="909"/>
      <c r="CD118" s="909"/>
      <c r="CE118" s="909"/>
      <c r="CF118" s="909"/>
      <c r="CG118" s="909"/>
      <c r="CH118" s="909"/>
      <c r="CI118" s="909"/>
      <c r="CJ118" s="909"/>
      <c r="CK118" s="909"/>
      <c r="CL118" s="909"/>
      <c r="CM118" s="909"/>
      <c r="CN118" s="909"/>
      <c r="CO118" s="909"/>
      <c r="CP118" s="909"/>
      <c r="CQ118" s="909"/>
      <c r="CR118" s="909"/>
      <c r="CS118" s="909"/>
      <c r="CT118" s="909"/>
      <c r="CU118" s="909"/>
      <c r="CV118" s="909"/>
      <c r="CW118" s="909"/>
      <c r="CX118" s="909"/>
      <c r="CY118" s="909"/>
      <c r="CZ118" s="909"/>
      <c r="DA118" s="909"/>
      <c r="DB118" s="909"/>
      <c r="DC118" s="909"/>
      <c r="DD118" s="909"/>
      <c r="DE118" s="909"/>
      <c r="DF118" s="909"/>
      <c r="DG118" s="909"/>
    </row>
    <row r="119" spans="1:111" ht="12.75" customHeight="1" x14ac:dyDescent="0.25">
      <c r="A119" s="427"/>
      <c r="B119" s="473"/>
      <c r="C119" s="473"/>
      <c r="D119" s="428"/>
      <c r="E119" s="462"/>
      <c r="F119" s="462" t="s">
        <v>248</v>
      </c>
      <c r="G119" s="462"/>
      <c r="H119" s="462" t="s">
        <v>248</v>
      </c>
      <c r="I119" s="909"/>
      <c r="J119" s="909"/>
      <c r="N119" s="909"/>
      <c r="O119" s="1295"/>
      <c r="P119" s="909"/>
      <c r="Q119" s="909"/>
      <c r="R119" s="909"/>
      <c r="S119" s="909"/>
      <c r="T119" s="909"/>
      <c r="U119" s="909"/>
      <c r="V119" s="909"/>
      <c r="W119" s="909"/>
      <c r="X119" s="909"/>
      <c r="Y119" s="909"/>
      <c r="Z119" s="909"/>
      <c r="AA119" s="909"/>
      <c r="AB119" s="909"/>
      <c r="AC119" s="909"/>
      <c r="AD119" s="909"/>
      <c r="AE119" s="909"/>
      <c r="AF119" s="909"/>
      <c r="AG119" s="909"/>
      <c r="AH119" s="909"/>
      <c r="AI119" s="909"/>
      <c r="AJ119" s="909"/>
      <c r="AK119" s="909"/>
      <c r="AL119" s="909"/>
      <c r="AM119" s="909"/>
      <c r="AN119" s="909"/>
      <c r="AO119" s="909"/>
      <c r="AP119" s="909"/>
      <c r="AQ119" s="909"/>
      <c r="AR119" s="909"/>
      <c r="AS119" s="909"/>
      <c r="AT119" s="909"/>
      <c r="AU119" s="909"/>
      <c r="AV119" s="909"/>
      <c r="AW119" s="909"/>
      <c r="AX119" s="909"/>
      <c r="AY119" s="909"/>
      <c r="AZ119" s="909"/>
      <c r="BA119" s="909"/>
      <c r="BB119" s="909"/>
      <c r="BC119" s="909"/>
      <c r="BD119" s="909"/>
      <c r="BE119" s="909"/>
      <c r="BF119" s="909"/>
      <c r="BG119" s="909"/>
      <c r="BH119" s="909"/>
      <c r="BI119" s="909"/>
      <c r="BJ119" s="909"/>
      <c r="BK119" s="909"/>
      <c r="BL119" s="909"/>
      <c r="BM119" s="909"/>
      <c r="BN119" s="909"/>
      <c r="BO119" s="909"/>
      <c r="BP119" s="909"/>
      <c r="BQ119" s="909"/>
      <c r="BR119" s="909"/>
      <c r="BS119" s="909"/>
      <c r="BT119" s="909"/>
      <c r="BU119" s="909"/>
      <c r="BV119" s="909"/>
      <c r="BW119" s="909"/>
      <c r="BX119" s="909"/>
      <c r="BY119" s="909"/>
      <c r="BZ119" s="909"/>
      <c r="CA119" s="909"/>
      <c r="CB119" s="909"/>
      <c r="CC119" s="909"/>
      <c r="CD119" s="909"/>
      <c r="CE119" s="909"/>
      <c r="CF119" s="909"/>
      <c r="CG119" s="909"/>
      <c r="CH119" s="909"/>
      <c r="CI119" s="909"/>
      <c r="CJ119" s="909"/>
      <c r="CK119" s="909"/>
      <c r="CL119" s="909"/>
      <c r="CM119" s="909"/>
      <c r="CN119" s="909"/>
      <c r="CO119" s="909"/>
      <c r="CP119" s="909"/>
      <c r="CQ119" s="909"/>
      <c r="CR119" s="909"/>
      <c r="CS119" s="909"/>
      <c r="CT119" s="909"/>
      <c r="CU119" s="909"/>
      <c r="CV119" s="909"/>
      <c r="CW119" s="909"/>
      <c r="CX119" s="909"/>
      <c r="CY119" s="909"/>
      <c r="CZ119" s="909"/>
      <c r="DA119" s="909"/>
      <c r="DB119" s="909"/>
      <c r="DC119" s="909"/>
      <c r="DD119" s="909"/>
      <c r="DE119" s="909"/>
      <c r="DF119" s="909"/>
      <c r="DG119" s="909"/>
    </row>
    <row r="120" spans="1:111" ht="12.75" customHeight="1" x14ac:dyDescent="0.25">
      <c r="A120" s="1049"/>
      <c r="B120" s="1003" t="s">
        <v>733</v>
      </c>
      <c r="C120" s="448"/>
      <c r="D120" s="448"/>
      <c r="E120" s="450"/>
      <c r="F120" s="450"/>
      <c r="G120" s="450"/>
      <c r="H120" s="451"/>
      <c r="I120" s="909"/>
      <c r="J120" s="909"/>
      <c r="N120" s="909"/>
      <c r="O120" s="1295"/>
      <c r="P120" s="909"/>
      <c r="Q120" s="909"/>
      <c r="R120" s="909"/>
      <c r="S120" s="909"/>
      <c r="T120" s="909"/>
      <c r="U120" s="909"/>
      <c r="V120" s="909"/>
      <c r="W120" s="909"/>
      <c r="X120" s="909"/>
      <c r="Y120" s="909"/>
      <c r="Z120" s="909"/>
      <c r="AA120" s="909"/>
      <c r="AB120" s="909"/>
      <c r="AC120" s="909"/>
      <c r="AD120" s="909"/>
      <c r="AE120" s="909"/>
      <c r="AF120" s="909"/>
      <c r="AG120" s="909"/>
      <c r="AH120" s="909"/>
      <c r="AI120" s="909"/>
      <c r="AJ120" s="909"/>
      <c r="AK120" s="909"/>
      <c r="AL120" s="909"/>
      <c r="AM120" s="909"/>
      <c r="AN120" s="909"/>
      <c r="AO120" s="909"/>
      <c r="AP120" s="909"/>
      <c r="AQ120" s="909"/>
      <c r="AR120" s="909"/>
      <c r="AS120" s="909"/>
      <c r="AT120" s="909"/>
      <c r="AU120" s="909"/>
      <c r="AV120" s="909"/>
      <c r="AW120" s="909"/>
      <c r="AX120" s="909"/>
      <c r="AY120" s="909"/>
      <c r="AZ120" s="909"/>
      <c r="BA120" s="909"/>
      <c r="BB120" s="909"/>
      <c r="BC120" s="909"/>
      <c r="BD120" s="909"/>
      <c r="BE120" s="909"/>
      <c r="BF120" s="909"/>
      <c r="BG120" s="909"/>
      <c r="BH120" s="909"/>
      <c r="BI120" s="909"/>
      <c r="BJ120" s="909"/>
      <c r="BK120" s="909"/>
      <c r="BL120" s="909"/>
      <c r="BM120" s="909"/>
      <c r="BN120" s="909"/>
      <c r="BO120" s="909"/>
      <c r="BP120" s="909"/>
      <c r="BQ120" s="909"/>
      <c r="BR120" s="909"/>
      <c r="BS120" s="909"/>
      <c r="BT120" s="909"/>
      <c r="BU120" s="909"/>
      <c r="BV120" s="909"/>
      <c r="BW120" s="909"/>
      <c r="BX120" s="909"/>
      <c r="BY120" s="909"/>
      <c r="BZ120" s="909"/>
      <c r="CA120" s="909"/>
      <c r="CB120" s="909"/>
      <c r="CC120" s="909"/>
      <c r="CD120" s="909"/>
      <c r="CE120" s="909"/>
      <c r="CF120" s="909"/>
      <c r="CG120" s="909"/>
      <c r="CH120" s="909"/>
      <c r="CI120" s="909"/>
      <c r="CJ120" s="909"/>
      <c r="CK120" s="909"/>
      <c r="CL120" s="909"/>
      <c r="CM120" s="909"/>
      <c r="CN120" s="909"/>
      <c r="CO120" s="909"/>
      <c r="CP120" s="909"/>
      <c r="CQ120" s="909"/>
      <c r="CR120" s="909"/>
      <c r="CS120" s="909"/>
      <c r="CT120" s="909"/>
      <c r="CU120" s="909"/>
      <c r="CV120" s="909"/>
      <c r="CW120" s="909"/>
      <c r="CX120" s="909"/>
      <c r="CY120" s="909"/>
      <c r="CZ120" s="909"/>
      <c r="DA120" s="909"/>
      <c r="DB120" s="909"/>
      <c r="DC120" s="909"/>
      <c r="DD120" s="909"/>
      <c r="DE120" s="909"/>
      <c r="DF120" s="909"/>
      <c r="DG120" s="909"/>
    </row>
    <row r="121" spans="1:111" ht="12.75" customHeight="1" x14ac:dyDescent="0.25">
      <c r="A121" s="1049"/>
      <c r="B121" s="767" t="s">
        <v>249</v>
      </c>
      <c r="C121" s="768"/>
      <c r="D121" s="1039"/>
      <c r="E121" s="1036">
        <v>0</v>
      </c>
      <c r="F121" s="1036">
        <v>0</v>
      </c>
      <c r="G121" s="1036">
        <v>0</v>
      </c>
      <c r="H121" s="1036">
        <v>0</v>
      </c>
      <c r="I121" s="909"/>
      <c r="J121" s="909"/>
      <c r="N121" s="909"/>
      <c r="O121" s="1295"/>
      <c r="P121" s="909"/>
      <c r="Q121" s="909"/>
      <c r="R121" s="909"/>
      <c r="S121" s="909"/>
      <c r="T121" s="909"/>
      <c r="U121" s="909"/>
      <c r="V121" s="909"/>
      <c r="W121" s="909"/>
      <c r="X121" s="909"/>
      <c r="Y121" s="909"/>
      <c r="Z121" s="909"/>
      <c r="AA121" s="909"/>
      <c r="AB121" s="909"/>
      <c r="AC121" s="909"/>
      <c r="AD121" s="909"/>
      <c r="AE121" s="909"/>
      <c r="AF121" s="909"/>
      <c r="AG121" s="909"/>
      <c r="AH121" s="909"/>
      <c r="AI121" s="909"/>
      <c r="AJ121" s="909"/>
      <c r="AK121" s="909"/>
      <c r="AL121" s="909"/>
      <c r="AM121" s="909"/>
      <c r="AN121" s="909"/>
      <c r="AO121" s="909"/>
      <c r="AP121" s="909"/>
      <c r="AQ121" s="909"/>
      <c r="AR121" s="909"/>
      <c r="AS121" s="909"/>
      <c r="AT121" s="909"/>
      <c r="AU121" s="909"/>
      <c r="AV121" s="909"/>
      <c r="AW121" s="909"/>
      <c r="AX121" s="909"/>
      <c r="AY121" s="909"/>
      <c r="AZ121" s="909"/>
      <c r="BA121" s="909"/>
      <c r="BB121" s="909"/>
      <c r="BC121" s="909"/>
      <c r="BD121" s="909"/>
      <c r="BE121" s="909"/>
      <c r="BF121" s="909"/>
      <c r="BG121" s="909"/>
      <c r="BH121" s="909"/>
      <c r="BI121" s="909"/>
      <c r="BJ121" s="909"/>
      <c r="BK121" s="909"/>
      <c r="BL121" s="909"/>
      <c r="BM121" s="909"/>
      <c r="BN121" s="909"/>
      <c r="BO121" s="909"/>
      <c r="BP121" s="909"/>
      <c r="BQ121" s="909"/>
      <c r="BR121" s="909"/>
      <c r="BS121" s="909"/>
      <c r="BT121" s="909"/>
      <c r="BU121" s="909"/>
      <c r="BV121" s="909"/>
      <c r="BW121" s="909"/>
      <c r="BX121" s="909"/>
      <c r="BY121" s="909"/>
      <c r="BZ121" s="909"/>
      <c r="CA121" s="909"/>
      <c r="CB121" s="909"/>
      <c r="CC121" s="909"/>
      <c r="CD121" s="909"/>
      <c r="CE121" s="909"/>
      <c r="CF121" s="909"/>
      <c r="CG121" s="909"/>
      <c r="CH121" s="909"/>
      <c r="CI121" s="909"/>
      <c r="CJ121" s="909"/>
      <c r="CK121" s="909"/>
      <c r="CL121" s="909"/>
      <c r="CM121" s="909"/>
      <c r="CN121" s="909"/>
      <c r="CO121" s="909"/>
      <c r="CP121" s="909"/>
      <c r="CQ121" s="909"/>
      <c r="CR121" s="909"/>
      <c r="CS121" s="909"/>
      <c r="CT121" s="909"/>
      <c r="CU121" s="909"/>
      <c r="CV121" s="909"/>
      <c r="CW121" s="909"/>
      <c r="CX121" s="909"/>
      <c r="CY121" s="909"/>
      <c r="CZ121" s="909"/>
      <c r="DA121" s="909"/>
      <c r="DB121" s="909"/>
      <c r="DC121" s="909"/>
      <c r="DD121" s="909"/>
      <c r="DE121" s="909"/>
      <c r="DF121" s="909"/>
      <c r="DG121" s="909"/>
    </row>
    <row r="122" spans="1:111" ht="12.75" customHeight="1" x14ac:dyDescent="0.25">
      <c r="A122" s="1049"/>
      <c r="B122" s="767" t="s">
        <v>250</v>
      </c>
      <c r="C122" s="768"/>
      <c r="D122" s="1039"/>
      <c r="E122" s="1036">
        <v>0</v>
      </c>
      <c r="F122" s="1036">
        <v>0</v>
      </c>
      <c r="G122" s="1036">
        <v>0</v>
      </c>
      <c r="H122" s="1036">
        <v>0</v>
      </c>
      <c r="I122" s="909"/>
      <c r="J122" s="909"/>
      <c r="N122" s="909"/>
      <c r="O122" s="1295"/>
      <c r="P122" s="909"/>
      <c r="Q122" s="909"/>
      <c r="R122" s="909"/>
      <c r="S122" s="909"/>
      <c r="T122" s="909"/>
      <c r="U122" s="909"/>
      <c r="V122" s="909"/>
      <c r="W122" s="909"/>
      <c r="X122" s="909"/>
      <c r="Y122" s="909"/>
      <c r="Z122" s="909"/>
      <c r="AA122" s="909"/>
      <c r="AB122" s="909"/>
      <c r="AC122" s="909"/>
      <c r="AD122" s="909"/>
      <c r="AE122" s="909"/>
      <c r="AF122" s="909"/>
      <c r="AG122" s="909"/>
      <c r="AH122" s="909"/>
      <c r="AI122" s="909"/>
      <c r="AJ122" s="909"/>
      <c r="AK122" s="909"/>
      <c r="AL122" s="909"/>
      <c r="AM122" s="909"/>
      <c r="AN122" s="909"/>
      <c r="AO122" s="909"/>
      <c r="AP122" s="909"/>
      <c r="AQ122" s="909"/>
      <c r="AR122" s="909"/>
      <c r="AS122" s="909"/>
      <c r="AT122" s="909"/>
      <c r="AU122" s="909"/>
      <c r="AV122" s="909"/>
      <c r="AW122" s="909"/>
      <c r="AX122" s="909"/>
      <c r="AY122" s="909"/>
      <c r="AZ122" s="909"/>
      <c r="BA122" s="909"/>
      <c r="BB122" s="909"/>
      <c r="BC122" s="909"/>
      <c r="BD122" s="909"/>
      <c r="BE122" s="909"/>
      <c r="BF122" s="909"/>
      <c r="BG122" s="909"/>
      <c r="BH122" s="909"/>
      <c r="BI122" s="909"/>
      <c r="BJ122" s="909"/>
      <c r="BK122" s="909"/>
      <c r="BL122" s="909"/>
      <c r="BM122" s="909"/>
      <c r="BN122" s="909"/>
      <c r="BO122" s="909"/>
      <c r="BP122" s="909"/>
      <c r="BQ122" s="909"/>
      <c r="BR122" s="909"/>
      <c r="BS122" s="909"/>
      <c r="BT122" s="909"/>
      <c r="BU122" s="909"/>
      <c r="BV122" s="909"/>
      <c r="BW122" s="909"/>
      <c r="BX122" s="909"/>
      <c r="BY122" s="909"/>
      <c r="BZ122" s="909"/>
      <c r="CA122" s="909"/>
      <c r="CB122" s="909"/>
      <c r="CC122" s="909"/>
      <c r="CD122" s="909"/>
      <c r="CE122" s="909"/>
      <c r="CF122" s="909"/>
      <c r="CG122" s="909"/>
      <c r="CH122" s="909"/>
      <c r="CI122" s="909"/>
      <c r="CJ122" s="909"/>
      <c r="CK122" s="909"/>
      <c r="CL122" s="909"/>
      <c r="CM122" s="909"/>
      <c r="CN122" s="909"/>
      <c r="CO122" s="909"/>
      <c r="CP122" s="909"/>
      <c r="CQ122" s="909"/>
      <c r="CR122" s="909"/>
      <c r="CS122" s="909"/>
      <c r="CT122" s="909"/>
      <c r="CU122" s="909"/>
      <c r="CV122" s="909"/>
      <c r="CW122" s="909"/>
      <c r="CX122" s="909"/>
      <c r="CY122" s="909"/>
      <c r="CZ122" s="909"/>
      <c r="DA122" s="909"/>
      <c r="DB122" s="909"/>
      <c r="DC122" s="909"/>
      <c r="DD122" s="909"/>
      <c r="DE122" s="909"/>
      <c r="DF122" s="909"/>
      <c r="DG122" s="909"/>
    </row>
    <row r="123" spans="1:111" ht="12.75" customHeight="1" x14ac:dyDescent="0.25">
      <c r="A123" s="1049"/>
      <c r="B123" s="767" t="s">
        <v>251</v>
      </c>
      <c r="C123" s="768"/>
      <c r="D123" s="1039"/>
      <c r="E123" s="1036">
        <v>0</v>
      </c>
      <c r="F123" s="1036">
        <v>0</v>
      </c>
      <c r="G123" s="1036">
        <v>0</v>
      </c>
      <c r="H123" s="1036">
        <v>0</v>
      </c>
      <c r="I123" s="909"/>
      <c r="J123" s="909"/>
      <c r="N123" s="909"/>
      <c r="O123" s="1295"/>
      <c r="P123" s="909"/>
      <c r="Q123" s="909"/>
      <c r="R123" s="909"/>
      <c r="S123" s="909"/>
      <c r="T123" s="909"/>
      <c r="U123" s="909"/>
      <c r="V123" s="909"/>
      <c r="W123" s="909"/>
      <c r="X123" s="909"/>
      <c r="Y123" s="909"/>
      <c r="Z123" s="909"/>
      <c r="AA123" s="909"/>
      <c r="AB123" s="909"/>
      <c r="AC123" s="909"/>
      <c r="AD123" s="909"/>
      <c r="AE123" s="909"/>
      <c r="AF123" s="909"/>
      <c r="AG123" s="909"/>
      <c r="AH123" s="909"/>
      <c r="AI123" s="909"/>
      <c r="AJ123" s="909"/>
      <c r="AK123" s="909"/>
      <c r="AL123" s="909"/>
      <c r="AM123" s="909"/>
      <c r="AN123" s="909"/>
      <c r="AO123" s="909"/>
      <c r="AP123" s="909"/>
      <c r="AQ123" s="909"/>
      <c r="AR123" s="909"/>
      <c r="AS123" s="909"/>
      <c r="AT123" s="909"/>
      <c r="AU123" s="909"/>
      <c r="AV123" s="909"/>
      <c r="AW123" s="909"/>
      <c r="AX123" s="909"/>
      <c r="AY123" s="909"/>
      <c r="AZ123" s="909"/>
      <c r="BA123" s="909"/>
      <c r="BB123" s="909"/>
      <c r="BC123" s="909"/>
      <c r="BD123" s="909"/>
      <c r="BE123" s="909"/>
      <c r="BF123" s="909"/>
      <c r="BG123" s="909"/>
      <c r="BH123" s="909"/>
      <c r="BI123" s="909"/>
      <c r="BJ123" s="909"/>
      <c r="BK123" s="909"/>
      <c r="BL123" s="909"/>
      <c r="BM123" s="909"/>
      <c r="BN123" s="909"/>
      <c r="BO123" s="909"/>
      <c r="BP123" s="909"/>
      <c r="BQ123" s="909"/>
      <c r="BR123" s="909"/>
      <c r="BS123" s="909"/>
      <c r="BT123" s="909"/>
      <c r="BU123" s="909"/>
      <c r="BV123" s="909"/>
      <c r="BW123" s="909"/>
      <c r="BX123" s="909"/>
      <c r="BY123" s="909"/>
      <c r="BZ123" s="909"/>
      <c r="CA123" s="909"/>
      <c r="CB123" s="909"/>
      <c r="CC123" s="909"/>
      <c r="CD123" s="909"/>
      <c r="CE123" s="909"/>
      <c r="CF123" s="909"/>
      <c r="CG123" s="909"/>
      <c r="CH123" s="909"/>
      <c r="CI123" s="909"/>
      <c r="CJ123" s="909"/>
      <c r="CK123" s="909"/>
      <c r="CL123" s="909"/>
      <c r="CM123" s="909"/>
      <c r="CN123" s="909"/>
      <c r="CO123" s="909"/>
      <c r="CP123" s="909"/>
      <c r="CQ123" s="909"/>
      <c r="CR123" s="909"/>
      <c r="CS123" s="909"/>
      <c r="CT123" s="909"/>
      <c r="CU123" s="909"/>
      <c r="CV123" s="909"/>
      <c r="CW123" s="909"/>
      <c r="CX123" s="909"/>
      <c r="CY123" s="909"/>
      <c r="CZ123" s="909"/>
      <c r="DA123" s="909"/>
      <c r="DB123" s="909"/>
      <c r="DC123" s="909"/>
      <c r="DD123" s="909"/>
      <c r="DE123" s="909"/>
      <c r="DF123" s="909"/>
      <c r="DG123" s="909"/>
    </row>
    <row r="124" spans="1:111" ht="12.75" customHeight="1" x14ac:dyDescent="0.25">
      <c r="A124" s="1049"/>
      <c r="B124" s="767" t="s">
        <v>252</v>
      </c>
      <c r="C124" s="768"/>
      <c r="D124" s="1039"/>
      <c r="E124" s="1036">
        <v>0</v>
      </c>
      <c r="F124" s="1036">
        <v>0</v>
      </c>
      <c r="G124" s="1036">
        <v>0</v>
      </c>
      <c r="H124" s="1036">
        <v>0</v>
      </c>
      <c r="I124" s="909"/>
      <c r="J124" s="909"/>
      <c r="N124" s="909"/>
      <c r="O124" s="1295"/>
      <c r="P124" s="909"/>
      <c r="Q124" s="909"/>
      <c r="R124" s="909"/>
      <c r="S124" s="909"/>
      <c r="T124" s="909"/>
      <c r="U124" s="909"/>
      <c r="V124" s="909"/>
      <c r="W124" s="909"/>
      <c r="X124" s="909"/>
      <c r="Y124" s="909"/>
      <c r="Z124" s="909"/>
      <c r="AA124" s="909"/>
      <c r="AB124" s="909"/>
      <c r="AC124" s="909"/>
      <c r="AD124" s="909"/>
      <c r="AE124" s="909"/>
      <c r="AF124" s="909"/>
      <c r="AG124" s="909"/>
      <c r="AH124" s="909"/>
      <c r="AI124" s="909"/>
      <c r="AJ124" s="909"/>
      <c r="AK124" s="909"/>
      <c r="AL124" s="909"/>
      <c r="AM124" s="909"/>
      <c r="AN124" s="909"/>
      <c r="AO124" s="909"/>
      <c r="AP124" s="909"/>
      <c r="AQ124" s="909"/>
      <c r="AR124" s="909"/>
      <c r="AS124" s="909"/>
      <c r="AT124" s="909"/>
      <c r="AU124" s="909"/>
      <c r="AV124" s="909"/>
      <c r="AW124" s="909"/>
      <c r="AX124" s="909"/>
      <c r="AY124" s="909"/>
      <c r="AZ124" s="909"/>
      <c r="BA124" s="909"/>
      <c r="BB124" s="909"/>
      <c r="BC124" s="909"/>
      <c r="BD124" s="909"/>
      <c r="BE124" s="909"/>
      <c r="BF124" s="909"/>
      <c r="BG124" s="909"/>
      <c r="BH124" s="909"/>
      <c r="BI124" s="909"/>
      <c r="BJ124" s="909"/>
      <c r="BK124" s="909"/>
      <c r="BL124" s="909"/>
      <c r="BM124" s="909"/>
      <c r="BN124" s="909"/>
      <c r="BO124" s="909"/>
      <c r="BP124" s="909"/>
      <c r="BQ124" s="909"/>
      <c r="BR124" s="909"/>
      <c r="BS124" s="909"/>
      <c r="BT124" s="909"/>
      <c r="BU124" s="909"/>
      <c r="BV124" s="909"/>
      <c r="BW124" s="909"/>
      <c r="BX124" s="909"/>
      <c r="BY124" s="909"/>
      <c r="BZ124" s="909"/>
      <c r="CA124" s="909"/>
      <c r="CB124" s="909"/>
      <c r="CC124" s="909"/>
      <c r="CD124" s="909"/>
      <c r="CE124" s="909"/>
      <c r="CF124" s="909"/>
      <c r="CG124" s="909"/>
      <c r="CH124" s="909"/>
      <c r="CI124" s="909"/>
      <c r="CJ124" s="909"/>
      <c r="CK124" s="909"/>
      <c r="CL124" s="909"/>
      <c r="CM124" s="909"/>
      <c r="CN124" s="909"/>
      <c r="CO124" s="909"/>
      <c r="CP124" s="909"/>
      <c r="CQ124" s="909"/>
      <c r="CR124" s="909"/>
      <c r="CS124" s="909"/>
      <c r="CT124" s="909"/>
      <c r="CU124" s="909"/>
      <c r="CV124" s="909"/>
      <c r="CW124" s="909"/>
      <c r="CX124" s="909"/>
      <c r="CY124" s="909"/>
      <c r="CZ124" s="909"/>
      <c r="DA124" s="909"/>
      <c r="DB124" s="909"/>
      <c r="DC124" s="909"/>
      <c r="DD124" s="909"/>
      <c r="DE124" s="909"/>
      <c r="DF124" s="909"/>
      <c r="DG124" s="909"/>
    </row>
    <row r="125" spans="1:111" ht="12.75" customHeight="1" x14ac:dyDescent="0.25">
      <c r="A125" s="1049"/>
      <c r="B125" s="769" t="s">
        <v>294</v>
      </c>
      <c r="C125" s="768"/>
      <c r="D125" s="1039"/>
      <c r="E125" s="1036">
        <v>0</v>
      </c>
      <c r="F125" s="1036">
        <v>0</v>
      </c>
      <c r="G125" s="1036">
        <v>0</v>
      </c>
      <c r="H125" s="1036">
        <v>0</v>
      </c>
      <c r="I125" s="909"/>
      <c r="J125" s="909"/>
      <c r="N125" s="909"/>
      <c r="O125" s="1295"/>
      <c r="P125" s="909"/>
      <c r="Q125" s="909"/>
      <c r="R125" s="909"/>
      <c r="S125" s="909"/>
      <c r="T125" s="909"/>
      <c r="U125" s="909"/>
      <c r="V125" s="909"/>
      <c r="W125" s="909"/>
      <c r="X125" s="909"/>
      <c r="Y125" s="909"/>
      <c r="Z125" s="909"/>
      <c r="AA125" s="909"/>
      <c r="AB125" s="909"/>
      <c r="AC125" s="909"/>
      <c r="AD125" s="909"/>
      <c r="AE125" s="909"/>
      <c r="AF125" s="909"/>
      <c r="AG125" s="909"/>
      <c r="AH125" s="909"/>
      <c r="AI125" s="909"/>
      <c r="AJ125" s="909"/>
      <c r="AK125" s="909"/>
      <c r="AL125" s="909"/>
      <c r="AM125" s="909"/>
      <c r="AN125" s="909"/>
      <c r="AO125" s="909"/>
      <c r="AP125" s="909"/>
      <c r="AQ125" s="909"/>
      <c r="AR125" s="909"/>
      <c r="AS125" s="909"/>
      <c r="AT125" s="909"/>
      <c r="AU125" s="909"/>
      <c r="AV125" s="909"/>
      <c r="AW125" s="909"/>
      <c r="AX125" s="909"/>
      <c r="AY125" s="909"/>
      <c r="AZ125" s="909"/>
      <c r="BA125" s="909"/>
      <c r="BB125" s="909"/>
      <c r="BC125" s="909"/>
      <c r="BD125" s="909"/>
      <c r="BE125" s="909"/>
      <c r="BF125" s="909"/>
      <c r="BG125" s="909"/>
      <c r="BH125" s="909"/>
      <c r="BI125" s="909"/>
      <c r="BJ125" s="909"/>
      <c r="BK125" s="909"/>
      <c r="BL125" s="909"/>
      <c r="BM125" s="909"/>
      <c r="BN125" s="909"/>
      <c r="BO125" s="909"/>
      <c r="BP125" s="909"/>
      <c r="BQ125" s="909"/>
      <c r="BR125" s="909"/>
      <c r="BS125" s="909"/>
      <c r="BT125" s="909"/>
      <c r="BU125" s="909"/>
      <c r="BV125" s="909"/>
      <c r="BW125" s="909"/>
      <c r="BX125" s="909"/>
      <c r="BY125" s="909"/>
      <c r="BZ125" s="909"/>
      <c r="CA125" s="909"/>
      <c r="CB125" s="909"/>
      <c r="CC125" s="909"/>
      <c r="CD125" s="909"/>
      <c r="CE125" s="909"/>
      <c r="CF125" s="909"/>
      <c r="CG125" s="909"/>
      <c r="CH125" s="909"/>
      <c r="CI125" s="909"/>
      <c r="CJ125" s="909"/>
      <c r="CK125" s="909"/>
      <c r="CL125" s="909"/>
      <c r="CM125" s="909"/>
      <c r="CN125" s="909"/>
      <c r="CO125" s="909"/>
      <c r="CP125" s="909"/>
      <c r="CQ125" s="909"/>
      <c r="CR125" s="909"/>
      <c r="CS125" s="909"/>
      <c r="CT125" s="909"/>
      <c r="CU125" s="909"/>
      <c r="CV125" s="909"/>
      <c r="CW125" s="909"/>
      <c r="CX125" s="909"/>
      <c r="CY125" s="909"/>
      <c r="CZ125" s="909"/>
      <c r="DA125" s="909"/>
      <c r="DB125" s="909"/>
      <c r="DC125" s="909"/>
      <c r="DD125" s="909"/>
      <c r="DE125" s="909"/>
      <c r="DF125" s="909"/>
      <c r="DG125" s="909"/>
    </row>
    <row r="126" spans="1:111" ht="12.75" customHeight="1" x14ac:dyDescent="0.25">
      <c r="A126" s="1052"/>
      <c r="B126" s="1053"/>
      <c r="C126" s="1028"/>
      <c r="D126" s="1028"/>
      <c r="E126" s="1195"/>
      <c r="F126" s="1195"/>
      <c r="G126" s="1195"/>
      <c r="H126" s="1195"/>
      <c r="I126" s="909"/>
      <c r="J126" s="909"/>
      <c r="N126" s="909"/>
      <c r="O126" s="1295"/>
      <c r="P126" s="909"/>
      <c r="Q126" s="909"/>
      <c r="R126" s="909"/>
      <c r="S126" s="909"/>
      <c r="T126" s="909"/>
      <c r="U126" s="909"/>
      <c r="V126" s="909"/>
      <c r="W126" s="909"/>
      <c r="X126" s="909"/>
      <c r="Y126" s="909"/>
      <c r="Z126" s="909"/>
      <c r="AA126" s="909"/>
      <c r="AB126" s="909"/>
      <c r="AC126" s="909"/>
      <c r="AD126" s="909"/>
      <c r="AE126" s="909"/>
      <c r="AF126" s="909"/>
      <c r="AG126" s="909"/>
      <c r="AH126" s="909"/>
      <c r="AI126" s="909"/>
      <c r="AJ126" s="909"/>
      <c r="AK126" s="909"/>
      <c r="AL126" s="909"/>
      <c r="AM126" s="909"/>
      <c r="AN126" s="909"/>
      <c r="AO126" s="909"/>
      <c r="AP126" s="909"/>
      <c r="AQ126" s="909"/>
      <c r="AR126" s="909"/>
      <c r="AS126" s="909"/>
      <c r="AT126" s="909"/>
      <c r="AU126" s="909"/>
      <c r="AV126" s="909"/>
      <c r="AW126" s="909"/>
      <c r="AX126" s="909"/>
      <c r="AY126" s="909"/>
      <c r="AZ126" s="909"/>
      <c r="BA126" s="909"/>
      <c r="BB126" s="909"/>
      <c r="BC126" s="909"/>
      <c r="BD126" s="909"/>
      <c r="BE126" s="909"/>
      <c r="BF126" s="909"/>
      <c r="BG126" s="909"/>
      <c r="BH126" s="909"/>
      <c r="BI126" s="909"/>
      <c r="BJ126" s="909"/>
      <c r="BK126" s="909"/>
      <c r="BL126" s="909"/>
      <c r="BM126" s="909"/>
      <c r="BN126" s="909"/>
      <c r="BO126" s="909"/>
      <c r="BP126" s="909"/>
      <c r="BQ126" s="909"/>
      <c r="BR126" s="909"/>
      <c r="BS126" s="909"/>
      <c r="BT126" s="909"/>
      <c r="BU126" s="909"/>
      <c r="BV126" s="909"/>
      <c r="BW126" s="909"/>
      <c r="BX126" s="909"/>
      <c r="BY126" s="909"/>
      <c r="BZ126" s="909"/>
      <c r="CA126" s="909"/>
      <c r="CB126" s="909"/>
      <c r="CC126" s="909"/>
      <c r="CD126" s="909"/>
      <c r="CE126" s="909"/>
      <c r="CF126" s="909"/>
      <c r="CG126" s="909"/>
      <c r="CH126" s="909"/>
      <c r="CI126" s="909"/>
      <c r="CJ126" s="909"/>
      <c r="CK126" s="909"/>
      <c r="CL126" s="909"/>
      <c r="CM126" s="909"/>
      <c r="CN126" s="909"/>
      <c r="CO126" s="909"/>
      <c r="CP126" s="909"/>
      <c r="CQ126" s="909"/>
      <c r="CR126" s="909"/>
      <c r="CS126" s="909"/>
      <c r="CT126" s="909"/>
      <c r="CU126" s="909"/>
      <c r="CV126" s="909"/>
      <c r="CW126" s="909"/>
      <c r="CX126" s="909"/>
      <c r="CY126" s="909"/>
      <c r="CZ126" s="909"/>
      <c r="DA126" s="909"/>
      <c r="DB126" s="909"/>
      <c r="DC126" s="909"/>
      <c r="DD126" s="909"/>
      <c r="DE126" s="909"/>
      <c r="DF126" s="909"/>
      <c r="DG126" s="909"/>
    </row>
    <row r="127" spans="1:111" ht="12.75" customHeight="1" x14ac:dyDescent="0.25">
      <c r="A127" s="1463" t="s">
        <v>288</v>
      </c>
      <c r="B127" s="1464"/>
      <c r="C127" s="1464"/>
      <c r="D127" s="1465"/>
      <c r="E127" s="1195"/>
      <c r="F127" s="1195"/>
      <c r="G127" s="1195"/>
      <c r="H127" s="1195"/>
      <c r="I127" s="909"/>
      <c r="J127" s="909"/>
      <c r="N127" s="909"/>
      <c r="O127" s="1295"/>
      <c r="P127" s="909"/>
      <c r="Q127" s="909"/>
      <c r="R127" s="909"/>
      <c r="S127" s="909"/>
      <c r="T127" s="909"/>
      <c r="U127" s="909"/>
      <c r="V127" s="909"/>
      <c r="W127" s="909"/>
      <c r="X127" s="909"/>
      <c r="Y127" s="909"/>
      <c r="Z127" s="909"/>
      <c r="AA127" s="909"/>
      <c r="AB127" s="909"/>
      <c r="AC127" s="909"/>
      <c r="AD127" s="909"/>
      <c r="AE127" s="909"/>
      <c r="AF127" s="909"/>
      <c r="AG127" s="909"/>
      <c r="AH127" s="909"/>
      <c r="AI127" s="909"/>
      <c r="AJ127" s="909"/>
      <c r="AK127" s="909"/>
      <c r="AL127" s="909"/>
      <c r="AM127" s="909"/>
      <c r="AN127" s="909"/>
      <c r="AO127" s="909"/>
      <c r="AP127" s="909"/>
      <c r="AQ127" s="909"/>
      <c r="AR127" s="909"/>
      <c r="AS127" s="909"/>
      <c r="AT127" s="909"/>
      <c r="AU127" s="909"/>
      <c r="AV127" s="909"/>
      <c r="AW127" s="909"/>
      <c r="AX127" s="909"/>
      <c r="AY127" s="909"/>
      <c r="AZ127" s="909"/>
      <c r="BA127" s="909"/>
      <c r="BB127" s="909"/>
      <c r="BC127" s="909"/>
      <c r="BD127" s="909"/>
      <c r="BE127" s="909"/>
      <c r="BF127" s="909"/>
      <c r="BG127" s="909"/>
      <c r="BH127" s="909"/>
      <c r="BI127" s="909"/>
      <c r="BJ127" s="909"/>
      <c r="BK127" s="909"/>
      <c r="BL127" s="909"/>
      <c r="BM127" s="909"/>
      <c r="BN127" s="909"/>
      <c r="BO127" s="909"/>
      <c r="BP127" s="909"/>
      <c r="BQ127" s="909"/>
      <c r="BR127" s="909"/>
      <c r="BS127" s="909"/>
      <c r="BT127" s="909"/>
      <c r="BU127" s="909"/>
      <c r="BV127" s="909"/>
      <c r="BW127" s="909"/>
      <c r="BX127" s="909"/>
      <c r="BY127" s="909"/>
      <c r="BZ127" s="909"/>
      <c r="CA127" s="909"/>
      <c r="CB127" s="909"/>
      <c r="CC127" s="909"/>
      <c r="CD127" s="909"/>
      <c r="CE127" s="909"/>
      <c r="CF127" s="909"/>
      <c r="CG127" s="909"/>
      <c r="CH127" s="909"/>
      <c r="CI127" s="909"/>
      <c r="CJ127" s="909"/>
      <c r="CK127" s="909"/>
      <c r="CL127" s="909"/>
      <c r="CM127" s="909"/>
      <c r="CN127" s="909"/>
      <c r="CO127" s="909"/>
      <c r="CP127" s="909"/>
      <c r="CQ127" s="909"/>
      <c r="CR127" s="909"/>
      <c r="CS127" s="909"/>
      <c r="CT127" s="909"/>
      <c r="CU127" s="909"/>
      <c r="CV127" s="909"/>
      <c r="CW127" s="909"/>
      <c r="CX127" s="909"/>
      <c r="CY127" s="909"/>
      <c r="CZ127" s="909"/>
      <c r="DA127" s="909"/>
      <c r="DB127" s="909"/>
      <c r="DC127" s="909"/>
      <c r="DD127" s="909"/>
      <c r="DE127" s="909"/>
      <c r="DF127" s="909"/>
      <c r="DG127" s="909"/>
    </row>
    <row r="128" spans="1:111" ht="12.75" customHeight="1" x14ac:dyDescent="0.25">
      <c r="A128" s="1466" t="s">
        <v>909</v>
      </c>
      <c r="B128" s="1467"/>
      <c r="C128" s="1467"/>
      <c r="D128" s="1468"/>
      <c r="I128" s="909"/>
      <c r="J128" s="909"/>
      <c r="N128" s="909"/>
      <c r="O128" s="1295"/>
      <c r="P128" s="909"/>
      <c r="Q128" s="909"/>
      <c r="R128" s="909"/>
      <c r="S128" s="909"/>
      <c r="T128" s="909"/>
      <c r="U128" s="909"/>
      <c r="V128" s="909"/>
      <c r="W128" s="909"/>
      <c r="X128" s="909"/>
      <c r="Y128" s="909"/>
      <c r="Z128" s="909"/>
      <c r="AA128" s="909"/>
      <c r="AB128" s="909"/>
      <c r="AC128" s="909"/>
      <c r="AD128" s="909"/>
      <c r="AE128" s="909"/>
      <c r="AF128" s="909"/>
      <c r="AG128" s="909"/>
      <c r="AH128" s="909"/>
      <c r="AI128" s="909"/>
      <c r="AJ128" s="909"/>
      <c r="AK128" s="909"/>
      <c r="AL128" s="909"/>
      <c r="AM128" s="909"/>
      <c r="AN128" s="909"/>
      <c r="AO128" s="909"/>
      <c r="AP128" s="909"/>
      <c r="AQ128" s="909"/>
      <c r="AR128" s="909"/>
      <c r="AS128" s="909"/>
      <c r="AT128" s="909"/>
      <c r="AU128" s="909"/>
      <c r="AV128" s="909"/>
      <c r="AW128" s="909"/>
      <c r="AX128" s="909"/>
      <c r="AY128" s="909"/>
      <c r="AZ128" s="909"/>
      <c r="BA128" s="909"/>
      <c r="BB128" s="909"/>
      <c r="BC128" s="909"/>
      <c r="BD128" s="909"/>
      <c r="BE128" s="909"/>
      <c r="BF128" s="909"/>
      <c r="BG128" s="909"/>
      <c r="BH128" s="909"/>
      <c r="BI128" s="909"/>
      <c r="BJ128" s="909"/>
      <c r="BK128" s="909"/>
      <c r="BL128" s="909"/>
      <c r="BM128" s="909"/>
      <c r="BN128" s="909"/>
      <c r="BO128" s="909"/>
      <c r="BP128" s="909"/>
      <c r="BQ128" s="909"/>
      <c r="BR128" s="909"/>
      <c r="BS128" s="909"/>
      <c r="BT128" s="909"/>
      <c r="BU128" s="909"/>
      <c r="BV128" s="909"/>
      <c r="BW128" s="909"/>
      <c r="BX128" s="909"/>
      <c r="BY128" s="909"/>
      <c r="BZ128" s="909"/>
      <c r="CA128" s="909"/>
      <c r="CB128" s="909"/>
      <c r="CC128" s="909"/>
      <c r="CD128" s="909"/>
      <c r="CE128" s="909"/>
      <c r="CF128" s="909"/>
      <c r="CG128" s="909"/>
      <c r="CH128" s="909"/>
      <c r="CI128" s="909"/>
      <c r="CJ128" s="909"/>
      <c r="CK128" s="909"/>
      <c r="CL128" s="909"/>
      <c r="CM128" s="909"/>
      <c r="CN128" s="909"/>
      <c r="CO128" s="909"/>
      <c r="CP128" s="909"/>
      <c r="CQ128" s="909"/>
      <c r="CR128" s="909"/>
      <c r="CS128" s="909"/>
      <c r="CT128" s="909"/>
      <c r="CU128" s="909"/>
      <c r="CV128" s="909"/>
      <c r="CW128" s="909"/>
      <c r="CX128" s="909"/>
      <c r="CY128" s="909"/>
      <c r="CZ128" s="909"/>
      <c r="DA128" s="909"/>
      <c r="DB128" s="909"/>
      <c r="DC128" s="909"/>
      <c r="DD128" s="909"/>
      <c r="DE128" s="909"/>
      <c r="DF128" s="909"/>
      <c r="DG128" s="909"/>
    </row>
    <row r="129" spans="1:111" ht="12.75" customHeight="1" x14ac:dyDescent="0.25">
      <c r="A129" s="480" t="s">
        <v>240</v>
      </c>
      <c r="B129" s="481"/>
      <c r="C129" s="481"/>
      <c r="D129" s="482"/>
      <c r="E129" s="1484" t="s">
        <v>243</v>
      </c>
      <c r="F129" s="1485"/>
      <c r="G129" s="1485" t="s">
        <v>244</v>
      </c>
      <c r="H129" s="1486"/>
      <c r="I129" s="909"/>
      <c r="J129" s="1315"/>
      <c r="N129" s="909"/>
      <c r="O129" s="1295"/>
      <c r="P129" s="909"/>
      <c r="Q129" s="909"/>
      <c r="R129" s="909"/>
      <c r="S129" s="909"/>
      <c r="T129" s="909"/>
      <c r="U129" s="909"/>
      <c r="V129" s="909"/>
      <c r="W129" s="909"/>
      <c r="X129" s="909"/>
      <c r="Y129" s="909"/>
      <c r="Z129" s="909"/>
      <c r="AA129" s="909"/>
      <c r="AB129" s="909"/>
      <c r="AC129" s="909"/>
      <c r="AD129" s="909"/>
      <c r="AE129" s="909"/>
      <c r="AF129" s="909"/>
      <c r="AG129" s="909"/>
      <c r="AH129" s="909"/>
      <c r="AI129" s="909"/>
      <c r="AJ129" s="909"/>
      <c r="AK129" s="909"/>
      <c r="AL129" s="909"/>
      <c r="AM129" s="909"/>
      <c r="AN129" s="909"/>
      <c r="AO129" s="909"/>
      <c r="AP129" s="909"/>
      <c r="AQ129" s="909"/>
      <c r="AR129" s="909"/>
      <c r="AS129" s="909"/>
      <c r="AT129" s="909"/>
      <c r="AU129" s="909"/>
      <c r="AV129" s="909"/>
      <c r="AW129" s="909"/>
      <c r="AX129" s="909"/>
      <c r="AY129" s="909"/>
      <c r="AZ129" s="909"/>
      <c r="BA129" s="909"/>
      <c r="BB129" s="909"/>
      <c r="BC129" s="909"/>
      <c r="BD129" s="909"/>
      <c r="BE129" s="909"/>
      <c r="BF129" s="909"/>
      <c r="BG129" s="909"/>
      <c r="BH129" s="909"/>
      <c r="BI129" s="909"/>
      <c r="BJ129" s="909"/>
      <c r="BK129" s="909"/>
      <c r="BL129" s="909"/>
      <c r="BM129" s="909"/>
      <c r="BN129" s="909"/>
      <c r="BO129" s="909"/>
      <c r="BP129" s="909"/>
      <c r="BQ129" s="909"/>
      <c r="BR129" s="909"/>
      <c r="BS129" s="909"/>
      <c r="BT129" s="909"/>
      <c r="BU129" s="909"/>
      <c r="BV129" s="909"/>
      <c r="BW129" s="909"/>
      <c r="BX129" s="909"/>
      <c r="BY129" s="909"/>
      <c r="BZ129" s="909"/>
      <c r="CA129" s="909"/>
      <c r="CB129" s="909"/>
      <c r="CC129" s="909"/>
      <c r="CD129" s="909"/>
      <c r="CE129" s="909"/>
      <c r="CF129" s="909"/>
      <c r="CG129" s="909"/>
      <c r="CH129" s="909"/>
      <c r="CI129" s="909"/>
      <c r="CJ129" s="909"/>
      <c r="CK129" s="909"/>
      <c r="CL129" s="909"/>
      <c r="CM129" s="909"/>
      <c r="CN129" s="909"/>
      <c r="CO129" s="909"/>
      <c r="CP129" s="909"/>
      <c r="CQ129" s="909"/>
      <c r="CR129" s="909"/>
      <c r="CS129" s="909"/>
      <c r="CT129" s="909"/>
      <c r="CU129" s="909"/>
      <c r="CV129" s="909"/>
      <c r="CW129" s="909"/>
      <c r="CX129" s="909"/>
      <c r="CY129" s="909"/>
      <c r="CZ129" s="909"/>
      <c r="DA129" s="909"/>
      <c r="DB129" s="909"/>
      <c r="DC129" s="909"/>
      <c r="DD129" s="909"/>
      <c r="DE129" s="909"/>
      <c r="DF129" s="909"/>
      <c r="DG129" s="909"/>
    </row>
    <row r="130" spans="1:111" ht="12.75" customHeight="1" x14ac:dyDescent="0.25">
      <c r="A130" s="425"/>
      <c r="B130" s="468"/>
      <c r="C130" s="468"/>
      <c r="D130" s="426"/>
      <c r="E130" s="478" t="s">
        <v>245</v>
      </c>
      <c r="F130" s="478" t="s">
        <v>605</v>
      </c>
      <c r="G130" s="478" t="s">
        <v>245</v>
      </c>
      <c r="H130" s="478" t="s">
        <v>605</v>
      </c>
      <c r="N130" s="909"/>
      <c r="O130" s="1295"/>
      <c r="P130" s="909"/>
      <c r="Q130" s="909"/>
      <c r="R130" s="909"/>
      <c r="S130" s="909"/>
      <c r="T130" s="909"/>
      <c r="U130" s="909"/>
      <c r="V130" s="909"/>
      <c r="W130" s="909"/>
      <c r="X130" s="909"/>
      <c r="Y130" s="909"/>
      <c r="Z130" s="909"/>
      <c r="AA130" s="909"/>
      <c r="AB130" s="909"/>
      <c r="AC130" s="909"/>
      <c r="AD130" s="909"/>
      <c r="AE130" s="909"/>
      <c r="AF130" s="909"/>
      <c r="AG130" s="909"/>
      <c r="AH130" s="909"/>
      <c r="AI130" s="909"/>
      <c r="AJ130" s="909"/>
      <c r="AK130" s="909"/>
      <c r="AL130" s="909"/>
      <c r="AM130" s="909"/>
      <c r="AN130" s="909"/>
      <c r="AO130" s="909"/>
      <c r="AP130" s="909"/>
      <c r="AQ130" s="909"/>
      <c r="AR130" s="909"/>
      <c r="AS130" s="909"/>
      <c r="AT130" s="909"/>
      <c r="AU130" s="909"/>
      <c r="AV130" s="909"/>
      <c r="AW130" s="909"/>
      <c r="AX130" s="909"/>
      <c r="AY130" s="909"/>
      <c r="AZ130" s="909"/>
      <c r="BA130" s="909"/>
      <c r="BB130" s="909"/>
      <c r="BC130" s="909"/>
      <c r="BD130" s="909"/>
      <c r="BE130" s="909"/>
      <c r="BF130" s="909"/>
      <c r="BG130" s="909"/>
      <c r="BH130" s="909"/>
      <c r="BI130" s="909"/>
      <c r="BJ130" s="909"/>
      <c r="BK130" s="909"/>
      <c r="BL130" s="909"/>
      <c r="BM130" s="909"/>
      <c r="BN130" s="909"/>
      <c r="BO130" s="909"/>
      <c r="BP130" s="909"/>
      <c r="BQ130" s="909"/>
      <c r="BR130" s="909"/>
      <c r="BS130" s="909"/>
      <c r="BT130" s="909"/>
      <c r="BU130" s="909"/>
      <c r="BV130" s="909"/>
      <c r="BW130" s="909"/>
      <c r="BX130" s="909"/>
      <c r="BY130" s="909"/>
      <c r="BZ130" s="909"/>
      <c r="CA130" s="909"/>
      <c r="CB130" s="909"/>
      <c r="CC130" s="909"/>
      <c r="CD130" s="909"/>
      <c r="CE130" s="909"/>
      <c r="CF130" s="909"/>
      <c r="CG130" s="909"/>
      <c r="CH130" s="909"/>
      <c r="CI130" s="909"/>
      <c r="CJ130" s="909"/>
      <c r="CK130" s="909"/>
      <c r="CL130" s="909"/>
      <c r="CM130" s="909"/>
      <c r="CN130" s="909"/>
      <c r="CO130" s="909"/>
      <c r="CP130" s="909"/>
      <c r="CQ130" s="909"/>
      <c r="CR130" s="909"/>
      <c r="CS130" s="909"/>
      <c r="CT130" s="909"/>
      <c r="CU130" s="909"/>
      <c r="CV130" s="909"/>
      <c r="CW130" s="909"/>
      <c r="CX130" s="909"/>
      <c r="CY130" s="909"/>
      <c r="CZ130" s="909"/>
      <c r="DA130" s="909"/>
      <c r="DB130" s="909"/>
      <c r="DC130" s="909"/>
      <c r="DD130" s="909"/>
      <c r="DE130" s="909"/>
      <c r="DF130" s="909"/>
      <c r="DG130" s="909"/>
    </row>
    <row r="131" spans="1:111" x14ac:dyDescent="0.25">
      <c r="A131" s="425"/>
      <c r="B131" s="483"/>
      <c r="C131" s="468"/>
      <c r="D131" s="426"/>
      <c r="E131" s="457"/>
      <c r="F131" s="457" t="s">
        <v>247</v>
      </c>
      <c r="G131" s="457"/>
      <c r="H131" s="457" t="s">
        <v>247</v>
      </c>
      <c r="N131" s="909"/>
      <c r="O131" s="1295"/>
      <c r="P131" s="909"/>
      <c r="Q131" s="909"/>
      <c r="R131" s="909"/>
      <c r="S131" s="909"/>
      <c r="T131" s="909"/>
      <c r="U131" s="909"/>
      <c r="V131" s="909"/>
      <c r="W131" s="909"/>
      <c r="X131" s="909"/>
      <c r="Y131" s="909"/>
      <c r="Z131" s="909"/>
      <c r="AA131" s="909"/>
      <c r="AB131" s="909"/>
      <c r="AC131" s="909"/>
      <c r="AD131" s="909"/>
      <c r="AE131" s="909"/>
      <c r="AF131" s="909"/>
      <c r="AG131" s="909"/>
      <c r="AH131" s="909"/>
      <c r="AI131" s="909"/>
      <c r="AJ131" s="909"/>
      <c r="AK131" s="909"/>
      <c r="AL131" s="909"/>
      <c r="AM131" s="909"/>
      <c r="AN131" s="909"/>
      <c r="AO131" s="909"/>
      <c r="AP131" s="909"/>
      <c r="AQ131" s="909"/>
      <c r="AR131" s="909"/>
      <c r="AS131" s="909"/>
      <c r="AT131" s="909"/>
      <c r="AU131" s="909"/>
      <c r="AV131" s="909"/>
      <c r="AW131" s="909"/>
      <c r="AX131" s="909"/>
      <c r="AY131" s="909"/>
      <c r="AZ131" s="909"/>
      <c r="BA131" s="909"/>
      <c r="BB131" s="909"/>
      <c r="BC131" s="909"/>
      <c r="BD131" s="909"/>
      <c r="BE131" s="909"/>
      <c r="BF131" s="909"/>
      <c r="BG131" s="909"/>
      <c r="BH131" s="909"/>
      <c r="BI131" s="909"/>
      <c r="BJ131" s="909"/>
      <c r="BK131" s="909"/>
      <c r="BL131" s="909"/>
      <c r="BM131" s="909"/>
      <c r="BN131" s="909"/>
      <c r="BO131" s="909"/>
      <c r="BP131" s="909"/>
      <c r="BQ131" s="909"/>
      <c r="BR131" s="909"/>
      <c r="BS131" s="909"/>
      <c r="BT131" s="909"/>
      <c r="BU131" s="909"/>
      <c r="BV131" s="909"/>
      <c r="BW131" s="909"/>
      <c r="BX131" s="909"/>
      <c r="BY131" s="909"/>
      <c r="BZ131" s="909"/>
      <c r="CA131" s="909"/>
      <c r="CB131" s="909"/>
      <c r="CC131" s="909"/>
      <c r="CD131" s="909"/>
      <c r="CE131" s="909"/>
      <c r="CF131" s="909"/>
      <c r="CG131" s="909"/>
      <c r="CH131" s="909"/>
      <c r="CI131" s="909"/>
      <c r="CJ131" s="909"/>
      <c r="CK131" s="909"/>
      <c r="CL131" s="909"/>
      <c r="CM131" s="909"/>
      <c r="CN131" s="909"/>
      <c r="CO131" s="909"/>
      <c r="CP131" s="909"/>
      <c r="CQ131" s="909"/>
      <c r="CR131" s="909"/>
      <c r="CS131" s="909"/>
      <c r="CT131" s="909"/>
      <c r="CU131" s="909"/>
      <c r="CV131" s="909"/>
      <c r="CW131" s="909"/>
      <c r="CX131" s="909"/>
      <c r="CY131" s="909"/>
      <c r="CZ131" s="909"/>
      <c r="DA131" s="909"/>
      <c r="DB131" s="909"/>
      <c r="DC131" s="909"/>
      <c r="DD131" s="909"/>
      <c r="DE131" s="909"/>
      <c r="DF131" s="909"/>
      <c r="DG131" s="909"/>
    </row>
    <row r="132" spans="1:111" ht="12.75" customHeight="1" x14ac:dyDescent="0.25">
      <c r="A132" s="427"/>
      <c r="B132" s="473"/>
      <c r="C132" s="473"/>
      <c r="D132" s="428"/>
      <c r="E132" s="462"/>
      <c r="F132" s="462" t="s">
        <v>248</v>
      </c>
      <c r="G132" s="462"/>
      <c r="H132" s="462" t="s">
        <v>248</v>
      </c>
      <c r="N132" s="909"/>
      <c r="O132" s="1295"/>
      <c r="P132" s="909"/>
      <c r="Q132" s="909"/>
      <c r="R132" s="909"/>
      <c r="S132" s="909"/>
      <c r="T132" s="909"/>
      <c r="U132" s="909"/>
      <c r="V132" s="909"/>
      <c r="W132" s="909"/>
      <c r="X132" s="909"/>
      <c r="Y132" s="909"/>
      <c r="Z132" s="909"/>
      <c r="AA132" s="909"/>
      <c r="AB132" s="909"/>
      <c r="AC132" s="909"/>
      <c r="AD132" s="909"/>
      <c r="AE132" s="909"/>
      <c r="AF132" s="909"/>
      <c r="AG132" s="909"/>
      <c r="AH132" s="909"/>
      <c r="AI132" s="909"/>
      <c r="AJ132" s="909"/>
      <c r="AK132" s="909"/>
      <c r="AL132" s="909"/>
      <c r="AM132" s="909"/>
      <c r="AN132" s="909"/>
      <c r="AO132" s="909"/>
      <c r="AP132" s="909"/>
      <c r="AQ132" s="909"/>
      <c r="AR132" s="909"/>
      <c r="AS132" s="909"/>
      <c r="AT132" s="909"/>
      <c r="AU132" s="909"/>
      <c r="AV132" s="909"/>
      <c r="AW132" s="909"/>
      <c r="AX132" s="909"/>
      <c r="AY132" s="909"/>
      <c r="AZ132" s="909"/>
      <c r="BA132" s="909"/>
      <c r="BB132" s="909"/>
      <c r="BC132" s="909"/>
      <c r="BD132" s="909"/>
      <c r="BE132" s="909"/>
      <c r="BF132" s="909"/>
      <c r="BG132" s="909"/>
      <c r="BH132" s="909"/>
      <c r="BI132" s="909"/>
      <c r="BJ132" s="909"/>
      <c r="BK132" s="909"/>
      <c r="BL132" s="909"/>
      <c r="BM132" s="909"/>
      <c r="BN132" s="909"/>
      <c r="BO132" s="909"/>
      <c r="BP132" s="909"/>
      <c r="BQ132" s="909"/>
      <c r="BR132" s="909"/>
      <c r="BS132" s="909"/>
      <c r="BT132" s="909"/>
      <c r="BU132" s="909"/>
      <c r="BV132" s="909"/>
      <c r="BW132" s="909"/>
      <c r="BX132" s="909"/>
      <c r="BY132" s="909"/>
      <c r="BZ132" s="909"/>
      <c r="CA132" s="909"/>
      <c r="CB132" s="909"/>
      <c r="CC132" s="909"/>
      <c r="CD132" s="909"/>
      <c r="CE132" s="909"/>
      <c r="CF132" s="909"/>
      <c r="CG132" s="909"/>
      <c r="CH132" s="909"/>
      <c r="CI132" s="909"/>
      <c r="CJ132" s="909"/>
      <c r="CK132" s="909"/>
      <c r="CL132" s="909"/>
      <c r="CM132" s="909"/>
      <c r="CN132" s="909"/>
      <c r="CO132" s="909"/>
      <c r="CP132" s="909"/>
      <c r="CQ132" s="909"/>
      <c r="CR132" s="909"/>
      <c r="CS132" s="909"/>
      <c r="CT132" s="909"/>
      <c r="CU132" s="909"/>
      <c r="CV132" s="909"/>
      <c r="CW132" s="909"/>
      <c r="CX132" s="909"/>
      <c r="CY132" s="909"/>
      <c r="CZ132" s="909"/>
      <c r="DA132" s="909"/>
      <c r="DB132" s="909"/>
      <c r="DC132" s="909"/>
      <c r="DD132" s="909"/>
      <c r="DE132" s="909"/>
      <c r="DF132" s="909"/>
      <c r="DG132" s="909"/>
    </row>
    <row r="133" spans="1:111" ht="12.75" customHeight="1" x14ac:dyDescent="0.25">
      <c r="A133" s="1049"/>
      <c r="B133" s="1003" t="s">
        <v>733</v>
      </c>
      <c r="C133" s="448"/>
      <c r="D133" s="448"/>
      <c r="E133" s="450"/>
      <c r="F133" s="450"/>
      <c r="G133" s="450"/>
      <c r="H133" s="451"/>
      <c r="N133" s="909"/>
      <c r="O133" s="1295"/>
      <c r="P133" s="909"/>
      <c r="Q133" s="909"/>
      <c r="R133" s="909"/>
      <c r="S133" s="909"/>
      <c r="T133" s="909"/>
      <c r="U133" s="909"/>
      <c r="V133" s="909"/>
      <c r="W133" s="909"/>
      <c r="X133" s="909"/>
      <c r="Y133" s="909"/>
      <c r="Z133" s="909"/>
      <c r="AA133" s="909"/>
      <c r="AB133" s="909"/>
      <c r="AC133" s="909"/>
      <c r="AD133" s="909"/>
      <c r="AE133" s="909"/>
      <c r="AF133" s="909"/>
      <c r="AG133" s="909"/>
      <c r="AH133" s="909"/>
      <c r="AI133" s="909"/>
      <c r="AJ133" s="909"/>
      <c r="AK133" s="909"/>
      <c r="AL133" s="909"/>
      <c r="AM133" s="909"/>
      <c r="AN133" s="909"/>
      <c r="AO133" s="909"/>
      <c r="AP133" s="909"/>
      <c r="AQ133" s="909"/>
      <c r="AR133" s="909"/>
      <c r="AS133" s="909"/>
      <c r="AT133" s="909"/>
      <c r="AU133" s="909"/>
      <c r="AV133" s="909"/>
      <c r="AW133" s="909"/>
      <c r="AX133" s="909"/>
      <c r="AY133" s="909"/>
      <c r="AZ133" s="909"/>
      <c r="BA133" s="909"/>
      <c r="BB133" s="909"/>
      <c r="BC133" s="909"/>
      <c r="BD133" s="909"/>
      <c r="BE133" s="909"/>
      <c r="BF133" s="909"/>
      <c r="BG133" s="909"/>
      <c r="BH133" s="909"/>
      <c r="BI133" s="909"/>
      <c r="BJ133" s="909"/>
      <c r="BK133" s="909"/>
      <c r="BL133" s="909"/>
      <c r="BM133" s="909"/>
      <c r="BN133" s="909"/>
      <c r="BO133" s="909"/>
      <c r="BP133" s="909"/>
      <c r="BQ133" s="909"/>
      <c r="BR133" s="909"/>
      <c r="BS133" s="909"/>
      <c r="BT133" s="909"/>
      <c r="BU133" s="909"/>
      <c r="BV133" s="909"/>
      <c r="BW133" s="909"/>
      <c r="BX133" s="909"/>
      <c r="BY133" s="909"/>
      <c r="BZ133" s="909"/>
      <c r="CA133" s="909"/>
      <c r="CB133" s="909"/>
      <c r="CC133" s="909"/>
      <c r="CD133" s="909"/>
      <c r="CE133" s="909"/>
      <c r="CF133" s="909"/>
      <c r="CG133" s="909"/>
      <c r="CH133" s="909"/>
      <c r="CI133" s="909"/>
      <c r="CJ133" s="909"/>
      <c r="CK133" s="909"/>
      <c r="CL133" s="909"/>
      <c r="CM133" s="909"/>
      <c r="CN133" s="909"/>
      <c r="CO133" s="909"/>
      <c r="CP133" s="909"/>
      <c r="CQ133" s="909"/>
      <c r="CR133" s="909"/>
      <c r="CS133" s="909"/>
      <c r="CT133" s="909"/>
      <c r="CU133" s="909"/>
      <c r="CV133" s="909"/>
      <c r="CW133" s="909"/>
      <c r="CX133" s="909"/>
      <c r="CY133" s="909"/>
      <c r="CZ133" s="909"/>
      <c r="DA133" s="909"/>
      <c r="DB133" s="909"/>
      <c r="DC133" s="909"/>
      <c r="DD133" s="909"/>
      <c r="DE133" s="909"/>
      <c r="DF133" s="909"/>
      <c r="DG133" s="909"/>
    </row>
    <row r="134" spans="1:111" ht="12.75" customHeight="1" x14ac:dyDescent="0.25">
      <c r="A134" s="1049"/>
      <c r="B134" s="767" t="s">
        <v>249</v>
      </c>
      <c r="C134" s="768"/>
      <c r="D134" s="1039"/>
      <c r="E134" s="1036">
        <v>1763575</v>
      </c>
      <c r="F134" s="1036">
        <v>18974</v>
      </c>
      <c r="G134" s="1036">
        <v>223352</v>
      </c>
      <c r="H134" s="1036">
        <v>3709</v>
      </c>
      <c r="J134" s="1304"/>
      <c r="K134" s="1304"/>
      <c r="L134" s="1304"/>
      <c r="M134" s="1304"/>
      <c r="N134" s="909"/>
      <c r="O134" s="1295"/>
      <c r="P134" s="909"/>
      <c r="Q134" s="909"/>
      <c r="R134" s="909"/>
      <c r="S134" s="909"/>
      <c r="T134" s="909"/>
      <c r="U134" s="909"/>
      <c r="V134" s="909"/>
      <c r="W134" s="909"/>
      <c r="X134" s="909"/>
      <c r="Y134" s="909"/>
      <c r="Z134" s="909"/>
      <c r="AA134" s="909"/>
      <c r="AB134" s="909"/>
      <c r="AC134" s="909"/>
      <c r="AD134" s="909"/>
      <c r="AE134" s="909"/>
      <c r="AF134" s="909"/>
      <c r="AG134" s="909"/>
      <c r="AH134" s="909"/>
      <c r="AI134" s="909"/>
      <c r="AJ134" s="909"/>
      <c r="AK134" s="909"/>
      <c r="AL134" s="909"/>
      <c r="AM134" s="909"/>
      <c r="AN134" s="909"/>
      <c r="AO134" s="909"/>
      <c r="AP134" s="909"/>
      <c r="AQ134" s="909"/>
      <c r="AR134" s="909"/>
      <c r="AS134" s="909"/>
      <c r="AT134" s="909"/>
      <c r="AU134" s="909"/>
      <c r="AV134" s="909"/>
      <c r="AW134" s="909"/>
      <c r="AX134" s="909"/>
      <c r="AY134" s="909"/>
      <c r="AZ134" s="909"/>
      <c r="BA134" s="909"/>
      <c r="BB134" s="909"/>
      <c r="BC134" s="909"/>
      <c r="BD134" s="909"/>
      <c r="BE134" s="909"/>
      <c r="BF134" s="909"/>
      <c r="BG134" s="909"/>
      <c r="BH134" s="909"/>
      <c r="BI134" s="909"/>
      <c r="BJ134" s="909"/>
      <c r="BK134" s="909"/>
      <c r="BL134" s="909"/>
      <c r="BM134" s="909"/>
      <c r="BN134" s="909"/>
      <c r="BO134" s="909"/>
      <c r="BP134" s="909"/>
      <c r="BQ134" s="909"/>
      <c r="BR134" s="909"/>
      <c r="BS134" s="909"/>
      <c r="BT134" s="909"/>
      <c r="BU134" s="909"/>
      <c r="BV134" s="909"/>
      <c r="BW134" s="909"/>
      <c r="BX134" s="909"/>
      <c r="BY134" s="909"/>
      <c r="BZ134" s="909"/>
      <c r="CA134" s="909"/>
      <c r="CB134" s="909"/>
      <c r="CC134" s="909"/>
      <c r="CD134" s="909"/>
      <c r="CE134" s="909"/>
      <c r="CF134" s="909"/>
      <c r="CG134" s="909"/>
      <c r="CH134" s="909"/>
      <c r="CI134" s="909"/>
      <c r="CJ134" s="909"/>
      <c r="CK134" s="909"/>
      <c r="CL134" s="909"/>
      <c r="CM134" s="909"/>
      <c r="CN134" s="909"/>
      <c r="CO134" s="909"/>
      <c r="CP134" s="909"/>
      <c r="CQ134" s="909"/>
      <c r="CR134" s="909"/>
      <c r="CS134" s="909"/>
      <c r="CT134" s="909"/>
      <c r="CU134" s="909"/>
      <c r="CV134" s="909"/>
      <c r="CW134" s="909"/>
      <c r="CX134" s="909"/>
      <c r="CY134" s="909"/>
      <c r="CZ134" s="909"/>
      <c r="DA134" s="909"/>
      <c r="DB134" s="909"/>
      <c r="DC134" s="909"/>
      <c r="DD134" s="909"/>
      <c r="DE134" s="909"/>
      <c r="DF134" s="909"/>
      <c r="DG134" s="909"/>
    </row>
    <row r="135" spans="1:111" ht="12.75" customHeight="1" x14ac:dyDescent="0.25">
      <c r="A135" s="1049"/>
      <c r="B135" s="767" t="s">
        <v>250</v>
      </c>
      <c r="C135" s="768"/>
      <c r="D135" s="1039"/>
      <c r="E135" s="1036">
        <v>924128</v>
      </c>
      <c r="F135" s="1036">
        <v>10284</v>
      </c>
      <c r="G135" s="1036">
        <v>2054850</v>
      </c>
      <c r="H135" s="1036">
        <v>15824</v>
      </c>
      <c r="J135" s="1304"/>
      <c r="K135" s="1304"/>
      <c r="L135" s="1304"/>
      <c r="M135" s="1304"/>
      <c r="N135" s="909"/>
      <c r="O135" s="1295"/>
      <c r="P135" s="909"/>
      <c r="Q135" s="909"/>
      <c r="R135" s="909"/>
      <c r="S135" s="909"/>
      <c r="T135" s="909"/>
      <c r="U135" s="909"/>
      <c r="V135" s="909"/>
      <c r="W135" s="909"/>
      <c r="X135" s="909"/>
      <c r="Y135" s="909"/>
      <c r="Z135" s="909"/>
      <c r="AA135" s="909"/>
      <c r="AB135" s="909"/>
      <c r="AC135" s="909"/>
      <c r="AD135" s="909"/>
      <c r="AE135" s="909"/>
      <c r="AF135" s="909"/>
      <c r="AG135" s="909"/>
      <c r="AH135" s="909"/>
      <c r="AI135" s="909"/>
      <c r="AJ135" s="909"/>
      <c r="AK135" s="909"/>
      <c r="AL135" s="909"/>
      <c r="AM135" s="909"/>
      <c r="AN135" s="909"/>
      <c r="AO135" s="909"/>
      <c r="AP135" s="909"/>
      <c r="AQ135" s="909"/>
      <c r="AR135" s="909"/>
      <c r="AS135" s="909"/>
      <c r="AT135" s="909"/>
      <c r="AU135" s="909"/>
      <c r="AV135" s="909"/>
      <c r="AW135" s="909"/>
      <c r="AX135" s="909"/>
      <c r="AY135" s="909"/>
      <c r="AZ135" s="909"/>
      <c r="BA135" s="909"/>
      <c r="BB135" s="909"/>
      <c r="BC135" s="909"/>
      <c r="BD135" s="909"/>
      <c r="BE135" s="909"/>
      <c r="BF135" s="909"/>
      <c r="BG135" s="909"/>
      <c r="BH135" s="909"/>
      <c r="BI135" s="909"/>
      <c r="BJ135" s="909"/>
      <c r="BK135" s="909"/>
      <c r="BL135" s="909"/>
      <c r="BM135" s="909"/>
      <c r="BN135" s="909"/>
      <c r="BO135" s="909"/>
      <c r="BP135" s="909"/>
      <c r="BQ135" s="909"/>
      <c r="BR135" s="909"/>
      <c r="BS135" s="909"/>
      <c r="BT135" s="909"/>
      <c r="BU135" s="909"/>
      <c r="BV135" s="909"/>
      <c r="BW135" s="909"/>
      <c r="BX135" s="909"/>
      <c r="BY135" s="909"/>
      <c r="BZ135" s="909"/>
      <c r="CA135" s="909"/>
      <c r="CB135" s="909"/>
      <c r="CC135" s="909"/>
      <c r="CD135" s="909"/>
      <c r="CE135" s="909"/>
      <c r="CF135" s="909"/>
      <c r="CG135" s="909"/>
      <c r="CH135" s="909"/>
      <c r="CI135" s="909"/>
      <c r="CJ135" s="909"/>
      <c r="CK135" s="909"/>
      <c r="CL135" s="909"/>
      <c r="CM135" s="909"/>
      <c r="CN135" s="909"/>
      <c r="CO135" s="909"/>
      <c r="CP135" s="909"/>
      <c r="CQ135" s="909"/>
      <c r="CR135" s="909"/>
      <c r="CS135" s="909"/>
      <c r="CT135" s="909"/>
      <c r="CU135" s="909"/>
      <c r="CV135" s="909"/>
      <c r="CW135" s="909"/>
      <c r="CX135" s="909"/>
      <c r="CY135" s="909"/>
      <c r="CZ135" s="909"/>
      <c r="DA135" s="909"/>
      <c r="DB135" s="909"/>
      <c r="DC135" s="909"/>
      <c r="DD135" s="909"/>
      <c r="DE135" s="909"/>
      <c r="DF135" s="909"/>
      <c r="DG135" s="909"/>
    </row>
    <row r="136" spans="1:111" ht="12.75" customHeight="1" x14ac:dyDescent="0.25">
      <c r="A136" s="1049"/>
      <c r="B136" s="767" t="s">
        <v>251</v>
      </c>
      <c r="C136" s="768"/>
      <c r="D136" s="1039"/>
      <c r="E136" s="1036">
        <v>8730757</v>
      </c>
      <c r="F136" s="1036">
        <v>19400</v>
      </c>
      <c r="G136" s="1036">
        <v>1089054</v>
      </c>
      <c r="H136" s="1036">
        <v>1731</v>
      </c>
      <c r="J136" s="1304"/>
      <c r="K136" s="1304"/>
      <c r="L136" s="1304"/>
      <c r="M136" s="1304"/>
      <c r="N136" s="909"/>
      <c r="O136" s="1295"/>
      <c r="P136" s="909"/>
      <c r="Q136" s="909"/>
      <c r="R136" s="909"/>
      <c r="S136" s="909"/>
      <c r="T136" s="909"/>
      <c r="U136" s="909"/>
      <c r="V136" s="909"/>
      <c r="W136" s="909"/>
      <c r="X136" s="909"/>
      <c r="Y136" s="909"/>
      <c r="Z136" s="909"/>
      <c r="AA136" s="909"/>
      <c r="AB136" s="909"/>
      <c r="AC136" s="909"/>
      <c r="AD136" s="909"/>
      <c r="AE136" s="909"/>
      <c r="AF136" s="909"/>
      <c r="AG136" s="909"/>
      <c r="AH136" s="909"/>
      <c r="AI136" s="909"/>
      <c r="AJ136" s="909"/>
      <c r="AK136" s="909"/>
      <c r="AL136" s="909"/>
      <c r="AM136" s="909"/>
      <c r="AN136" s="909"/>
      <c r="AO136" s="909"/>
      <c r="AP136" s="909"/>
      <c r="AQ136" s="909"/>
      <c r="AR136" s="909"/>
      <c r="AS136" s="909"/>
      <c r="AT136" s="909"/>
      <c r="AU136" s="909"/>
      <c r="AV136" s="909"/>
      <c r="AW136" s="909"/>
      <c r="AX136" s="909"/>
      <c r="AY136" s="909"/>
      <c r="AZ136" s="909"/>
      <c r="BA136" s="909"/>
      <c r="BB136" s="909"/>
      <c r="BC136" s="909"/>
      <c r="BD136" s="909"/>
      <c r="BE136" s="909"/>
      <c r="BF136" s="909"/>
      <c r="BG136" s="909"/>
      <c r="BH136" s="909"/>
      <c r="BI136" s="909"/>
      <c r="BJ136" s="909"/>
      <c r="BK136" s="909"/>
      <c r="BL136" s="909"/>
      <c r="BM136" s="909"/>
      <c r="BN136" s="909"/>
      <c r="BO136" s="909"/>
      <c r="BP136" s="909"/>
      <c r="BQ136" s="909"/>
      <c r="BR136" s="909"/>
      <c r="BS136" s="909"/>
      <c r="BT136" s="909"/>
      <c r="BU136" s="909"/>
      <c r="BV136" s="909"/>
      <c r="BW136" s="909"/>
      <c r="BX136" s="909"/>
      <c r="BY136" s="909"/>
      <c r="BZ136" s="909"/>
      <c r="CA136" s="909"/>
      <c r="CB136" s="909"/>
      <c r="CC136" s="909"/>
      <c r="CD136" s="909"/>
      <c r="CE136" s="909"/>
      <c r="CF136" s="909"/>
      <c r="CG136" s="909"/>
      <c r="CH136" s="909"/>
      <c r="CI136" s="909"/>
      <c r="CJ136" s="909"/>
      <c r="CK136" s="909"/>
      <c r="CL136" s="909"/>
      <c r="CM136" s="909"/>
      <c r="CN136" s="909"/>
      <c r="CO136" s="909"/>
      <c r="CP136" s="909"/>
      <c r="CQ136" s="909"/>
      <c r="CR136" s="909"/>
      <c r="CS136" s="909"/>
      <c r="CT136" s="909"/>
      <c r="CU136" s="909"/>
      <c r="CV136" s="909"/>
      <c r="CW136" s="909"/>
      <c r="CX136" s="909"/>
      <c r="CY136" s="909"/>
      <c r="CZ136" s="909"/>
      <c r="DA136" s="909"/>
      <c r="DB136" s="909"/>
      <c r="DC136" s="909"/>
      <c r="DD136" s="909"/>
      <c r="DE136" s="909"/>
      <c r="DF136" s="909"/>
      <c r="DG136" s="909"/>
    </row>
    <row r="137" spans="1:111" ht="12.75" customHeight="1" x14ac:dyDescent="0.25">
      <c r="A137" s="1049"/>
      <c r="B137" s="767" t="s">
        <v>252</v>
      </c>
      <c r="C137" s="768"/>
      <c r="D137" s="1039"/>
      <c r="E137" s="1036">
        <v>517519</v>
      </c>
      <c r="F137" s="1036">
        <v>2608</v>
      </c>
      <c r="G137" s="1036">
        <v>95735</v>
      </c>
      <c r="H137" s="1036">
        <v>1031</v>
      </c>
      <c r="J137" s="1304"/>
      <c r="K137" s="1304"/>
      <c r="L137" s="1304"/>
      <c r="M137" s="1304"/>
      <c r="N137" s="909"/>
      <c r="O137" s="1295"/>
      <c r="P137" s="909"/>
      <c r="Q137" s="909"/>
      <c r="R137" s="909"/>
      <c r="S137" s="909"/>
      <c r="T137" s="909"/>
      <c r="U137" s="909"/>
      <c r="V137" s="909"/>
      <c r="W137" s="909"/>
      <c r="X137" s="909"/>
      <c r="Y137" s="909"/>
      <c r="Z137" s="909"/>
      <c r="AA137" s="909"/>
      <c r="AB137" s="909"/>
      <c r="AC137" s="909"/>
      <c r="AD137" s="909"/>
      <c r="AE137" s="909"/>
      <c r="AF137" s="909"/>
      <c r="AG137" s="909"/>
      <c r="AH137" s="909"/>
      <c r="AI137" s="909"/>
      <c r="AJ137" s="909"/>
      <c r="AK137" s="909"/>
      <c r="AL137" s="909"/>
      <c r="AM137" s="909"/>
      <c r="AN137" s="909"/>
      <c r="AO137" s="909"/>
      <c r="AP137" s="909"/>
      <c r="AQ137" s="909"/>
      <c r="AR137" s="909"/>
      <c r="AS137" s="909"/>
      <c r="AT137" s="909"/>
      <c r="AU137" s="909"/>
      <c r="AV137" s="909"/>
      <c r="AW137" s="909"/>
      <c r="AX137" s="909"/>
      <c r="AY137" s="909"/>
      <c r="AZ137" s="909"/>
      <c r="BA137" s="909"/>
      <c r="BB137" s="909"/>
      <c r="BC137" s="909"/>
      <c r="BD137" s="909"/>
      <c r="BE137" s="909"/>
      <c r="BF137" s="909"/>
      <c r="BG137" s="909"/>
      <c r="BH137" s="909"/>
      <c r="BI137" s="909"/>
      <c r="BJ137" s="909"/>
      <c r="BK137" s="909"/>
      <c r="BL137" s="909"/>
      <c r="BM137" s="909"/>
      <c r="BN137" s="909"/>
      <c r="BO137" s="909"/>
      <c r="BP137" s="909"/>
      <c r="BQ137" s="909"/>
      <c r="BR137" s="909"/>
      <c r="BS137" s="909"/>
      <c r="BT137" s="909"/>
      <c r="BU137" s="909"/>
      <c r="BV137" s="909"/>
      <c r="BW137" s="909"/>
      <c r="BX137" s="909"/>
      <c r="BY137" s="909"/>
      <c r="BZ137" s="909"/>
      <c r="CA137" s="909"/>
      <c r="CB137" s="909"/>
      <c r="CC137" s="909"/>
      <c r="CD137" s="909"/>
      <c r="CE137" s="909"/>
      <c r="CF137" s="909"/>
      <c r="CG137" s="909"/>
      <c r="CH137" s="909"/>
      <c r="CI137" s="909"/>
      <c r="CJ137" s="909"/>
      <c r="CK137" s="909"/>
      <c r="CL137" s="909"/>
      <c r="CM137" s="909"/>
      <c r="CN137" s="909"/>
      <c r="CO137" s="909"/>
      <c r="CP137" s="909"/>
      <c r="CQ137" s="909"/>
      <c r="CR137" s="909"/>
      <c r="CS137" s="909"/>
      <c r="CT137" s="909"/>
      <c r="CU137" s="909"/>
      <c r="CV137" s="909"/>
      <c r="CW137" s="909"/>
      <c r="CX137" s="909"/>
      <c r="CY137" s="909"/>
      <c r="CZ137" s="909"/>
      <c r="DA137" s="909"/>
      <c r="DB137" s="909"/>
      <c r="DC137" s="909"/>
      <c r="DD137" s="909"/>
      <c r="DE137" s="909"/>
      <c r="DF137" s="909"/>
      <c r="DG137" s="909"/>
    </row>
    <row r="138" spans="1:111" ht="12.75" customHeight="1" x14ac:dyDescent="0.25">
      <c r="A138" s="1049"/>
      <c r="B138" s="769" t="s">
        <v>294</v>
      </c>
      <c r="C138" s="768"/>
      <c r="D138" s="1039"/>
      <c r="E138" s="1036">
        <v>657683864</v>
      </c>
      <c r="F138" s="1036">
        <v>27488</v>
      </c>
      <c r="G138" s="1036">
        <v>5581806</v>
      </c>
      <c r="H138" s="1036">
        <v>5520</v>
      </c>
      <c r="J138" s="1304"/>
      <c r="K138" s="1304"/>
      <c r="L138" s="1304"/>
      <c r="M138" s="1304"/>
      <c r="N138" s="909"/>
      <c r="O138" s="1295"/>
      <c r="P138" s="909"/>
      <c r="Q138" s="909"/>
      <c r="R138" s="909"/>
      <c r="S138" s="909"/>
      <c r="T138" s="909"/>
      <c r="U138" s="909"/>
      <c r="V138" s="909"/>
      <c r="W138" s="909"/>
      <c r="X138" s="909"/>
      <c r="Y138" s="909"/>
      <c r="Z138" s="909"/>
      <c r="AA138" s="909"/>
      <c r="AB138" s="909"/>
      <c r="AC138" s="909"/>
      <c r="AD138" s="909"/>
      <c r="AE138" s="909"/>
      <c r="AF138" s="909"/>
      <c r="AG138" s="909"/>
      <c r="AH138" s="909"/>
      <c r="AI138" s="909"/>
      <c r="AJ138" s="909"/>
      <c r="AK138" s="909"/>
      <c r="AL138" s="909"/>
      <c r="AM138" s="909"/>
      <c r="AN138" s="909"/>
      <c r="AO138" s="909"/>
      <c r="AP138" s="909"/>
      <c r="AQ138" s="909"/>
      <c r="AR138" s="909"/>
      <c r="AS138" s="909"/>
      <c r="AT138" s="909"/>
      <c r="AU138" s="909"/>
      <c r="AV138" s="909"/>
      <c r="AW138" s="909"/>
      <c r="AX138" s="909"/>
      <c r="AY138" s="909"/>
      <c r="AZ138" s="909"/>
      <c r="BA138" s="909"/>
      <c r="BB138" s="909"/>
      <c r="BC138" s="909"/>
      <c r="BD138" s="909"/>
      <c r="BE138" s="909"/>
      <c r="BF138" s="909"/>
      <c r="BG138" s="909"/>
      <c r="BH138" s="909"/>
      <c r="BI138" s="909"/>
      <c r="BJ138" s="909"/>
      <c r="BK138" s="909"/>
      <c r="BL138" s="909"/>
      <c r="BM138" s="909"/>
      <c r="BN138" s="909"/>
      <c r="BO138" s="909"/>
      <c r="BP138" s="909"/>
      <c r="BQ138" s="909"/>
      <c r="BR138" s="909"/>
      <c r="BS138" s="909"/>
      <c r="BT138" s="909"/>
      <c r="BU138" s="909"/>
      <c r="BV138" s="909"/>
      <c r="BW138" s="909"/>
      <c r="BX138" s="909"/>
      <c r="BY138" s="909"/>
      <c r="BZ138" s="909"/>
      <c r="CA138" s="909"/>
      <c r="CB138" s="909"/>
      <c r="CC138" s="909"/>
      <c r="CD138" s="909"/>
      <c r="CE138" s="909"/>
      <c r="CF138" s="909"/>
      <c r="CG138" s="909"/>
      <c r="CH138" s="909"/>
      <c r="CI138" s="909"/>
      <c r="CJ138" s="909"/>
      <c r="CK138" s="909"/>
      <c r="CL138" s="909"/>
      <c r="CM138" s="909"/>
      <c r="CN138" s="909"/>
      <c r="CO138" s="909"/>
      <c r="CP138" s="909"/>
      <c r="CQ138" s="909"/>
      <c r="CR138" s="909"/>
      <c r="CS138" s="909"/>
      <c r="CT138" s="909"/>
      <c r="CU138" s="909"/>
      <c r="CV138" s="909"/>
      <c r="CW138" s="909"/>
      <c r="CX138" s="909"/>
      <c r="CY138" s="909"/>
      <c r="CZ138" s="909"/>
      <c r="DA138" s="909"/>
      <c r="DB138" s="909"/>
      <c r="DC138" s="909"/>
      <c r="DD138" s="909"/>
      <c r="DE138" s="909"/>
      <c r="DF138" s="909"/>
      <c r="DG138" s="909"/>
    </row>
    <row r="139" spans="1:111" ht="12.75" customHeight="1" x14ac:dyDescent="0.25">
      <c r="J139" s="843"/>
      <c r="K139" s="843"/>
      <c r="L139" s="843"/>
      <c r="M139" s="843"/>
      <c r="N139" s="909"/>
      <c r="O139" s="1295"/>
      <c r="P139" s="909"/>
      <c r="Q139" s="909"/>
      <c r="R139" s="909"/>
      <c r="S139" s="909"/>
      <c r="T139" s="909"/>
      <c r="U139" s="909"/>
      <c r="V139" s="909"/>
      <c r="W139" s="909"/>
      <c r="X139" s="909"/>
      <c r="Y139" s="909"/>
      <c r="Z139" s="909"/>
      <c r="AA139" s="909"/>
      <c r="AB139" s="909"/>
      <c r="AC139" s="909"/>
      <c r="AD139" s="909"/>
      <c r="AE139" s="909"/>
      <c r="AF139" s="909"/>
      <c r="AG139" s="909"/>
      <c r="AH139" s="909"/>
      <c r="AI139" s="909"/>
      <c r="AJ139" s="909"/>
      <c r="AK139" s="909"/>
      <c r="AL139" s="909"/>
      <c r="AM139" s="909"/>
      <c r="AN139" s="909"/>
      <c r="AO139" s="909"/>
      <c r="AP139" s="909"/>
      <c r="AQ139" s="909"/>
      <c r="AR139" s="909"/>
      <c r="AS139" s="909"/>
      <c r="AT139" s="909"/>
      <c r="AU139" s="909"/>
      <c r="AV139" s="909"/>
      <c r="AW139" s="909"/>
      <c r="AX139" s="909"/>
      <c r="AY139" s="909"/>
      <c r="AZ139" s="909"/>
      <c r="BA139" s="909"/>
      <c r="BB139" s="909"/>
      <c r="BC139" s="909"/>
      <c r="BD139" s="909"/>
      <c r="BE139" s="909"/>
      <c r="BF139" s="909"/>
      <c r="BG139" s="909"/>
      <c r="BH139" s="909"/>
      <c r="BI139" s="909"/>
      <c r="BJ139" s="909"/>
      <c r="BK139" s="909"/>
      <c r="BL139" s="909"/>
      <c r="BM139" s="909"/>
      <c r="BN139" s="909"/>
      <c r="BO139" s="909"/>
      <c r="BP139" s="909"/>
      <c r="BQ139" s="909"/>
      <c r="BR139" s="909"/>
      <c r="BS139" s="909"/>
      <c r="BT139" s="909"/>
      <c r="BU139" s="909"/>
      <c r="BV139" s="909"/>
      <c r="BW139" s="909"/>
      <c r="BX139" s="909"/>
      <c r="BY139" s="909"/>
      <c r="BZ139" s="909"/>
      <c r="CA139" s="909"/>
      <c r="CB139" s="909"/>
      <c r="CC139" s="909"/>
      <c r="CD139" s="909"/>
      <c r="CE139" s="909"/>
      <c r="CF139" s="909"/>
      <c r="CG139" s="909"/>
      <c r="CH139" s="909"/>
      <c r="CI139" s="909"/>
      <c r="CJ139" s="909"/>
      <c r="CK139" s="909"/>
      <c r="CL139" s="909"/>
      <c r="CM139" s="909"/>
      <c r="CN139" s="909"/>
      <c r="CO139" s="909"/>
      <c r="CP139" s="909"/>
      <c r="CQ139" s="909"/>
      <c r="CR139" s="909"/>
      <c r="CS139" s="909"/>
      <c r="CT139" s="909"/>
      <c r="CU139" s="909"/>
      <c r="CV139" s="909"/>
      <c r="CW139" s="909"/>
      <c r="CX139" s="909"/>
      <c r="CY139" s="909"/>
      <c r="CZ139" s="909"/>
      <c r="DA139" s="909"/>
      <c r="DB139" s="909"/>
      <c r="DC139" s="909"/>
      <c r="DD139" s="909"/>
      <c r="DE139" s="909"/>
      <c r="DF139" s="909"/>
      <c r="DG139" s="909"/>
    </row>
    <row r="140" spans="1:111" ht="6" customHeight="1" x14ac:dyDescent="0.25">
      <c r="A140" s="1052"/>
      <c r="B140" s="1053"/>
      <c r="C140" s="1028"/>
      <c r="D140" s="1028"/>
      <c r="E140" s="1195"/>
      <c r="F140" s="1195"/>
      <c r="G140" s="1195"/>
      <c r="H140" s="1195"/>
      <c r="I140" s="909"/>
      <c r="J140" s="909"/>
      <c r="N140" s="909"/>
      <c r="O140" s="1295"/>
      <c r="P140" s="909"/>
      <c r="Q140" s="909"/>
      <c r="R140" s="909"/>
      <c r="S140" s="909"/>
      <c r="T140" s="909"/>
      <c r="U140" s="909"/>
      <c r="V140" s="909"/>
      <c r="W140" s="909"/>
      <c r="X140" s="909"/>
      <c r="Y140" s="909"/>
      <c r="Z140" s="909"/>
      <c r="AA140" s="909"/>
      <c r="AB140" s="909"/>
      <c r="AC140" s="909"/>
      <c r="AD140" s="909"/>
      <c r="AE140" s="909"/>
      <c r="AF140" s="909"/>
      <c r="AG140" s="909"/>
      <c r="AH140" s="909"/>
      <c r="AI140" s="909"/>
      <c r="AJ140" s="909"/>
      <c r="AK140" s="909"/>
      <c r="AL140" s="909"/>
      <c r="AM140" s="909"/>
      <c r="AN140" s="909"/>
      <c r="AO140" s="909"/>
      <c r="AP140" s="909"/>
      <c r="AQ140" s="909"/>
      <c r="AR140" s="909"/>
      <c r="AS140" s="909"/>
      <c r="AT140" s="909"/>
      <c r="AU140" s="909"/>
      <c r="AV140" s="909"/>
      <c r="AW140" s="909"/>
      <c r="AX140" s="909"/>
      <c r="AY140" s="909"/>
      <c r="AZ140" s="909"/>
      <c r="BA140" s="909"/>
      <c r="BB140" s="909"/>
      <c r="BC140" s="909"/>
      <c r="BD140" s="909"/>
      <c r="BE140" s="909"/>
      <c r="BF140" s="909"/>
      <c r="BG140" s="909"/>
      <c r="BH140" s="909"/>
      <c r="BI140" s="909"/>
      <c r="BJ140" s="909"/>
      <c r="BK140" s="909"/>
      <c r="BL140" s="909"/>
      <c r="BM140" s="909"/>
      <c r="BN140" s="909"/>
      <c r="BO140" s="909"/>
      <c r="BP140" s="909"/>
      <c r="BQ140" s="909"/>
      <c r="BR140" s="909"/>
      <c r="BS140" s="909"/>
      <c r="BT140" s="909"/>
      <c r="BU140" s="909"/>
      <c r="BV140" s="909"/>
      <c r="BW140" s="909"/>
      <c r="BX140" s="909"/>
      <c r="BY140" s="909"/>
      <c r="BZ140" s="909"/>
      <c r="CA140" s="909"/>
      <c r="CB140" s="909"/>
      <c r="CC140" s="909"/>
      <c r="CD140" s="909"/>
      <c r="CE140" s="909"/>
      <c r="CF140" s="909"/>
      <c r="CG140" s="909"/>
      <c r="CH140" s="909"/>
      <c r="CI140" s="909"/>
      <c r="CJ140" s="909"/>
      <c r="CK140" s="909"/>
      <c r="CL140" s="909"/>
      <c r="CM140" s="909"/>
      <c r="CN140" s="909"/>
      <c r="CO140" s="909"/>
      <c r="CP140" s="909"/>
      <c r="CQ140" s="909"/>
      <c r="CR140" s="909"/>
      <c r="CS140" s="909"/>
      <c r="CT140" s="909"/>
      <c r="CU140" s="909"/>
      <c r="CV140" s="909"/>
      <c r="CW140" s="909"/>
      <c r="CX140" s="909"/>
      <c r="CY140" s="909"/>
      <c r="CZ140" s="909"/>
      <c r="DA140" s="909"/>
      <c r="DB140" s="909"/>
      <c r="DC140" s="909"/>
      <c r="DD140" s="909"/>
      <c r="DE140" s="909"/>
      <c r="DF140" s="909"/>
      <c r="DG140" s="909"/>
    </row>
    <row r="141" spans="1:111" ht="12.75" customHeight="1" x14ac:dyDescent="0.25">
      <c r="A141" s="1469" t="s">
        <v>284</v>
      </c>
      <c r="B141" s="1470"/>
      <c r="C141" s="1028"/>
      <c r="D141" s="1028"/>
      <c r="E141" s="1195"/>
      <c r="F141" s="1195"/>
      <c r="G141" s="1195"/>
      <c r="H141" s="1195"/>
      <c r="I141" s="909"/>
      <c r="J141" s="909"/>
      <c r="N141" s="909"/>
      <c r="O141" s="1295"/>
      <c r="P141" s="909"/>
      <c r="Q141" s="909"/>
      <c r="R141" s="909"/>
      <c r="S141" s="909"/>
      <c r="T141" s="909"/>
      <c r="U141" s="909"/>
      <c r="V141" s="909"/>
      <c r="W141" s="909"/>
      <c r="X141" s="909"/>
      <c r="Y141" s="909"/>
      <c r="Z141" s="909"/>
      <c r="AA141" s="909"/>
      <c r="AB141" s="909"/>
      <c r="AC141" s="909"/>
      <c r="AD141" s="909"/>
      <c r="AE141" s="909"/>
      <c r="AF141" s="909"/>
      <c r="AG141" s="909"/>
      <c r="AH141" s="909"/>
      <c r="AI141" s="909"/>
      <c r="AJ141" s="909"/>
      <c r="AK141" s="909"/>
      <c r="AL141" s="909"/>
      <c r="AM141" s="909"/>
      <c r="AN141" s="909"/>
      <c r="AO141" s="909"/>
      <c r="AP141" s="909"/>
      <c r="AQ141" s="909"/>
      <c r="AR141" s="909"/>
      <c r="AS141" s="909"/>
      <c r="AT141" s="909"/>
      <c r="AU141" s="909"/>
      <c r="AV141" s="909"/>
      <c r="AW141" s="909"/>
      <c r="AX141" s="909"/>
      <c r="AY141" s="909"/>
      <c r="AZ141" s="909"/>
      <c r="BA141" s="909"/>
      <c r="BB141" s="909"/>
      <c r="BC141" s="909"/>
      <c r="BD141" s="909"/>
      <c r="BE141" s="909"/>
      <c r="BF141" s="909"/>
      <c r="BG141" s="909"/>
      <c r="BH141" s="909"/>
      <c r="BI141" s="909"/>
      <c r="BJ141" s="909"/>
      <c r="BK141" s="909"/>
      <c r="BL141" s="909"/>
      <c r="BM141" s="909"/>
      <c r="BN141" s="909"/>
      <c r="BO141" s="909"/>
      <c r="BP141" s="909"/>
      <c r="BQ141" s="909"/>
      <c r="BR141" s="909"/>
      <c r="BS141" s="909"/>
      <c r="BT141" s="909"/>
      <c r="BU141" s="909"/>
      <c r="BV141" s="909"/>
      <c r="BW141" s="909"/>
      <c r="BX141" s="909"/>
      <c r="BY141" s="909"/>
      <c r="BZ141" s="909"/>
      <c r="CA141" s="909"/>
      <c r="CB141" s="909"/>
      <c r="CC141" s="909"/>
      <c r="CD141" s="909"/>
      <c r="CE141" s="909"/>
      <c r="CF141" s="909"/>
      <c r="CG141" s="909"/>
      <c r="CH141" s="909"/>
      <c r="CI141" s="909"/>
      <c r="CJ141" s="909"/>
      <c r="CK141" s="909"/>
      <c r="CL141" s="909"/>
      <c r="CM141" s="909"/>
      <c r="CN141" s="909"/>
      <c r="CO141" s="909"/>
      <c r="CP141" s="909"/>
      <c r="CQ141" s="909"/>
      <c r="CR141" s="909"/>
      <c r="CS141" s="909"/>
      <c r="CT141" s="909"/>
      <c r="CU141" s="909"/>
      <c r="CV141" s="909"/>
      <c r="CW141" s="909"/>
      <c r="CX141" s="909"/>
      <c r="CY141" s="909"/>
      <c r="CZ141" s="909"/>
      <c r="DA141" s="909"/>
      <c r="DB141" s="909"/>
      <c r="DC141" s="909"/>
      <c r="DD141" s="909"/>
      <c r="DE141" s="909"/>
      <c r="DF141" s="909"/>
      <c r="DG141" s="909"/>
    </row>
    <row r="142" spans="1:111" ht="27.75" customHeight="1" x14ac:dyDescent="0.25">
      <c r="A142" s="1471" t="s">
        <v>0</v>
      </c>
      <c r="B142" s="1472"/>
      <c r="C142" s="1028"/>
      <c r="D142" s="1028"/>
      <c r="E142" s="1195"/>
      <c r="F142" s="1195"/>
      <c r="G142" s="1195"/>
      <c r="H142" s="1195"/>
      <c r="I142" s="909"/>
      <c r="J142" s="909"/>
    </row>
    <row r="143" spans="1:111" x14ac:dyDescent="0.25">
      <c r="A143" s="480" t="s">
        <v>240</v>
      </c>
      <c r="B143" s="481"/>
      <c r="C143" s="481"/>
      <c r="D143" s="482"/>
      <c r="E143" s="1484" t="s">
        <v>243</v>
      </c>
      <c r="F143" s="1485"/>
      <c r="G143" s="1485" t="s">
        <v>244</v>
      </c>
      <c r="H143" s="1486"/>
      <c r="I143" s="909"/>
      <c r="J143" s="1315"/>
    </row>
    <row r="144" spans="1:111" ht="13.5" customHeight="1" x14ac:dyDescent="0.25">
      <c r="A144" s="425"/>
      <c r="B144" s="468"/>
      <c r="C144" s="468"/>
      <c r="D144" s="426"/>
      <c r="E144" s="478" t="s">
        <v>245</v>
      </c>
      <c r="F144" s="478" t="s">
        <v>605</v>
      </c>
      <c r="G144" s="478" t="s">
        <v>245</v>
      </c>
      <c r="H144" s="478" t="s">
        <v>605</v>
      </c>
      <c r="I144" s="909"/>
      <c r="J144" s="909"/>
    </row>
    <row r="145" spans="1:21" x14ac:dyDescent="0.25">
      <c r="A145" s="425"/>
      <c r="B145" s="643"/>
      <c r="C145" s="468"/>
      <c r="D145" s="426"/>
      <c r="E145" s="457"/>
      <c r="F145" s="457" t="s">
        <v>247</v>
      </c>
      <c r="G145" s="457"/>
      <c r="H145" s="457" t="s">
        <v>247</v>
      </c>
      <c r="I145" s="909"/>
      <c r="J145" s="909"/>
    </row>
    <row r="146" spans="1:21" x14ac:dyDescent="0.25">
      <c r="A146" s="427"/>
      <c r="B146" s="473"/>
      <c r="C146" s="473"/>
      <c r="D146" s="428"/>
      <c r="E146" s="462"/>
      <c r="F146" s="462" t="s">
        <v>248</v>
      </c>
      <c r="G146" s="462"/>
      <c r="H146" s="462" t="s">
        <v>248</v>
      </c>
      <c r="I146" s="909"/>
      <c r="J146" s="909"/>
    </row>
    <row r="147" spans="1:21" x14ac:dyDescent="0.25">
      <c r="A147" s="1049"/>
      <c r="B147" s="645" t="s">
        <v>914</v>
      </c>
      <c r="C147" s="448"/>
      <c r="D147" s="448"/>
      <c r="E147" s="764" t="s">
        <v>533</v>
      </c>
      <c r="F147" s="764" t="s">
        <v>533</v>
      </c>
      <c r="G147" s="764" t="s">
        <v>533</v>
      </c>
      <c r="H147" s="764" t="s">
        <v>533</v>
      </c>
      <c r="I147" s="909"/>
      <c r="J147" s="909"/>
    </row>
    <row r="148" spans="1:21" x14ac:dyDescent="0.25">
      <c r="A148" s="1049"/>
      <c r="B148" s="767" t="s">
        <v>249</v>
      </c>
      <c r="C148" s="768"/>
      <c r="D148" s="649" t="s">
        <v>975</v>
      </c>
      <c r="E148" s="766">
        <f t="shared" ref="E148:H150" si="3">E107-E101</f>
        <v>0</v>
      </c>
      <c r="F148" s="766">
        <f t="shared" si="3"/>
        <v>0</v>
      </c>
      <c r="G148" s="766">
        <f t="shared" si="3"/>
        <v>0</v>
      </c>
      <c r="H148" s="766">
        <f t="shared" si="3"/>
        <v>0</v>
      </c>
      <c r="I148" s="909"/>
      <c r="J148" s="909"/>
    </row>
    <row r="149" spans="1:21" x14ac:dyDescent="0.25">
      <c r="A149" s="1049"/>
      <c r="B149" s="767" t="s">
        <v>250</v>
      </c>
      <c r="C149" s="768"/>
      <c r="D149" s="649" t="s">
        <v>976</v>
      </c>
      <c r="E149" s="766">
        <f t="shared" si="3"/>
        <v>0</v>
      </c>
      <c r="F149" s="766">
        <f t="shared" si="3"/>
        <v>0</v>
      </c>
      <c r="G149" s="766">
        <f t="shared" si="3"/>
        <v>0</v>
      </c>
      <c r="H149" s="766">
        <f t="shared" si="3"/>
        <v>0</v>
      </c>
      <c r="I149" s="909"/>
      <c r="J149" s="909"/>
    </row>
    <row r="150" spans="1:21" x14ac:dyDescent="0.25">
      <c r="A150" s="1049"/>
      <c r="B150" s="767" t="s">
        <v>251</v>
      </c>
      <c r="C150" s="768"/>
      <c r="D150" s="649" t="s">
        <v>977</v>
      </c>
      <c r="E150" s="766">
        <f t="shared" si="3"/>
        <v>0</v>
      </c>
      <c r="F150" s="766">
        <f t="shared" si="3"/>
        <v>0</v>
      </c>
      <c r="G150" s="766">
        <f t="shared" si="3"/>
        <v>0</v>
      </c>
      <c r="H150" s="766">
        <f t="shared" si="3"/>
        <v>0</v>
      </c>
      <c r="I150" s="909"/>
      <c r="J150" s="909"/>
    </row>
    <row r="151" spans="1:21" x14ac:dyDescent="0.25">
      <c r="A151" s="1049"/>
      <c r="B151" s="767" t="s">
        <v>252</v>
      </c>
      <c r="C151" s="768"/>
      <c r="D151" s="649" t="s">
        <v>1069</v>
      </c>
      <c r="E151" s="766">
        <f t="shared" ref="E151:H152" si="4">E110-E104</f>
        <v>0</v>
      </c>
      <c r="F151" s="766">
        <f t="shared" si="4"/>
        <v>0</v>
      </c>
      <c r="G151" s="766">
        <f t="shared" si="4"/>
        <v>0</v>
      </c>
      <c r="H151" s="766">
        <f t="shared" si="4"/>
        <v>0</v>
      </c>
      <c r="I151" s="909"/>
      <c r="J151" s="909"/>
    </row>
    <row r="152" spans="1:21" x14ac:dyDescent="0.25">
      <c r="A152" s="1049"/>
      <c r="B152" s="769" t="s">
        <v>647</v>
      </c>
      <c r="C152" s="768"/>
      <c r="D152" s="649" t="s">
        <v>1074</v>
      </c>
      <c r="E152" s="766">
        <f t="shared" si="4"/>
        <v>0</v>
      </c>
      <c r="F152" s="766">
        <f t="shared" si="4"/>
        <v>0</v>
      </c>
      <c r="G152" s="766">
        <f t="shared" si="4"/>
        <v>0</v>
      </c>
      <c r="H152" s="766">
        <f t="shared" si="4"/>
        <v>0</v>
      </c>
      <c r="I152" s="909"/>
      <c r="J152" s="909"/>
    </row>
    <row r="153" spans="1:21" x14ac:dyDescent="0.25">
      <c r="B153" s="650" t="s">
        <v>660</v>
      </c>
      <c r="C153" s="652"/>
      <c r="D153" s="652"/>
      <c r="E153" s="652">
        <v>2000</v>
      </c>
      <c r="F153" s="652">
        <v>100</v>
      </c>
      <c r="G153" s="652">
        <v>1000</v>
      </c>
      <c r="H153" s="652">
        <v>100</v>
      </c>
    </row>
    <row r="154" spans="1:21" x14ac:dyDescent="0.25">
      <c r="B154" s="1488" t="s">
        <v>212</v>
      </c>
      <c r="C154" s="1478"/>
      <c r="D154" s="1478"/>
      <c r="E154" s="1478"/>
      <c r="F154" s="1478"/>
      <c r="G154" s="1478"/>
      <c r="H154" s="652"/>
    </row>
    <row r="155" spans="1:21" s="529" customFormat="1" x14ac:dyDescent="0.25">
      <c r="B155" s="654" t="s">
        <v>978</v>
      </c>
      <c r="C155" s="656"/>
      <c r="D155" s="656"/>
      <c r="E155" s="656"/>
      <c r="F155" s="656"/>
      <c r="G155" s="656"/>
      <c r="H155" s="656"/>
      <c r="J155" s="770"/>
      <c r="K155" s="770"/>
      <c r="L155" s="770"/>
      <c r="M155" s="770"/>
      <c r="N155" s="770"/>
      <c r="O155" s="770"/>
      <c r="P155" s="770"/>
      <c r="Q155" s="770"/>
      <c r="R155" s="770"/>
      <c r="S155" s="770"/>
      <c r="T155" s="770"/>
      <c r="U155" s="770"/>
    </row>
    <row r="156" spans="1:21" ht="6.75" customHeight="1" x14ac:dyDescent="0.25">
      <c r="A156" s="529"/>
      <c r="E156" s="529"/>
      <c r="F156" s="529"/>
      <c r="G156" s="529"/>
      <c r="H156" s="529"/>
    </row>
    <row r="157" spans="1:21" x14ac:dyDescent="0.25">
      <c r="A157" s="1469" t="s">
        <v>285</v>
      </c>
      <c r="B157" s="1470"/>
      <c r="C157" s="529"/>
      <c r="D157" s="529"/>
      <c r="E157" s="529"/>
      <c r="F157" s="529"/>
      <c r="G157" s="529"/>
      <c r="H157" s="529"/>
      <c r="O157" s="1295"/>
    </row>
    <row r="158" spans="1:21" ht="28.5" customHeight="1" x14ac:dyDescent="0.25">
      <c r="A158" s="1474" t="s">
        <v>282</v>
      </c>
      <c r="B158" s="1475"/>
      <c r="C158" s="641"/>
      <c r="D158" s="642"/>
      <c r="F158" s="1311"/>
      <c r="G158" s="529"/>
      <c r="H158" s="529"/>
      <c r="O158" s="1295"/>
    </row>
    <row r="159" spans="1:21" x14ac:dyDescent="0.25">
      <c r="A159" s="480" t="s">
        <v>240</v>
      </c>
      <c r="B159" s="481"/>
      <c r="C159" s="481"/>
      <c r="D159" s="482"/>
      <c r="E159" s="1484" t="s">
        <v>243</v>
      </c>
      <c r="F159" s="1485"/>
      <c r="G159" s="1485" t="s">
        <v>244</v>
      </c>
      <c r="H159" s="1486"/>
      <c r="J159" s="31"/>
    </row>
    <row r="160" spans="1:21" x14ac:dyDescent="0.25">
      <c r="A160" s="425"/>
      <c r="B160" s="468"/>
      <c r="C160" s="468"/>
      <c r="D160" s="426"/>
      <c r="E160" s="478" t="s">
        <v>245</v>
      </c>
      <c r="F160" s="478" t="s">
        <v>605</v>
      </c>
      <c r="G160" s="478" t="s">
        <v>245</v>
      </c>
      <c r="H160" s="478" t="s">
        <v>605</v>
      </c>
    </row>
    <row r="161" spans="1:10" x14ac:dyDescent="0.25">
      <c r="A161" s="425"/>
      <c r="B161" s="644" t="s">
        <v>578</v>
      </c>
      <c r="C161" s="468"/>
      <c r="D161" s="426"/>
      <c r="E161" s="457"/>
      <c r="F161" s="457" t="s">
        <v>247</v>
      </c>
      <c r="G161" s="457"/>
      <c r="H161" s="457" t="s">
        <v>247</v>
      </c>
    </row>
    <row r="162" spans="1:10" x14ac:dyDescent="0.25">
      <c r="A162" s="427"/>
      <c r="B162" s="644"/>
      <c r="C162" s="473"/>
      <c r="D162" s="428"/>
      <c r="E162" s="462"/>
      <c r="F162" s="462" t="s">
        <v>248</v>
      </c>
      <c r="G162" s="462"/>
      <c r="H162" s="462" t="s">
        <v>248</v>
      </c>
    </row>
    <row r="163" spans="1:10" x14ac:dyDescent="0.25">
      <c r="A163" s="1049"/>
      <c r="B163" s="643" t="s">
        <v>915</v>
      </c>
      <c r="C163" s="448"/>
      <c r="D163" s="448"/>
      <c r="E163" s="764" t="s">
        <v>283</v>
      </c>
      <c r="F163" s="764" t="s">
        <v>283</v>
      </c>
      <c r="G163" s="764" t="s">
        <v>283</v>
      </c>
      <c r="H163" s="764" t="s">
        <v>283</v>
      </c>
    </row>
    <row r="164" spans="1:10" x14ac:dyDescent="0.25">
      <c r="A164" s="1049"/>
      <c r="B164" s="767" t="s">
        <v>249</v>
      </c>
      <c r="C164" s="768"/>
      <c r="D164" s="649" t="s">
        <v>979</v>
      </c>
      <c r="E164" s="766">
        <f t="shared" ref="E164:H168" si="5">IF(AND(E121=0,E101&lt;&gt;0),100,IF(E121&gt;0,((E101-E121)/E121*100), ))</f>
        <v>0</v>
      </c>
      <c r="F164" s="766">
        <f t="shared" si="5"/>
        <v>0</v>
      </c>
      <c r="G164" s="766">
        <f t="shared" si="5"/>
        <v>0</v>
      </c>
      <c r="H164" s="766">
        <f t="shared" si="5"/>
        <v>0</v>
      </c>
    </row>
    <row r="165" spans="1:10" x14ac:dyDescent="0.25">
      <c r="A165" s="1049"/>
      <c r="B165" s="767" t="s">
        <v>250</v>
      </c>
      <c r="C165" s="768"/>
      <c r="D165" s="649" t="s">
        <v>980</v>
      </c>
      <c r="E165" s="766">
        <f t="shared" si="5"/>
        <v>0</v>
      </c>
      <c r="F165" s="766">
        <f t="shared" si="5"/>
        <v>0</v>
      </c>
      <c r="G165" s="766">
        <f t="shared" si="5"/>
        <v>0</v>
      </c>
      <c r="H165" s="766">
        <f t="shared" si="5"/>
        <v>0</v>
      </c>
    </row>
    <row r="166" spans="1:10" x14ac:dyDescent="0.25">
      <c r="A166" s="1049"/>
      <c r="B166" s="767" t="s">
        <v>251</v>
      </c>
      <c r="C166" s="768"/>
      <c r="D166" s="649" t="s">
        <v>981</v>
      </c>
      <c r="E166" s="766">
        <f t="shared" si="5"/>
        <v>0</v>
      </c>
      <c r="F166" s="766">
        <f t="shared" si="5"/>
        <v>0</v>
      </c>
      <c r="G166" s="766">
        <f t="shared" si="5"/>
        <v>0</v>
      </c>
      <c r="H166" s="766">
        <f t="shared" si="5"/>
        <v>0</v>
      </c>
    </row>
    <row r="167" spans="1:10" x14ac:dyDescent="0.25">
      <c r="A167" s="1049"/>
      <c r="B167" s="767" t="s">
        <v>252</v>
      </c>
      <c r="C167" s="768"/>
      <c r="D167" s="649" t="s">
        <v>1070</v>
      </c>
      <c r="E167" s="766">
        <f t="shared" si="5"/>
        <v>0</v>
      </c>
      <c r="F167" s="766">
        <f t="shared" si="5"/>
        <v>0</v>
      </c>
      <c r="G167" s="766">
        <f t="shared" si="5"/>
        <v>0</v>
      </c>
      <c r="H167" s="766">
        <f t="shared" si="5"/>
        <v>0</v>
      </c>
    </row>
    <row r="168" spans="1:10" x14ac:dyDescent="0.25">
      <c r="A168" s="1049"/>
      <c r="B168" s="769" t="s">
        <v>294</v>
      </c>
      <c r="C168" s="768"/>
      <c r="D168" s="649" t="s">
        <v>1071</v>
      </c>
      <c r="E168" s="766">
        <f t="shared" si="5"/>
        <v>0</v>
      </c>
      <c r="F168" s="766">
        <f t="shared" si="5"/>
        <v>0</v>
      </c>
      <c r="G168" s="766">
        <f t="shared" si="5"/>
        <v>0</v>
      </c>
      <c r="H168" s="766">
        <f t="shared" si="5"/>
        <v>0</v>
      </c>
    </row>
    <row r="169" spans="1:10" x14ac:dyDescent="0.25">
      <c r="A169" s="654" t="s">
        <v>982</v>
      </c>
    </row>
    <row r="170" spans="1:10" ht="7.5" customHeight="1" x14ac:dyDescent="0.25"/>
    <row r="171" spans="1:10" x14ac:dyDescent="0.25">
      <c r="A171" s="1469" t="s">
        <v>286</v>
      </c>
      <c r="B171" s="1470"/>
    </row>
    <row r="172" spans="1:10" ht="26.25" customHeight="1" x14ac:dyDescent="0.25">
      <c r="A172" s="1479" t="s">
        <v>163</v>
      </c>
      <c r="B172" s="1480"/>
    </row>
    <row r="173" spans="1:10" x14ac:dyDescent="0.25">
      <c r="A173" s="480" t="s">
        <v>240</v>
      </c>
      <c r="B173" s="481"/>
      <c r="C173" s="481"/>
      <c r="D173" s="482"/>
      <c r="E173" s="1484" t="s">
        <v>243</v>
      </c>
      <c r="F173" s="1485"/>
      <c r="G173" s="1485" t="s">
        <v>244</v>
      </c>
      <c r="H173" s="1486"/>
    </row>
    <row r="174" spans="1:10" x14ac:dyDescent="0.25">
      <c r="A174" s="425"/>
      <c r="B174" s="468"/>
      <c r="C174" s="468"/>
      <c r="D174" s="426"/>
      <c r="E174" s="478" t="s">
        <v>245</v>
      </c>
      <c r="F174" s="478" t="s">
        <v>605</v>
      </c>
      <c r="G174" s="478" t="s">
        <v>245</v>
      </c>
      <c r="H174" s="478" t="s">
        <v>605</v>
      </c>
      <c r="J174" s="31"/>
    </row>
    <row r="175" spans="1:10" x14ac:dyDescent="0.25">
      <c r="A175" s="425"/>
      <c r="B175" s="644" t="s">
        <v>281</v>
      </c>
      <c r="C175" s="468"/>
      <c r="D175" s="426"/>
      <c r="E175" s="457"/>
      <c r="F175" s="457" t="s">
        <v>247</v>
      </c>
      <c r="G175" s="457"/>
      <c r="H175" s="457" t="s">
        <v>247</v>
      </c>
    </row>
    <row r="176" spans="1:10" x14ac:dyDescent="0.25">
      <c r="A176" s="427"/>
      <c r="B176" s="644"/>
      <c r="C176" s="473"/>
      <c r="D176" s="428"/>
      <c r="E176" s="462"/>
      <c r="F176" s="462" t="s">
        <v>248</v>
      </c>
      <c r="G176" s="462"/>
      <c r="H176" s="462" t="s">
        <v>248</v>
      </c>
    </row>
    <row r="177" spans="1:8" x14ac:dyDescent="0.25">
      <c r="A177" s="1049"/>
      <c r="B177" s="643" t="s">
        <v>916</v>
      </c>
      <c r="C177" s="448"/>
      <c r="D177" s="448"/>
      <c r="E177" s="764" t="s">
        <v>271</v>
      </c>
      <c r="F177" s="764" t="s">
        <v>271</v>
      </c>
      <c r="G177" s="764" t="s">
        <v>271</v>
      </c>
      <c r="H177" s="764" t="s">
        <v>271</v>
      </c>
    </row>
    <row r="178" spans="1:8" x14ac:dyDescent="0.25">
      <c r="A178" s="1049"/>
      <c r="B178" s="767" t="s">
        <v>249</v>
      </c>
      <c r="C178" s="768"/>
      <c r="D178" s="649" t="s">
        <v>983</v>
      </c>
      <c r="E178" s="766">
        <f t="shared" ref="E178:H181" si="6">(E107/E134)*100</f>
        <v>0</v>
      </c>
      <c r="F178" s="766">
        <f t="shared" si="6"/>
        <v>0</v>
      </c>
      <c r="G178" s="766">
        <f t="shared" si="6"/>
        <v>0</v>
      </c>
      <c r="H178" s="766">
        <f t="shared" si="6"/>
        <v>0</v>
      </c>
    </row>
    <row r="179" spans="1:8" x14ac:dyDescent="0.25">
      <c r="A179" s="1049"/>
      <c r="B179" s="767" t="s">
        <v>250</v>
      </c>
      <c r="C179" s="768"/>
      <c r="D179" s="649" t="s">
        <v>984</v>
      </c>
      <c r="E179" s="766">
        <f t="shared" si="6"/>
        <v>0</v>
      </c>
      <c r="F179" s="766">
        <f t="shared" si="6"/>
        <v>0</v>
      </c>
      <c r="G179" s="766">
        <f t="shared" si="6"/>
        <v>0</v>
      </c>
      <c r="H179" s="766">
        <f t="shared" si="6"/>
        <v>0</v>
      </c>
    </row>
    <row r="180" spans="1:8" x14ac:dyDescent="0.25">
      <c r="A180" s="1049"/>
      <c r="B180" s="767" t="s">
        <v>251</v>
      </c>
      <c r="C180" s="768"/>
      <c r="D180" s="649" t="s">
        <v>985</v>
      </c>
      <c r="E180" s="766">
        <f t="shared" si="6"/>
        <v>0</v>
      </c>
      <c r="F180" s="766">
        <f t="shared" si="6"/>
        <v>0</v>
      </c>
      <c r="G180" s="766">
        <f t="shared" si="6"/>
        <v>0</v>
      </c>
      <c r="H180" s="766">
        <f t="shared" si="6"/>
        <v>0</v>
      </c>
    </row>
    <row r="181" spans="1:8" x14ac:dyDescent="0.25">
      <c r="A181" s="1049"/>
      <c r="B181" s="767" t="s">
        <v>252</v>
      </c>
      <c r="C181" s="768"/>
      <c r="D181" s="649" t="s">
        <v>1072</v>
      </c>
      <c r="E181" s="766">
        <f t="shared" si="6"/>
        <v>0</v>
      </c>
      <c r="F181" s="766">
        <f t="shared" si="6"/>
        <v>0</v>
      </c>
      <c r="G181" s="766">
        <f t="shared" si="6"/>
        <v>0</v>
      </c>
      <c r="H181" s="766">
        <f t="shared" si="6"/>
        <v>0</v>
      </c>
    </row>
    <row r="182" spans="1:8" x14ac:dyDescent="0.25">
      <c r="A182" s="1049"/>
      <c r="B182" s="769" t="s">
        <v>294</v>
      </c>
      <c r="C182" s="768"/>
      <c r="D182" s="649" t="s">
        <v>1073</v>
      </c>
      <c r="E182" s="766">
        <f>(E111/E138)*100</f>
        <v>0</v>
      </c>
      <c r="F182" s="766">
        <f>(F111/F138)*100</f>
        <v>0</v>
      </c>
      <c r="G182" s="766">
        <f>(G111/G138)*100</f>
        <v>0</v>
      </c>
      <c r="H182" s="766">
        <f>(H111/H138)*100</f>
        <v>0</v>
      </c>
    </row>
    <row r="183" spans="1:8" x14ac:dyDescent="0.25">
      <c r="A183" s="654" t="s">
        <v>986</v>
      </c>
    </row>
  </sheetData>
  <sheetProtection selectLockedCells="1"/>
  <mergeCells count="92">
    <mergeCell ref="A172:B172"/>
    <mergeCell ref="E173:F173"/>
    <mergeCell ref="G173:H173"/>
    <mergeCell ref="A158:B158"/>
    <mergeCell ref="E159:F159"/>
    <mergeCell ref="G159:H159"/>
    <mergeCell ref="A171:B171"/>
    <mergeCell ref="H83:H86"/>
    <mergeCell ref="N96:O97"/>
    <mergeCell ref="Q96:R97"/>
    <mergeCell ref="A157:B157"/>
    <mergeCell ref="B154:G154"/>
    <mergeCell ref="A115:D115"/>
    <mergeCell ref="E116:F116"/>
    <mergeCell ref="G116:H116"/>
    <mergeCell ref="A127:D127"/>
    <mergeCell ref="A128:D128"/>
    <mergeCell ref="E129:F129"/>
    <mergeCell ref="G129:H129"/>
    <mergeCell ref="A141:B141"/>
    <mergeCell ref="A142:B142"/>
    <mergeCell ref="E143:F143"/>
    <mergeCell ref="G143:H143"/>
    <mergeCell ref="T96:T97"/>
    <mergeCell ref="A114:D114"/>
    <mergeCell ref="J95:J97"/>
    <mergeCell ref="L95:L97"/>
    <mergeCell ref="E96:F96"/>
    <mergeCell ref="G96:H96"/>
    <mergeCell ref="E83:E86"/>
    <mergeCell ref="F83:F86"/>
    <mergeCell ref="F69:F72"/>
    <mergeCell ref="G69:G72"/>
    <mergeCell ref="A82:B82"/>
    <mergeCell ref="A83:B85"/>
    <mergeCell ref="C83:C86"/>
    <mergeCell ref="D83:D86"/>
    <mergeCell ref="G83:G86"/>
    <mergeCell ref="H69:H72"/>
    <mergeCell ref="A81:B81"/>
    <mergeCell ref="A69:B71"/>
    <mergeCell ref="C69:C72"/>
    <mergeCell ref="D69:D72"/>
    <mergeCell ref="E69:E72"/>
    <mergeCell ref="A52:B52"/>
    <mergeCell ref="L54:L56"/>
    <mergeCell ref="A67:B67"/>
    <mergeCell ref="A68:B68"/>
    <mergeCell ref="D53:D56"/>
    <mergeCell ref="E53:E56"/>
    <mergeCell ref="F53:F56"/>
    <mergeCell ref="G53:G56"/>
    <mergeCell ref="B64:E64"/>
    <mergeCell ref="A53:B55"/>
    <mergeCell ref="C53:C56"/>
    <mergeCell ref="H53:H56"/>
    <mergeCell ref="G40:G43"/>
    <mergeCell ref="H40:H43"/>
    <mergeCell ref="A51:B51"/>
    <mergeCell ref="F28:F31"/>
    <mergeCell ref="G28:G31"/>
    <mergeCell ref="H28:H31"/>
    <mergeCell ref="A38:D38"/>
    <mergeCell ref="A28:B30"/>
    <mergeCell ref="C28:C31"/>
    <mergeCell ref="D28:D31"/>
    <mergeCell ref="A39:D39"/>
    <mergeCell ref="A40:B42"/>
    <mergeCell ref="C40:C43"/>
    <mergeCell ref="D40:D43"/>
    <mergeCell ref="E40:E43"/>
    <mergeCell ref="F40:F43"/>
    <mergeCell ref="E28:E31"/>
    <mergeCell ref="T8:T9"/>
    <mergeCell ref="A26:D26"/>
    <mergeCell ref="A27:D27"/>
    <mergeCell ref="K8:K11"/>
    <mergeCell ref="L8:L11"/>
    <mergeCell ref="M8:M11"/>
    <mergeCell ref="N8:O9"/>
    <mergeCell ref="F8:F11"/>
    <mergeCell ref="G8:G11"/>
    <mergeCell ref="A5:G5"/>
    <mergeCell ref="N5:O5"/>
    <mergeCell ref="Q5:R5"/>
    <mergeCell ref="H8:H11"/>
    <mergeCell ref="J8:J11"/>
    <mergeCell ref="A8:B10"/>
    <mergeCell ref="C8:C11"/>
    <mergeCell ref="D8:D11"/>
    <mergeCell ref="E8:E11"/>
    <mergeCell ref="Q8:R9"/>
  </mergeCells>
  <phoneticPr fontId="28" type="noConversion"/>
  <conditionalFormatting sqref="C19:H23">
    <cfRule type="cellIs" dxfId="101" priority="28" stopIfTrue="1" operator="notBetween">
      <formula>C13+10</formula>
      <formula>C13-10</formula>
    </cfRule>
  </conditionalFormatting>
  <conditionalFormatting sqref="G150:G152 G148">
    <cfRule type="expression" dxfId="100" priority="34" stopIfTrue="1">
      <formula>G107&gt;(G101+1000)</formula>
    </cfRule>
    <cfRule type="expression" dxfId="99" priority="35" stopIfTrue="1">
      <formula>G107&lt;(G101-1000)</formula>
    </cfRule>
  </conditionalFormatting>
  <conditionalFormatting sqref="F148:F152 H148:H152">
    <cfRule type="expression" dxfId="98" priority="36" stopIfTrue="1">
      <formula>F107&gt;(F101+100)</formula>
    </cfRule>
    <cfRule type="expression" dxfId="97" priority="37" stopIfTrue="1">
      <formula>F107&lt;(F101-100)</formula>
    </cfRule>
  </conditionalFormatting>
  <conditionalFormatting sqref="G107 G109:G111">
    <cfRule type="cellIs" dxfId="96" priority="38" stopIfTrue="1" operator="notBetween">
      <formula>G101+1000</formula>
      <formula>G101-1000</formula>
    </cfRule>
  </conditionalFormatting>
  <conditionalFormatting sqref="F107:F111 H107:H111">
    <cfRule type="cellIs" dxfId="95" priority="39" stopIfTrue="1" operator="notBetween">
      <formula>F101+100</formula>
      <formula>F101-100</formula>
    </cfRule>
  </conditionalFormatting>
  <conditionalFormatting sqref="E164:H168 C74:H77">
    <cfRule type="cellIs" dxfId="94" priority="40" stopIfTrue="1" operator="lessThanOrEqual">
      <formula>-5</formula>
    </cfRule>
    <cfRule type="cellIs" dxfId="93" priority="41" stopIfTrue="1" operator="greaterThanOrEqual">
      <formula>5</formula>
    </cfRule>
  </conditionalFormatting>
  <conditionalFormatting sqref="E178:H182 C88:H91 D92:H92">
    <cfRule type="cellIs" dxfId="92" priority="42" stopIfTrue="1" operator="greaterThan">
      <formula>5</formula>
    </cfRule>
  </conditionalFormatting>
  <conditionalFormatting sqref="C61:E61">
    <cfRule type="expression" dxfId="91" priority="43" stopIfTrue="1">
      <formula>C22&gt;(C16+20)</formula>
    </cfRule>
    <cfRule type="expression" dxfId="90" priority="44" stopIfTrue="1">
      <formula>C22&lt;(C16-20)</formula>
    </cfRule>
  </conditionalFormatting>
  <conditionalFormatting sqref="G149">
    <cfRule type="expression" dxfId="89" priority="47" stopIfTrue="1">
      <formula>G108&gt;(G102+2000)</formula>
    </cfRule>
    <cfRule type="expression" dxfId="88" priority="48" stopIfTrue="1">
      <formula>G108&lt;(G102-2000)</formula>
    </cfRule>
  </conditionalFormatting>
  <conditionalFormatting sqref="E148:E149 E151">
    <cfRule type="expression" dxfId="87" priority="49" stopIfTrue="1">
      <formula>E107&gt;(E101+2000)</formula>
    </cfRule>
    <cfRule type="expression" dxfId="86" priority="50" stopIfTrue="1">
      <formula>E107&lt;(E101-2000)</formula>
    </cfRule>
  </conditionalFormatting>
  <conditionalFormatting sqref="E150 E152">
    <cfRule type="expression" dxfId="85" priority="51" stopIfTrue="1">
      <formula>E109&gt;(E103+10000)</formula>
    </cfRule>
    <cfRule type="expression" dxfId="84" priority="52" stopIfTrue="1">
      <formula>E109&lt;(E103-10000)</formula>
    </cfRule>
  </conditionalFormatting>
  <conditionalFormatting sqref="E109">
    <cfRule type="cellIs" dxfId="83" priority="25" stopIfTrue="1" operator="notBetween">
      <formula>$E$103+10000</formula>
      <formula>$E$103-10000</formula>
    </cfRule>
  </conditionalFormatting>
  <conditionalFormatting sqref="E111">
    <cfRule type="cellIs" dxfId="82" priority="24" stopIfTrue="1" operator="notBetween">
      <formula>$E$105+10000</formula>
      <formula>$E$105-10000</formula>
    </cfRule>
  </conditionalFormatting>
  <conditionalFormatting sqref="G108">
    <cfRule type="cellIs" dxfId="81" priority="23" stopIfTrue="1" operator="notBetween">
      <formula>$G$102+2000</formula>
      <formula>$G$102-2000</formula>
    </cfRule>
  </conditionalFormatting>
  <conditionalFormatting sqref="E107">
    <cfRule type="cellIs" dxfId="80" priority="22" stopIfTrue="1" operator="notBetween">
      <formula>$E$101+2000</formula>
      <formula>$E$101-2000</formula>
    </cfRule>
  </conditionalFormatting>
  <conditionalFormatting sqref="E110">
    <cfRule type="cellIs" dxfId="79" priority="21" stopIfTrue="1" operator="notBetween">
      <formula>$E$104+2000</formula>
      <formula>$E$104-2000</formula>
    </cfRule>
  </conditionalFormatting>
  <conditionalFormatting sqref="E108">
    <cfRule type="cellIs" dxfId="78" priority="13" stopIfTrue="1" operator="notBetween">
      <formula>$E$102+2000</formula>
      <formula>$E$102-2000</formula>
    </cfRule>
  </conditionalFormatting>
  <conditionalFormatting sqref="C58:E60">
    <cfRule type="expression" dxfId="77" priority="88" stopIfTrue="1">
      <formula>C19&gt;(C13+10)</formula>
    </cfRule>
    <cfRule type="expression" dxfId="76" priority="89" stopIfTrue="1">
      <formula>C19&lt;(C13-10)</formula>
    </cfRule>
  </conditionalFormatting>
  <conditionalFormatting sqref="F58:F61 H58:H61">
    <cfRule type="expression" dxfId="75" priority="90" stopIfTrue="1">
      <formula>F19&gt;(F13+100)</formula>
    </cfRule>
    <cfRule type="expression" dxfId="74" priority="91" stopIfTrue="1">
      <formula>F19&lt;(F13-100)</formula>
    </cfRule>
  </conditionalFormatting>
  <conditionalFormatting sqref="G58:G61">
    <cfRule type="expression" dxfId="73" priority="94" stopIfTrue="1">
      <formula>G19&gt;(G13+1000)</formula>
    </cfRule>
    <cfRule type="expression" dxfId="72" priority="95" stopIfTrue="1">
      <formula>G19&lt;(G13-1000)</formula>
    </cfRule>
  </conditionalFormatting>
  <conditionalFormatting sqref="C62:E62">
    <cfRule type="expression" dxfId="71" priority="7" stopIfTrue="1">
      <formula>C23&gt;(C17+20)</formula>
    </cfRule>
    <cfRule type="expression" dxfId="70" priority="8" stopIfTrue="1">
      <formula>C23&lt;(C17-20)</formula>
    </cfRule>
  </conditionalFormatting>
  <conditionalFormatting sqref="F62 H62">
    <cfRule type="expression" dxfId="69" priority="9" stopIfTrue="1">
      <formula>F23&gt;(F17+100)</formula>
    </cfRule>
    <cfRule type="expression" dxfId="68" priority="10" stopIfTrue="1">
      <formula>F23&lt;(F17-100)</formula>
    </cfRule>
  </conditionalFormatting>
  <conditionalFormatting sqref="G62">
    <cfRule type="expression" dxfId="67" priority="11" stopIfTrue="1">
      <formula>G23&gt;(G17+1000)</formula>
    </cfRule>
    <cfRule type="expression" dxfId="66" priority="12" stopIfTrue="1">
      <formula>G23&lt;(G17-1000)</formula>
    </cfRule>
  </conditionalFormatting>
  <conditionalFormatting sqref="C78:E78">
    <cfRule type="expression" dxfId="65" priority="1" stopIfTrue="1">
      <formula>C39&gt;(C33+20)</formula>
    </cfRule>
    <cfRule type="expression" dxfId="64" priority="2" stopIfTrue="1">
      <formula>C39&lt;(C33-20)</formula>
    </cfRule>
  </conditionalFormatting>
  <conditionalFormatting sqref="F78 H78">
    <cfRule type="expression" dxfId="63" priority="3" stopIfTrue="1">
      <formula>F39&gt;(F33+100)</formula>
    </cfRule>
    <cfRule type="expression" dxfId="62" priority="4" stopIfTrue="1">
      <formula>F39&lt;(F33-100)</formula>
    </cfRule>
  </conditionalFormatting>
  <conditionalFormatting sqref="G78">
    <cfRule type="expression" dxfId="61" priority="5" stopIfTrue="1">
      <formula>G39&gt;(G33+1000)</formula>
    </cfRule>
    <cfRule type="expression" dxfId="60" priority="6" stopIfTrue="1">
      <formula>G39&lt;(G33-1000)</formula>
    </cfRule>
  </conditionalFormatting>
  <pageMargins left="0.75" right="0.75" top="1" bottom="1" header="0.5" footer="0.5"/>
  <pageSetup paperSize="9" scale="56" orientation="portrait" r:id="rId1"/>
  <headerFooter alignWithMargins="0">
    <oddFooter>&amp;L&amp;A&amp;RPage &amp;P of &amp;N</oddFooter>
  </headerFooter>
  <rowBreaks count="1" manualBreakCount="1">
    <brk id="9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66"/>
  <sheetViews>
    <sheetView showGridLines="0" zoomScaleNormal="100" workbookViewId="0"/>
  </sheetViews>
  <sheetFormatPr defaultRowHeight="12.75" x14ac:dyDescent="0.2"/>
  <cols>
    <col min="1" max="1" width="3.7109375" style="795" customWidth="1"/>
    <col min="2" max="2" width="2" style="795" customWidth="1"/>
    <col min="3" max="3" width="13.28515625" style="795" customWidth="1"/>
    <col min="4" max="4" width="19.28515625" style="795" customWidth="1"/>
    <col min="5" max="5" width="11.7109375" style="795" customWidth="1"/>
    <col min="6" max="6" width="10.42578125" style="795" customWidth="1"/>
    <col min="7" max="7" width="16.42578125" style="795" customWidth="1"/>
    <col min="8" max="8" width="11.5703125" style="795" customWidth="1"/>
    <col min="9" max="9" width="9" style="795" customWidth="1"/>
    <col min="10" max="10" width="5" style="795" customWidth="1"/>
    <col min="11" max="11" width="18.5703125" style="795" customWidth="1"/>
    <col min="12" max="13" width="18.7109375" style="795" customWidth="1"/>
    <col min="14" max="15" width="10" style="795" customWidth="1"/>
    <col min="16" max="20" width="9.140625" style="795"/>
    <col min="21" max="21" width="9.140625" style="796"/>
    <col min="22" max="16384" width="9.140625" style="795"/>
  </cols>
  <sheetData>
    <row r="1" spans="1:21" s="889" customFormat="1" ht="18" x14ac:dyDescent="0.25">
      <c r="A1" s="528" t="s">
        <v>950</v>
      </c>
      <c r="B1" s="32"/>
      <c r="C1" s="32"/>
      <c r="D1" s="32"/>
      <c r="E1" s="33"/>
      <c r="F1" s="2"/>
      <c r="G1" s="2"/>
      <c r="H1" s="3"/>
      <c r="I1" s="3"/>
      <c r="J1" s="772"/>
      <c r="K1" s="888"/>
      <c r="L1" s="842"/>
      <c r="M1" s="842"/>
      <c r="U1" s="890"/>
    </row>
    <row r="2" spans="1:21" s="889" customFormat="1" ht="4.5" customHeight="1" x14ac:dyDescent="0.25">
      <c r="A2" s="5"/>
      <c r="B2" s="6"/>
      <c r="C2" s="7"/>
      <c r="D2" s="7"/>
      <c r="E2" s="8"/>
      <c r="F2" s="8"/>
      <c r="G2" s="8"/>
      <c r="H2" s="9"/>
      <c r="I2" s="9"/>
      <c r="J2" s="842"/>
      <c r="K2" s="891"/>
      <c r="L2" s="842"/>
      <c r="M2" s="842"/>
      <c r="U2" s="890"/>
    </row>
    <row r="3" spans="1:21" s="889" customFormat="1" ht="15" x14ac:dyDescent="0.25">
      <c r="A3" s="1316" t="s">
        <v>959</v>
      </c>
      <c r="B3" s="842"/>
      <c r="C3" s="842"/>
      <c r="D3" s="568">
        <f>Front_Sheet!C2</f>
        <v>0</v>
      </c>
      <c r="E3" s="734">
        <f>Front_Sheet!C5</f>
        <v>0</v>
      </c>
      <c r="F3" s="8"/>
      <c r="G3" s="10"/>
      <c r="H3" s="8"/>
      <c r="I3" s="9"/>
      <c r="J3" s="842"/>
      <c r="K3" s="891"/>
      <c r="L3" s="842"/>
      <c r="M3" s="842"/>
      <c r="U3" s="890"/>
    </row>
    <row r="4" spans="1:21" s="889" customFormat="1" ht="12.75" customHeight="1" thickBot="1" x14ac:dyDescent="0.25">
      <c r="A4" s="22" t="s">
        <v>591</v>
      </c>
      <c r="B4" s="775"/>
      <c r="C4" s="775"/>
      <c r="D4" s="735">
        <f>Front_Sheet!C6</f>
        <v>0</v>
      </c>
      <c r="E4" s="54"/>
      <c r="F4" s="12"/>
      <c r="G4" s="11"/>
      <c r="H4" s="11"/>
      <c r="I4" s="11"/>
      <c r="J4" s="776"/>
      <c r="K4" s="847"/>
      <c r="L4" s="843"/>
      <c r="M4" s="843"/>
      <c r="U4" s="890"/>
    </row>
    <row r="5" spans="1:21" ht="13.5" customHeight="1" x14ac:dyDescent="0.2"/>
    <row r="6" spans="1:21" s="889" customFormat="1" ht="13.5" customHeight="1" x14ac:dyDescent="0.25">
      <c r="A6" s="15" t="s">
        <v>532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U6" s="890"/>
    </row>
    <row r="7" spans="1:21" s="889" customFormat="1" ht="13.5" customHeight="1" x14ac:dyDescent="0.2">
      <c r="A7" s="1" t="s">
        <v>87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U7" s="890"/>
    </row>
    <row r="8" spans="1:21" s="889" customFormat="1" ht="13.5" customHeight="1" thickBot="1" x14ac:dyDescent="0.25">
      <c r="A8" s="770" t="s">
        <v>918</v>
      </c>
      <c r="B8" s="34"/>
      <c r="C8" s="34"/>
      <c r="D8" s="34"/>
      <c r="E8" s="34"/>
      <c r="F8" s="34"/>
      <c r="G8" s="1"/>
      <c r="H8" s="1"/>
      <c r="I8" s="16"/>
      <c r="J8" s="1"/>
      <c r="K8" s="1"/>
      <c r="L8" s="1"/>
      <c r="M8" s="1"/>
      <c r="U8" s="890"/>
    </row>
    <row r="9" spans="1:21" s="889" customFormat="1" ht="13.5" customHeight="1" x14ac:dyDescent="0.2">
      <c r="A9" s="771"/>
      <c r="B9" s="772"/>
      <c r="C9" s="773"/>
      <c r="D9" s="773"/>
      <c r="E9" s="772"/>
      <c r="F9" s="772"/>
      <c r="G9" s="773"/>
      <c r="H9" s="773"/>
      <c r="I9" s="773"/>
      <c r="J9" s="772"/>
      <c r="K9" s="1196" t="s">
        <v>899</v>
      </c>
      <c r="L9" s="1197" t="s">
        <v>917</v>
      </c>
      <c r="M9" s="17" t="s">
        <v>533</v>
      </c>
      <c r="N9" s="892" t="s">
        <v>433</v>
      </c>
      <c r="U9" s="890"/>
    </row>
    <row r="10" spans="1:21" s="889" customFormat="1" ht="13.5" customHeight="1" thickBot="1" x14ac:dyDescent="0.25">
      <c r="A10" s="774"/>
      <c r="B10" s="775"/>
      <c r="C10" s="776"/>
      <c r="D10" s="776"/>
      <c r="E10" s="775"/>
      <c r="F10" s="775"/>
      <c r="G10" s="776"/>
      <c r="H10" s="776"/>
      <c r="I10" s="776"/>
      <c r="J10" s="775"/>
      <c r="K10" s="777" t="s">
        <v>534</v>
      </c>
      <c r="L10" s="778" t="s">
        <v>534</v>
      </c>
      <c r="M10" s="777" t="s">
        <v>534</v>
      </c>
      <c r="U10" s="890"/>
    </row>
    <row r="11" spans="1:21" s="889" customFormat="1" ht="13.5" customHeight="1" x14ac:dyDescent="0.2">
      <c r="A11" s="18">
        <v>1</v>
      </c>
      <c r="B11" s="779"/>
      <c r="C11" s="340" t="s">
        <v>661</v>
      </c>
      <c r="D11" s="780"/>
      <c r="E11" s="780"/>
      <c r="F11" s="780"/>
      <c r="G11" s="780"/>
      <c r="H11" s="780"/>
      <c r="I11" s="780"/>
      <c r="J11" s="780"/>
      <c r="K11" s="781">
        <f>DATA_T1!D12</f>
        <v>0</v>
      </c>
      <c r="L11" s="782">
        <f>DATA_T1!F12</f>
        <v>0</v>
      </c>
      <c r="M11" s="783">
        <f>K11-L11</f>
        <v>0</v>
      </c>
      <c r="N11" s="893" t="str">
        <f>IF(AND(OR(K11=0,L11&lt;&gt;0),OR(L11=0,K11&lt;&gt;0)),IF((K11+L11+M11&lt;&gt;0),IF(AND(OR(K11&gt;0,L11&lt;0),OR(L11&gt;0,K11&lt;0)),ABS(M11/MIN(ABS(L11),ABS(K11))),10),"-"),10)</f>
        <v>-</v>
      </c>
      <c r="O11" s="637" t="str">
        <f>IF(AND(OR((N11)&gt;2,(N11)&lt;-2),OR((M11)&gt;750,(M11)&lt;-750))," QUERY - " &amp; (C11) &amp; " 2013-14 v. 2012-13 (restated) difference of " &amp; (M11) &amp; "k. Genuine?","")</f>
        <v/>
      </c>
      <c r="U11" s="890"/>
    </row>
    <row r="12" spans="1:21" s="889" customFormat="1" ht="13.5" customHeight="1" x14ac:dyDescent="0.2">
      <c r="A12" s="19">
        <v>2</v>
      </c>
      <c r="B12" s="784"/>
      <c r="C12" s="35" t="s">
        <v>662</v>
      </c>
      <c r="D12" s="785"/>
      <c r="E12" s="785"/>
      <c r="F12" s="785"/>
      <c r="G12" s="785"/>
      <c r="H12" s="785"/>
      <c r="I12" s="785"/>
      <c r="J12" s="785"/>
      <c r="K12" s="786">
        <f>DATA_T1!D20</f>
        <v>0</v>
      </c>
      <c r="L12" s="786">
        <f>DATA_T1!F20</f>
        <v>0</v>
      </c>
      <c r="M12" s="787">
        <f>K12-L12</f>
        <v>0</v>
      </c>
      <c r="N12" s="893" t="str">
        <f>IF(AND(OR(K12=0,L12&lt;&gt;0),OR(L12=0,K12&lt;&gt;0)),IF((K12+L12+M12&lt;&gt;0),IF(AND(OR(K12&gt;0,L12&lt;0),OR(L12&gt;0,K12&lt;0)),ABS(M12/MIN(ABS(L12),ABS(K12))),10),"-"),10)</f>
        <v>-</v>
      </c>
      <c r="O12" s="637" t="str">
        <f>IF(AND(OR((N12)&gt;2,(N12)&lt;-2),OR((M12)&gt;750,(M12)&lt;-750))," QUERY - " &amp; (C12) &amp; " 2013-14 v. 2012-13 (restated) difference of " &amp; (M12) &amp; "k. Genuine?","")</f>
        <v/>
      </c>
      <c r="U12" s="890"/>
    </row>
    <row r="13" spans="1:21" s="889" customFormat="1" ht="13.5" customHeight="1" x14ac:dyDescent="0.2">
      <c r="A13" s="19">
        <v>3</v>
      </c>
      <c r="B13" s="784"/>
      <c r="C13" s="35" t="s">
        <v>663</v>
      </c>
      <c r="D13" s="785"/>
      <c r="E13" s="785"/>
      <c r="F13" s="785"/>
      <c r="G13" s="785"/>
      <c r="H13" s="785"/>
      <c r="I13" s="785"/>
      <c r="J13" s="785"/>
      <c r="K13" s="786">
        <f>DATA_T1!D47</f>
        <v>0</v>
      </c>
      <c r="L13" s="786">
        <f>DATA_T1!F47</f>
        <v>0</v>
      </c>
      <c r="M13" s="787">
        <f>K13-L13</f>
        <v>0</v>
      </c>
      <c r="N13" s="893" t="str">
        <f>IF(AND(OR(K13=0,L13&lt;&gt;0),OR(L13=0,K13&lt;&gt;0)),IF((K13+L13+M13&lt;&gt;0),IF(AND(OR(K13&gt;0,L13&lt;0),OR(L13&gt;0,K13&lt;0)),ABS(M13/MIN(ABS(L13),ABS(K13))),10),"-"),10)</f>
        <v>-</v>
      </c>
      <c r="O13" s="637" t="str">
        <f>IF(AND(OR((N13)&gt;2,(N13)&lt;-2),OR((M13)&gt;750,(M13)&lt;-750))," QUERY - " &amp; (C13) &amp; " 11-12 v. 10-11 (restated) diff of " &amp; (M13) &amp; "k. Genuine?","")</f>
        <v/>
      </c>
      <c r="U13" s="890"/>
    </row>
    <row r="14" spans="1:21" s="889" customFormat="1" ht="13.5" customHeight="1" x14ac:dyDescent="0.2">
      <c r="A14" s="20">
        <v>4</v>
      </c>
      <c r="B14" s="788"/>
      <c r="C14" s="35" t="s">
        <v>664</v>
      </c>
      <c r="D14" s="785"/>
      <c r="E14" s="785"/>
      <c r="F14" s="785"/>
      <c r="G14" s="785"/>
      <c r="H14" s="785"/>
      <c r="I14" s="785"/>
      <c r="J14" s="785"/>
      <c r="K14" s="789">
        <f>DATA_T3!D44</f>
        <v>0</v>
      </c>
      <c r="L14" s="790">
        <f>DATA_T3!F44</f>
        <v>0</v>
      </c>
      <c r="M14" s="787">
        <f>K14-L14</f>
        <v>0</v>
      </c>
      <c r="N14" s="893" t="str">
        <f>IF(AND(OR(K14=0,L14&lt;&gt;0),OR(L14=0,K14&lt;&gt;0)),IF((K14+L14+M14&lt;&gt;0),IF(AND(OR(K14&gt;0,L14&lt;0),OR(L14&gt;0,K14&lt;0)),ABS(M14/MIN(ABS(L14),ABS(K14))),10),"-"),10)</f>
        <v>-</v>
      </c>
      <c r="O14" s="637" t="str">
        <f>IF(AND(OR((N14)&gt;2,(N14)&lt;-2),OR((M14)&gt;750,(M14)&lt;-750))," QUERY - " &amp; (C14) &amp; " 2013-14 v. 2012-13 (restated) diff of " &amp; (M14) &amp; "k. Genuine?","")</f>
        <v/>
      </c>
      <c r="U14" s="890"/>
    </row>
    <row r="15" spans="1:21" s="889" customFormat="1" ht="13.5" customHeight="1" thickBot="1" x14ac:dyDescent="0.25">
      <c r="A15" s="21">
        <v>5</v>
      </c>
      <c r="B15" s="791"/>
      <c r="C15" s="36" t="s">
        <v>665</v>
      </c>
      <c r="D15" s="775"/>
      <c r="E15" s="775"/>
      <c r="F15" s="775"/>
      <c r="G15" s="775"/>
      <c r="H15" s="775"/>
      <c r="I15" s="775"/>
      <c r="J15" s="775"/>
      <c r="K15" s="792">
        <f>DATA_T4!D38</f>
        <v>0</v>
      </c>
      <c r="L15" s="793">
        <f>DATA_T4!F38</f>
        <v>0</v>
      </c>
      <c r="M15" s="794">
        <f>K15-L15</f>
        <v>0</v>
      </c>
      <c r="N15" s="893" t="str">
        <f>IF(AND(OR(K15=0,L15&lt;&gt;0),OR(L15=0,K15&lt;&gt;0)),IF((K15+L15+M15&lt;&gt;0),IF(AND(OR(K15&gt;0,L15&lt;0),OR(L15&gt;0,K15&lt;0)),ABS(M15/MIN(ABS(L15),ABS(K15))),10),"-"),10)</f>
        <v>-</v>
      </c>
      <c r="O15" s="637" t="str">
        <f>IF(AND(OR((N15)&gt;2,(N15)&lt;-2),OR((M15)&gt;750,(M15)&lt;-750))," QUERY - " &amp; (C15) &amp; " 2013-14 v. 2012-13 (restated) diff of " &amp; (M15) &amp; "k. Genuine?","")</f>
        <v/>
      </c>
      <c r="U15" s="890"/>
    </row>
    <row r="16" spans="1:21" ht="13.5" customHeight="1" x14ac:dyDescent="0.2"/>
    <row r="17" spans="1:21" x14ac:dyDescent="0.2">
      <c r="A17" s="795" t="s">
        <v>919</v>
      </c>
    </row>
    <row r="18" spans="1:21" x14ac:dyDescent="0.2">
      <c r="A18" s="796" t="s">
        <v>920</v>
      </c>
      <c r="K18" s="797"/>
      <c r="L18" s="770"/>
      <c r="M18" s="770"/>
      <c r="N18" s="770"/>
    </row>
    <row r="19" spans="1:21" x14ac:dyDescent="0.2">
      <c r="A19" s="796" t="s">
        <v>921</v>
      </c>
    </row>
    <row r="20" spans="1:21" x14ac:dyDescent="0.2">
      <c r="A20" s="798"/>
    </row>
    <row r="21" spans="1:21" x14ac:dyDescent="0.2">
      <c r="A21" s="798" t="s">
        <v>922</v>
      </c>
    </row>
    <row r="22" spans="1:21" x14ac:dyDescent="0.2">
      <c r="A22" s="799"/>
    </row>
    <row r="23" spans="1:21" ht="15" x14ac:dyDescent="0.25">
      <c r="A23" s="257" t="s">
        <v>94</v>
      </c>
    </row>
    <row r="24" spans="1:21" ht="13.5" thickBot="1" x14ac:dyDescent="0.25">
      <c r="A24" s="795" t="s">
        <v>102</v>
      </c>
      <c r="O24" s="894" t="s">
        <v>577</v>
      </c>
      <c r="P24" s="894" t="s">
        <v>5</v>
      </c>
    </row>
    <row r="25" spans="1:21" ht="15.75" thickBot="1" x14ac:dyDescent="0.3">
      <c r="A25" s="258"/>
      <c r="B25" s="800"/>
      <c r="C25" s="800"/>
      <c r="D25" s="800"/>
      <c r="E25" s="800"/>
      <c r="F25" s="800"/>
      <c r="G25" s="800"/>
      <c r="H25" s="800"/>
      <c r="I25" s="800"/>
      <c r="J25" s="800"/>
      <c r="K25" s="800"/>
      <c r="L25" s="1198" t="s">
        <v>898</v>
      </c>
      <c r="M25" s="1199" t="s">
        <v>933</v>
      </c>
      <c r="O25" s="894" t="s">
        <v>563</v>
      </c>
      <c r="P25" s="894" t="s">
        <v>563</v>
      </c>
      <c r="U25" s="895" t="s">
        <v>467</v>
      </c>
    </row>
    <row r="26" spans="1:21" x14ac:dyDescent="0.2">
      <c r="A26" s="18">
        <v>1</v>
      </c>
      <c r="B26" s="896"/>
      <c r="C26" s="896" t="s">
        <v>95</v>
      </c>
      <c r="D26" s="896"/>
      <c r="E26" s="896"/>
      <c r="F26" s="896"/>
      <c r="G26" s="896"/>
      <c r="H26" s="896"/>
      <c r="I26" s="896"/>
      <c r="J26" s="896"/>
      <c r="K26" s="896"/>
      <c r="L26" s="897">
        <v>0</v>
      </c>
      <c r="M26" s="897">
        <v>0</v>
      </c>
      <c r="N26" s="889"/>
      <c r="O26" s="898">
        <f>L26-M26</f>
        <v>0</v>
      </c>
      <c r="P26" s="795" t="str">
        <f>IF(OR(O26&gt;50000,O26&lt;-50000)," QUERY - KFI " &amp; A26 &amp; " Year on year difference of " &amp; (O26)&amp; "k.","")</f>
        <v/>
      </c>
      <c r="U26" s="796" t="s">
        <v>468</v>
      </c>
    </row>
    <row r="27" spans="1:21" x14ac:dyDescent="0.2">
      <c r="A27" s="259">
        <v>2</v>
      </c>
      <c r="B27" s="899"/>
      <c r="C27" s="899" t="s">
        <v>400</v>
      </c>
      <c r="D27" s="899"/>
      <c r="E27" s="899"/>
      <c r="F27" s="899"/>
      <c r="G27" s="899"/>
      <c r="H27" s="899"/>
      <c r="I27" s="899"/>
      <c r="J27" s="899"/>
      <c r="K27" s="899"/>
      <c r="L27" s="900">
        <v>0</v>
      </c>
      <c r="M27" s="900">
        <v>0</v>
      </c>
      <c r="O27" s="901">
        <f>L27-M27</f>
        <v>0</v>
      </c>
      <c r="P27" s="795" t="str">
        <f>IF(OR(O27&gt;10,O27&lt;-10)," QUERY - KFI " &amp; A27 &amp; " Year on year difference of " &amp; (O27),"")</f>
        <v/>
      </c>
      <c r="U27" s="796">
        <v>10</v>
      </c>
    </row>
    <row r="28" spans="1:21" x14ac:dyDescent="0.2">
      <c r="A28" s="259">
        <v>3</v>
      </c>
      <c r="B28" s="899"/>
      <c r="C28" s="899" t="s">
        <v>401</v>
      </c>
      <c r="D28" s="899"/>
      <c r="E28" s="899"/>
      <c r="F28" s="899"/>
      <c r="G28" s="899"/>
      <c r="H28" s="899"/>
      <c r="I28" s="899"/>
      <c r="J28" s="899"/>
      <c r="K28" s="899"/>
      <c r="L28" s="900">
        <v>0</v>
      </c>
      <c r="M28" s="900">
        <v>0</v>
      </c>
      <c r="O28" s="901">
        <f t="shared" ref="O28:O64" si="0">L28-M28</f>
        <v>0</v>
      </c>
      <c r="P28" s="795" t="str">
        <f t="shared" ref="P28:P40" si="1">IF(OR(O28&gt;10,O28&lt;-10)," QUERY - KFI " &amp; A28 &amp; " Year on year difference of " &amp; (O28),"")</f>
        <v/>
      </c>
      <c r="U28" s="796">
        <v>10</v>
      </c>
    </row>
    <row r="29" spans="1:21" x14ac:dyDescent="0.2">
      <c r="A29" s="259">
        <v>4</v>
      </c>
      <c r="B29" s="899"/>
      <c r="C29" s="899" t="s">
        <v>402</v>
      </c>
      <c r="D29" s="899"/>
      <c r="E29" s="899"/>
      <c r="F29" s="899"/>
      <c r="G29" s="899"/>
      <c r="H29" s="899"/>
      <c r="I29" s="899"/>
      <c r="J29" s="899"/>
      <c r="K29" s="899"/>
      <c r="L29" s="900">
        <v>0</v>
      </c>
      <c r="M29" s="900">
        <v>0</v>
      </c>
      <c r="O29" s="901">
        <f t="shared" si="0"/>
        <v>0</v>
      </c>
      <c r="P29" s="795" t="str">
        <f t="shared" si="1"/>
        <v/>
      </c>
      <c r="U29" s="796">
        <v>10</v>
      </c>
    </row>
    <row r="30" spans="1:21" x14ac:dyDescent="0.2">
      <c r="A30" s="259">
        <v>5</v>
      </c>
      <c r="B30" s="899"/>
      <c r="C30" s="899" t="s">
        <v>403</v>
      </c>
      <c r="D30" s="899"/>
      <c r="E30" s="899"/>
      <c r="F30" s="899"/>
      <c r="G30" s="899"/>
      <c r="H30" s="899"/>
      <c r="I30" s="899"/>
      <c r="J30" s="899"/>
      <c r="K30" s="899"/>
      <c r="L30" s="900">
        <v>0</v>
      </c>
      <c r="M30" s="900">
        <v>0</v>
      </c>
      <c r="O30" s="901">
        <f t="shared" si="0"/>
        <v>0</v>
      </c>
      <c r="P30" s="795" t="str">
        <f t="shared" si="1"/>
        <v/>
      </c>
      <c r="U30" s="796">
        <v>10</v>
      </c>
    </row>
    <row r="31" spans="1:21" x14ac:dyDescent="0.2">
      <c r="A31" s="259">
        <v>6</v>
      </c>
      <c r="B31" s="899"/>
      <c r="C31" s="899" t="s">
        <v>404</v>
      </c>
      <c r="D31" s="899"/>
      <c r="E31" s="899"/>
      <c r="F31" s="899"/>
      <c r="G31" s="899"/>
      <c r="H31" s="899"/>
      <c r="I31" s="899"/>
      <c r="J31" s="899"/>
      <c r="K31" s="899"/>
      <c r="L31" s="900">
        <v>0</v>
      </c>
      <c r="M31" s="900">
        <v>0</v>
      </c>
      <c r="O31" s="901">
        <f t="shared" si="0"/>
        <v>0</v>
      </c>
      <c r="P31" s="795" t="str">
        <f t="shared" si="1"/>
        <v/>
      </c>
      <c r="U31" s="796">
        <v>10</v>
      </c>
    </row>
    <row r="32" spans="1:21" x14ac:dyDescent="0.2">
      <c r="A32" s="259">
        <v>8</v>
      </c>
      <c r="B32" s="899"/>
      <c r="C32" s="899" t="s">
        <v>270</v>
      </c>
      <c r="D32" s="899"/>
      <c r="E32" s="899"/>
      <c r="F32" s="899"/>
      <c r="G32" s="899"/>
      <c r="H32" s="899"/>
      <c r="I32" s="899"/>
      <c r="J32" s="899"/>
      <c r="K32" s="899"/>
      <c r="L32" s="900">
        <v>0</v>
      </c>
      <c r="M32" s="900">
        <v>0</v>
      </c>
      <c r="O32" s="901">
        <f t="shared" si="0"/>
        <v>0</v>
      </c>
      <c r="P32" s="795" t="str">
        <f t="shared" si="1"/>
        <v/>
      </c>
      <c r="U32" s="796">
        <v>10</v>
      </c>
    </row>
    <row r="33" spans="1:21" x14ac:dyDescent="0.2">
      <c r="A33" s="259">
        <v>9</v>
      </c>
      <c r="B33" s="899"/>
      <c r="C33" s="899" t="s">
        <v>272</v>
      </c>
      <c r="D33" s="899"/>
      <c r="E33" s="899"/>
      <c r="F33" s="899"/>
      <c r="G33" s="902"/>
      <c r="H33" s="899"/>
      <c r="I33" s="899"/>
      <c r="J33" s="899"/>
      <c r="K33" s="899"/>
      <c r="L33" s="900">
        <v>0</v>
      </c>
      <c r="M33" s="900">
        <v>0</v>
      </c>
      <c r="O33" s="901">
        <f t="shared" si="0"/>
        <v>0</v>
      </c>
      <c r="P33" s="795" t="str">
        <f t="shared" si="1"/>
        <v/>
      </c>
      <c r="U33" s="796">
        <v>10</v>
      </c>
    </row>
    <row r="34" spans="1:21" x14ac:dyDescent="0.2">
      <c r="A34" s="259">
        <v>10</v>
      </c>
      <c r="B34" s="899"/>
      <c r="C34" s="899" t="s">
        <v>261</v>
      </c>
      <c r="D34" s="899"/>
      <c r="E34" s="899"/>
      <c r="F34" s="899"/>
      <c r="G34" s="899"/>
      <c r="H34" s="899"/>
      <c r="I34" s="899"/>
      <c r="J34" s="899"/>
      <c r="K34" s="899"/>
      <c r="L34" s="900">
        <v>0</v>
      </c>
      <c r="M34" s="900">
        <v>0</v>
      </c>
      <c r="O34" s="901">
        <f t="shared" si="0"/>
        <v>0</v>
      </c>
      <c r="P34" s="795" t="str">
        <f t="shared" si="1"/>
        <v/>
      </c>
      <c r="U34" s="796">
        <v>10</v>
      </c>
    </row>
    <row r="35" spans="1:21" x14ac:dyDescent="0.2">
      <c r="A35" s="260">
        <v>11</v>
      </c>
      <c r="B35" s="903"/>
      <c r="C35" s="903" t="s">
        <v>262</v>
      </c>
      <c r="D35" s="903"/>
      <c r="E35" s="903"/>
      <c r="F35" s="903"/>
      <c r="G35" s="903"/>
      <c r="H35" s="903"/>
      <c r="I35" s="903"/>
      <c r="J35" s="903"/>
      <c r="K35" s="903"/>
      <c r="L35" s="900">
        <v>0</v>
      </c>
      <c r="M35" s="900">
        <v>0</v>
      </c>
      <c r="O35" s="901">
        <f t="shared" si="0"/>
        <v>0</v>
      </c>
      <c r="P35" s="795" t="str">
        <f t="shared" si="1"/>
        <v/>
      </c>
      <c r="U35" s="796">
        <v>10</v>
      </c>
    </row>
    <row r="36" spans="1:21" x14ac:dyDescent="0.2">
      <c r="A36" s="259">
        <v>12</v>
      </c>
      <c r="B36" s="899"/>
      <c r="C36" s="899" t="s">
        <v>411</v>
      </c>
      <c r="D36" s="899"/>
      <c r="E36" s="899"/>
      <c r="F36" s="899"/>
      <c r="G36" s="899"/>
      <c r="H36" s="899"/>
      <c r="I36" s="899"/>
      <c r="J36" s="899"/>
      <c r="K36" s="899"/>
      <c r="L36" s="900">
        <v>0</v>
      </c>
      <c r="M36" s="900">
        <v>0</v>
      </c>
      <c r="O36" s="901">
        <f t="shared" si="0"/>
        <v>0</v>
      </c>
      <c r="P36" s="795" t="str">
        <f t="shared" si="1"/>
        <v/>
      </c>
      <c r="U36" s="796">
        <v>10</v>
      </c>
    </row>
    <row r="37" spans="1:21" x14ac:dyDescent="0.2">
      <c r="A37" s="259">
        <v>14</v>
      </c>
      <c r="B37" s="899"/>
      <c r="C37" s="899" t="s">
        <v>263</v>
      </c>
      <c r="D37" s="899"/>
      <c r="E37" s="899"/>
      <c r="F37" s="899"/>
      <c r="G37" s="899"/>
      <c r="H37" s="899"/>
      <c r="I37" s="899"/>
      <c r="J37" s="899"/>
      <c r="K37" s="899"/>
      <c r="L37" s="900">
        <v>0</v>
      </c>
      <c r="M37" s="900">
        <v>0</v>
      </c>
      <c r="O37" s="901">
        <f t="shared" si="0"/>
        <v>0</v>
      </c>
      <c r="P37" s="795" t="str">
        <f t="shared" si="1"/>
        <v/>
      </c>
      <c r="U37" s="796">
        <v>10</v>
      </c>
    </row>
    <row r="38" spans="1:21" x14ac:dyDescent="0.2">
      <c r="A38" s="259">
        <v>16</v>
      </c>
      <c r="B38" s="899"/>
      <c r="C38" s="899" t="s">
        <v>405</v>
      </c>
      <c r="D38" s="899"/>
      <c r="E38" s="899"/>
      <c r="F38" s="899"/>
      <c r="G38" s="899"/>
      <c r="H38" s="899"/>
      <c r="I38" s="899"/>
      <c r="J38" s="899"/>
      <c r="K38" s="899"/>
      <c r="L38" s="900">
        <v>0</v>
      </c>
      <c r="M38" s="900">
        <v>0</v>
      </c>
      <c r="O38" s="901">
        <f t="shared" si="0"/>
        <v>0</v>
      </c>
      <c r="P38" s="795" t="str">
        <f t="shared" si="1"/>
        <v/>
      </c>
      <c r="U38" s="796">
        <v>10</v>
      </c>
    </row>
    <row r="39" spans="1:21" x14ac:dyDescent="0.2">
      <c r="A39" s="259">
        <v>18</v>
      </c>
      <c r="B39" s="899"/>
      <c r="C39" s="899" t="s">
        <v>264</v>
      </c>
      <c r="D39" s="899"/>
      <c r="E39" s="899"/>
      <c r="F39" s="899"/>
      <c r="G39" s="899"/>
      <c r="H39" s="899"/>
      <c r="I39" s="899"/>
      <c r="J39" s="899"/>
      <c r="K39" s="899"/>
      <c r="L39" s="900">
        <v>0</v>
      </c>
      <c r="M39" s="900">
        <v>0</v>
      </c>
      <c r="O39" s="901">
        <f t="shared" si="0"/>
        <v>0</v>
      </c>
      <c r="P39" s="795" t="str">
        <f t="shared" si="1"/>
        <v/>
      </c>
      <c r="U39" s="796">
        <v>10</v>
      </c>
    </row>
    <row r="40" spans="1:21" x14ac:dyDescent="0.2">
      <c r="A40" s="261">
        <v>19</v>
      </c>
      <c r="B40" s="843"/>
      <c r="C40" s="843" t="s">
        <v>265</v>
      </c>
      <c r="D40" s="843"/>
      <c r="E40" s="843"/>
      <c r="F40" s="843"/>
      <c r="G40" s="843"/>
      <c r="H40" s="843"/>
      <c r="I40" s="843"/>
      <c r="J40" s="843"/>
      <c r="K40" s="843"/>
      <c r="L40" s="900">
        <v>0</v>
      </c>
      <c r="M40" s="900">
        <v>0</v>
      </c>
      <c r="O40" s="901">
        <f t="shared" si="0"/>
        <v>0</v>
      </c>
      <c r="P40" s="795" t="str">
        <f t="shared" si="1"/>
        <v/>
      </c>
      <c r="U40" s="796">
        <v>10</v>
      </c>
    </row>
    <row r="41" spans="1:21" x14ac:dyDescent="0.2">
      <c r="A41" s="259">
        <v>20</v>
      </c>
      <c r="B41" s="899"/>
      <c r="C41" s="899" t="s">
        <v>96</v>
      </c>
      <c r="D41" s="899"/>
      <c r="E41" s="899"/>
      <c r="F41" s="899"/>
      <c r="G41" s="899"/>
      <c r="H41" s="899"/>
      <c r="I41" s="899"/>
      <c r="J41" s="899"/>
      <c r="K41" s="899"/>
      <c r="L41" s="900">
        <v>0</v>
      </c>
      <c r="M41" s="900">
        <v>0</v>
      </c>
      <c r="O41" s="901">
        <f t="shared" si="0"/>
        <v>0</v>
      </c>
      <c r="P41" s="795" t="str">
        <f>IF(OR(O41&gt;100,O41&lt;-100)," QUERY - KFI " &amp; A41 &amp; " Year on year difference of " &amp; (O41),"")</f>
        <v/>
      </c>
      <c r="U41" s="796">
        <v>100</v>
      </c>
    </row>
    <row r="42" spans="1:21" x14ac:dyDescent="0.2">
      <c r="A42" s="259" t="s">
        <v>307</v>
      </c>
      <c r="B42" s="899"/>
      <c r="C42" s="899" t="s">
        <v>406</v>
      </c>
      <c r="D42" s="899"/>
      <c r="E42" s="899"/>
      <c r="F42" s="899"/>
      <c r="G42" s="899"/>
      <c r="H42" s="899"/>
      <c r="I42" s="899"/>
      <c r="J42" s="899"/>
      <c r="K42" s="899"/>
      <c r="L42" s="900">
        <v>0</v>
      </c>
      <c r="M42" s="900">
        <v>0</v>
      </c>
      <c r="O42" s="901">
        <f t="shared" si="0"/>
        <v>0</v>
      </c>
      <c r="P42" s="795" t="str">
        <f>IF(OR(O42&gt;20,O42&lt;-20)," QUERY - KFI " &amp; A42 &amp; " Year on year difference of " &amp; (O42),"")</f>
        <v/>
      </c>
      <c r="U42" s="796">
        <v>20</v>
      </c>
    </row>
    <row r="43" spans="1:21" x14ac:dyDescent="0.2">
      <c r="A43" s="259" t="s">
        <v>296</v>
      </c>
      <c r="B43" s="899"/>
      <c r="C43" s="899" t="s">
        <v>316</v>
      </c>
      <c r="D43" s="899"/>
      <c r="E43" s="899"/>
      <c r="F43" s="899"/>
      <c r="G43" s="899"/>
      <c r="H43" s="899"/>
      <c r="I43" s="899"/>
      <c r="J43" s="899"/>
      <c r="K43" s="899"/>
      <c r="L43" s="900">
        <v>0</v>
      </c>
      <c r="M43" s="900">
        <v>0</v>
      </c>
      <c r="O43" s="901">
        <f t="shared" si="0"/>
        <v>0</v>
      </c>
      <c r="P43" s="795" t="str">
        <f>IF(OR(O43&gt;20,O43&lt;-20)," QUERY - KFI " &amp; A43 &amp; " Year on year difference of " &amp; (O43),"")</f>
        <v/>
      </c>
      <c r="U43" s="796">
        <v>20</v>
      </c>
    </row>
    <row r="44" spans="1:21" x14ac:dyDescent="0.2">
      <c r="A44" s="261">
        <v>23</v>
      </c>
      <c r="B44" s="843"/>
      <c r="C44" s="843" t="s">
        <v>97</v>
      </c>
      <c r="D44" s="843"/>
      <c r="E44" s="843"/>
      <c r="F44" s="843"/>
      <c r="G44" s="843"/>
      <c r="H44" s="843"/>
      <c r="I44" s="843"/>
      <c r="J44" s="843"/>
      <c r="K44" s="843"/>
      <c r="L44" s="904">
        <v>0</v>
      </c>
      <c r="M44" s="904">
        <v>0</v>
      </c>
      <c r="O44" s="901">
        <f t="shared" si="0"/>
        <v>0</v>
      </c>
      <c r="P44" s="795" t="str">
        <f>IF(OR(O44&gt;10,O44&lt;-10)," QUERY - KFI " &amp; A44 &amp; " Year on year difference of " &amp; (O44),"")</f>
        <v/>
      </c>
      <c r="U44" s="796">
        <v>10</v>
      </c>
    </row>
    <row r="45" spans="1:21" x14ac:dyDescent="0.2">
      <c r="A45" s="259">
        <v>24</v>
      </c>
      <c r="B45" s="899"/>
      <c r="C45" s="899" t="s">
        <v>98</v>
      </c>
      <c r="D45" s="899"/>
      <c r="E45" s="899"/>
      <c r="F45" s="899"/>
      <c r="G45" s="899"/>
      <c r="H45" s="899"/>
      <c r="I45" s="899"/>
      <c r="J45" s="899"/>
      <c r="K45" s="899"/>
      <c r="L45" s="900">
        <v>0</v>
      </c>
      <c r="M45" s="900">
        <v>0</v>
      </c>
      <c r="O45" s="901">
        <f t="shared" si="0"/>
        <v>0</v>
      </c>
      <c r="P45" s="795" t="str">
        <f>IF(OR(O45&gt;10,O45&lt;-10)," QUERY - KFI " &amp; A45 &amp; " Year on year difference of " &amp; (O45),"")</f>
        <v/>
      </c>
      <c r="U45" s="796">
        <v>10</v>
      </c>
    </row>
    <row r="46" spans="1:21" x14ac:dyDescent="0.2">
      <c r="A46" s="259" t="s">
        <v>308</v>
      </c>
      <c r="B46" s="899"/>
      <c r="C46" s="899" t="s">
        <v>266</v>
      </c>
      <c r="D46" s="899"/>
      <c r="E46" s="899"/>
      <c r="F46" s="899"/>
      <c r="G46" s="899"/>
      <c r="H46" s="899"/>
      <c r="I46" s="899"/>
      <c r="J46" s="899"/>
      <c r="K46" s="899"/>
      <c r="L46" s="900">
        <v>0</v>
      </c>
      <c r="M46" s="900">
        <v>0</v>
      </c>
      <c r="O46" s="901">
        <f t="shared" si="0"/>
        <v>0</v>
      </c>
      <c r="P46" s="795" t="str">
        <f>IF(OR(O46&gt;100,O46&lt;-100)," QUERY - KFI " &amp; A46 &amp; " Year on year difference of " &amp; (O46),"")</f>
        <v/>
      </c>
      <c r="U46" s="796">
        <v>100</v>
      </c>
    </row>
    <row r="47" spans="1:21" x14ac:dyDescent="0.2">
      <c r="A47" s="259" t="s">
        <v>297</v>
      </c>
      <c r="B47" s="899"/>
      <c r="C47" s="899" t="s">
        <v>312</v>
      </c>
      <c r="D47" s="899"/>
      <c r="E47" s="899"/>
      <c r="F47" s="899"/>
      <c r="G47" s="899"/>
      <c r="H47" s="899"/>
      <c r="I47" s="899"/>
      <c r="J47" s="899"/>
      <c r="K47" s="899"/>
      <c r="L47" s="900">
        <v>0</v>
      </c>
      <c r="M47" s="900">
        <v>0</v>
      </c>
      <c r="O47" s="901">
        <f t="shared" si="0"/>
        <v>0</v>
      </c>
      <c r="P47" s="795" t="str">
        <f>IF(OR(O47&gt;100,O47&lt;-100)," QUERY - KFI " &amp; A47 &amp; " Year on year difference of " &amp; (O47),"")</f>
        <v/>
      </c>
      <c r="U47" s="796">
        <v>100</v>
      </c>
    </row>
    <row r="48" spans="1:21" x14ac:dyDescent="0.2">
      <c r="A48" s="19" t="s">
        <v>309</v>
      </c>
      <c r="B48" s="905"/>
      <c r="C48" s="905" t="s">
        <v>99</v>
      </c>
      <c r="D48" s="905"/>
      <c r="E48" s="905"/>
      <c r="F48" s="905"/>
      <c r="G48" s="905"/>
      <c r="H48" s="905"/>
      <c r="I48" s="905"/>
      <c r="J48" s="905"/>
      <c r="K48" s="905"/>
      <c r="L48" s="904">
        <v>0</v>
      </c>
      <c r="M48" s="904">
        <v>0</v>
      </c>
      <c r="O48" s="901">
        <f t="shared" si="0"/>
        <v>0</v>
      </c>
      <c r="P48" s="795" t="str">
        <f>IF(OR(O48&gt;100,O48&lt;-100)," QUERY - KFI " &amp; A48 &amp; " Year on year difference of " &amp; (O48),"")</f>
        <v/>
      </c>
      <c r="U48" s="796">
        <v>100</v>
      </c>
    </row>
    <row r="49" spans="1:21" x14ac:dyDescent="0.2">
      <c r="A49" s="261" t="s">
        <v>298</v>
      </c>
      <c r="B49" s="843"/>
      <c r="C49" s="843" t="s">
        <v>313</v>
      </c>
      <c r="D49" s="843"/>
      <c r="E49" s="843"/>
      <c r="F49" s="843"/>
      <c r="G49" s="843"/>
      <c r="H49" s="843"/>
      <c r="I49" s="843"/>
      <c r="J49" s="843"/>
      <c r="K49" s="843"/>
      <c r="L49" s="904">
        <v>0</v>
      </c>
      <c r="M49" s="904">
        <v>0</v>
      </c>
      <c r="O49" s="901">
        <f t="shared" si="0"/>
        <v>0</v>
      </c>
      <c r="P49" s="795" t="str">
        <f>IF(OR(O49&gt;100,O49&lt;-100)," QUERY - KFI " &amp; A49 &amp; " Year on year difference of " &amp; (O49),"")</f>
        <v/>
      </c>
      <c r="U49" s="796">
        <v>100</v>
      </c>
    </row>
    <row r="50" spans="1:21" x14ac:dyDescent="0.2">
      <c r="A50" s="259">
        <v>28</v>
      </c>
      <c r="B50" s="899"/>
      <c r="C50" s="899" t="s">
        <v>430</v>
      </c>
      <c r="D50" s="899"/>
      <c r="E50" s="899"/>
      <c r="F50" s="899"/>
      <c r="G50" s="899"/>
      <c r="H50" s="899"/>
      <c r="I50" s="899"/>
      <c r="J50" s="899"/>
      <c r="K50" s="899"/>
      <c r="L50" s="900">
        <v>0</v>
      </c>
      <c r="M50" s="900">
        <v>0</v>
      </c>
      <c r="O50" s="901">
        <f t="shared" si="0"/>
        <v>0</v>
      </c>
      <c r="P50" s="795" t="str">
        <f>IF(OR(O50&gt;100,O50&lt;-100)," QUERY - KFI " &amp; A50 &amp; " Year on year difference of " &amp; (O50),"")</f>
        <v/>
      </c>
      <c r="U50" s="796">
        <v>100</v>
      </c>
    </row>
    <row r="51" spans="1:21" x14ac:dyDescent="0.2">
      <c r="A51" s="261">
        <v>29</v>
      </c>
      <c r="B51" s="843"/>
      <c r="C51" s="843" t="s">
        <v>267</v>
      </c>
      <c r="D51" s="843"/>
      <c r="E51" s="843"/>
      <c r="F51" s="843"/>
      <c r="G51" s="843"/>
      <c r="H51" s="843"/>
      <c r="I51" s="843"/>
      <c r="J51" s="843"/>
      <c r="K51" s="843"/>
      <c r="L51" s="900">
        <v>0</v>
      </c>
      <c r="M51" s="900">
        <v>0</v>
      </c>
      <c r="O51" s="901">
        <f t="shared" si="0"/>
        <v>0</v>
      </c>
      <c r="P51" s="795" t="str">
        <f>IF(OR(O51&gt;20,O51&lt;-20)," QUERY - KFI " &amp; A51 &amp; " Year on year difference of " &amp; (O51),"")</f>
        <v/>
      </c>
      <c r="U51" s="796">
        <v>20</v>
      </c>
    </row>
    <row r="52" spans="1:21" x14ac:dyDescent="0.2">
      <c r="A52" s="259" t="s">
        <v>310</v>
      </c>
      <c r="B52" s="899"/>
      <c r="C52" s="899" t="s">
        <v>268</v>
      </c>
      <c r="D52" s="899"/>
      <c r="E52" s="899"/>
      <c r="F52" s="899"/>
      <c r="G52" s="899"/>
      <c r="H52" s="899"/>
      <c r="I52" s="899"/>
      <c r="J52" s="899"/>
      <c r="K52" s="899"/>
      <c r="L52" s="900">
        <v>0</v>
      </c>
      <c r="M52" s="900">
        <v>0</v>
      </c>
      <c r="O52" s="901">
        <f t="shared" si="0"/>
        <v>0</v>
      </c>
      <c r="P52" s="795" t="str">
        <f>IF(OR(O52&gt;10,O52&lt;-10)," QUERY - KFI " &amp; A52 &amp; " Year on year difference of " &amp; (O52),"")</f>
        <v/>
      </c>
      <c r="U52" s="796">
        <v>10</v>
      </c>
    </row>
    <row r="53" spans="1:21" x14ac:dyDescent="0.2">
      <c r="A53" s="259" t="s">
        <v>299</v>
      </c>
      <c r="B53" s="899"/>
      <c r="C53" s="899" t="s">
        <v>159</v>
      </c>
      <c r="D53" s="899"/>
      <c r="E53" s="899"/>
      <c r="F53" s="899"/>
      <c r="G53" s="899"/>
      <c r="H53" s="899"/>
      <c r="I53" s="899"/>
      <c r="J53" s="899"/>
      <c r="K53" s="899"/>
      <c r="L53" s="900">
        <v>0</v>
      </c>
      <c r="M53" s="900">
        <v>0</v>
      </c>
      <c r="O53" s="901">
        <f t="shared" si="0"/>
        <v>0</v>
      </c>
      <c r="P53" s="795" t="str">
        <f>IF(OR(O53&gt;10,O53&lt;-10)," QUERY - KFI " &amp; A53 &amp; " Year on year difference of " &amp; (O53),"")</f>
        <v/>
      </c>
      <c r="U53" s="796">
        <v>10</v>
      </c>
    </row>
    <row r="54" spans="1:21" x14ac:dyDescent="0.2">
      <c r="A54" s="261">
        <v>31</v>
      </c>
      <c r="B54" s="843"/>
      <c r="C54" s="843" t="s">
        <v>407</v>
      </c>
      <c r="D54" s="843"/>
      <c r="E54" s="843"/>
      <c r="F54" s="843"/>
      <c r="G54" s="843"/>
      <c r="H54" s="843"/>
      <c r="I54" s="843"/>
      <c r="J54" s="843"/>
      <c r="K54" s="843"/>
      <c r="L54" s="906">
        <v>0</v>
      </c>
      <c r="M54" s="906">
        <v>0</v>
      </c>
      <c r="O54" s="901">
        <f t="shared" si="0"/>
        <v>0</v>
      </c>
      <c r="P54" s="795" t="str">
        <f>IF(OR(O54&gt;20,O54&lt;-20)," QUERY - KFI " &amp; A54 &amp; " Year on year difference of " &amp; (O54),"")</f>
        <v/>
      </c>
      <c r="U54" s="796">
        <v>20</v>
      </c>
    </row>
    <row r="55" spans="1:21" x14ac:dyDescent="0.2">
      <c r="A55" s="259" t="s">
        <v>311</v>
      </c>
      <c r="B55" s="899"/>
      <c r="C55" s="899" t="s">
        <v>100</v>
      </c>
      <c r="D55" s="899"/>
      <c r="E55" s="899"/>
      <c r="F55" s="899"/>
      <c r="G55" s="899"/>
      <c r="H55" s="899"/>
      <c r="I55" s="899"/>
      <c r="J55" s="899"/>
      <c r="K55" s="899"/>
      <c r="L55" s="907">
        <v>0</v>
      </c>
      <c r="M55" s="907">
        <v>0</v>
      </c>
      <c r="O55" s="901">
        <f t="shared" si="0"/>
        <v>0</v>
      </c>
      <c r="P55" s="795" t="str">
        <f>IF(OR(O55&gt;20,O55&lt;-20)," QUERY - KFI " &amp; A55 &amp; " Year on year difference of " &amp; (O55),"")</f>
        <v/>
      </c>
      <c r="U55" s="796">
        <v>20</v>
      </c>
    </row>
    <row r="56" spans="1:21" x14ac:dyDescent="0.2">
      <c r="A56" s="259" t="s">
        <v>300</v>
      </c>
      <c r="B56" s="899"/>
      <c r="C56" s="899" t="s">
        <v>314</v>
      </c>
      <c r="D56" s="899"/>
      <c r="E56" s="899"/>
      <c r="F56" s="899"/>
      <c r="G56" s="899"/>
      <c r="H56" s="899"/>
      <c r="I56" s="899"/>
      <c r="J56" s="899"/>
      <c r="K56" s="899"/>
      <c r="L56" s="907">
        <v>0</v>
      </c>
      <c r="M56" s="907">
        <v>0</v>
      </c>
      <c r="O56" s="901">
        <f t="shared" si="0"/>
        <v>0</v>
      </c>
      <c r="P56" s="795" t="str">
        <f>IF(OR(O56&gt;10,O56&lt;-10)," QUERY - KFI " &amp; A56 &amp; " Year on year difference of " &amp; (O56),"")</f>
        <v/>
      </c>
      <c r="U56" s="796">
        <v>10</v>
      </c>
    </row>
    <row r="57" spans="1:21" x14ac:dyDescent="0.2">
      <c r="A57" s="261" t="s">
        <v>306</v>
      </c>
      <c r="B57" s="843"/>
      <c r="C57" s="843" t="s">
        <v>101</v>
      </c>
      <c r="D57" s="843"/>
      <c r="E57" s="843"/>
      <c r="F57" s="843"/>
      <c r="G57" s="843"/>
      <c r="H57" s="843"/>
      <c r="I57" s="843"/>
      <c r="J57" s="843"/>
      <c r="K57" s="843"/>
      <c r="L57" s="900">
        <v>0</v>
      </c>
      <c r="M57" s="900">
        <v>0</v>
      </c>
      <c r="O57" s="901">
        <f t="shared" si="0"/>
        <v>0</v>
      </c>
      <c r="P57" s="795" t="str">
        <f>IF(OR(O57&gt;10,O57&lt;-10)," QUERY - KFI " &amp; A57 &amp; " Year on year difference of " &amp; (O57),"")</f>
        <v/>
      </c>
      <c r="U57" s="796">
        <v>10</v>
      </c>
    </row>
    <row r="58" spans="1:21" x14ac:dyDescent="0.2">
      <c r="A58" s="259" t="s">
        <v>301</v>
      </c>
      <c r="B58" s="899"/>
      <c r="C58" s="899" t="s">
        <v>317</v>
      </c>
      <c r="D58" s="899"/>
      <c r="E58" s="899"/>
      <c r="F58" s="899"/>
      <c r="G58" s="899"/>
      <c r="H58" s="899"/>
      <c r="I58" s="899"/>
      <c r="J58" s="899"/>
      <c r="K58" s="899"/>
      <c r="L58" s="900">
        <v>0</v>
      </c>
      <c r="M58" s="900">
        <v>0</v>
      </c>
      <c r="O58" s="901">
        <f t="shared" si="0"/>
        <v>0</v>
      </c>
      <c r="P58" s="795" t="str">
        <f>IF(OR(O58&gt;10,O58&lt;-10)," QUERY - KFI " &amp; A58 &amp; " Year on year difference of " &amp; (O58),"")</f>
        <v/>
      </c>
      <c r="U58" s="796">
        <v>10</v>
      </c>
    </row>
    <row r="59" spans="1:21" x14ac:dyDescent="0.2">
      <c r="A59" s="259" t="s">
        <v>305</v>
      </c>
      <c r="B59" s="899"/>
      <c r="C59" s="899" t="s">
        <v>408</v>
      </c>
      <c r="D59" s="899"/>
      <c r="E59" s="899"/>
      <c r="F59" s="899"/>
      <c r="G59" s="899"/>
      <c r="H59" s="899"/>
      <c r="I59" s="899"/>
      <c r="J59" s="899"/>
      <c r="K59" s="899"/>
      <c r="L59" s="904">
        <v>0</v>
      </c>
      <c r="M59" s="904">
        <v>0</v>
      </c>
      <c r="O59" s="901">
        <f t="shared" si="0"/>
        <v>0</v>
      </c>
      <c r="P59" s="795" t="str">
        <f>IF(OR(O59&gt;100,O59&lt;-100)," QUERY - KFI " &amp; A59 &amp; " Year on year difference of " &amp; (O59),"")</f>
        <v/>
      </c>
      <c r="U59" s="796">
        <v>100</v>
      </c>
    </row>
    <row r="60" spans="1:21" x14ac:dyDescent="0.2">
      <c r="A60" s="260" t="s">
        <v>302</v>
      </c>
      <c r="B60" s="903"/>
      <c r="C60" s="903" t="s">
        <v>315</v>
      </c>
      <c r="D60" s="903"/>
      <c r="E60" s="903"/>
      <c r="F60" s="903"/>
      <c r="G60" s="903"/>
      <c r="H60" s="903"/>
      <c r="I60" s="903"/>
      <c r="J60" s="903"/>
      <c r="K60" s="903"/>
      <c r="L60" s="904">
        <v>0</v>
      </c>
      <c r="M60" s="904">
        <v>0</v>
      </c>
      <c r="O60" s="901">
        <f t="shared" si="0"/>
        <v>0</v>
      </c>
      <c r="P60" s="795" t="str">
        <f>IF(OR(O60&gt;100,O60&lt;-100)," QUERY - KFI " &amp; A60 &amp; " Year on year difference of " &amp; (O60),"")</f>
        <v/>
      </c>
      <c r="U60" s="796">
        <v>100</v>
      </c>
    </row>
    <row r="61" spans="1:21" x14ac:dyDescent="0.2">
      <c r="A61" s="259">
        <v>36</v>
      </c>
      <c r="B61" s="899"/>
      <c r="C61" s="899" t="s">
        <v>409</v>
      </c>
      <c r="D61" s="899"/>
      <c r="E61" s="899"/>
      <c r="F61" s="899"/>
      <c r="G61" s="899"/>
      <c r="H61" s="899"/>
      <c r="I61" s="899"/>
      <c r="J61" s="899"/>
      <c r="K61" s="899"/>
      <c r="L61" s="904">
        <v>0</v>
      </c>
      <c r="M61" s="904">
        <v>0</v>
      </c>
      <c r="O61" s="901">
        <f t="shared" si="0"/>
        <v>0</v>
      </c>
      <c r="P61" s="795" t="str">
        <f>IF(OR(O61&gt;10,O61&lt;-10)," QUERY - KFI " &amp; A61 &amp; " Year on year difference of " &amp; (O61),"")</f>
        <v/>
      </c>
      <c r="U61" s="796">
        <v>10</v>
      </c>
    </row>
    <row r="62" spans="1:21" x14ac:dyDescent="0.2">
      <c r="A62" s="19">
        <v>37</v>
      </c>
      <c r="B62" s="905"/>
      <c r="C62" s="905" t="s">
        <v>86</v>
      </c>
      <c r="D62" s="905"/>
      <c r="E62" s="905"/>
      <c r="F62" s="905"/>
      <c r="G62" s="905"/>
      <c r="H62" s="905"/>
      <c r="I62" s="905"/>
      <c r="J62" s="905"/>
      <c r="K62" s="905"/>
      <c r="L62" s="904">
        <v>0</v>
      </c>
      <c r="M62" s="904">
        <v>0</v>
      </c>
      <c r="N62" s="797"/>
      <c r="O62" s="901">
        <f t="shared" si="0"/>
        <v>0</v>
      </c>
      <c r="P62" s="795" t="str">
        <f>IF(OR(O62&gt;20,O62&lt;-20)," QUERY - KFI " &amp; A62 &amp; " Year on year difference of " &amp; (O62),"")</f>
        <v/>
      </c>
      <c r="U62" s="796">
        <v>20</v>
      </c>
    </row>
    <row r="63" spans="1:21" x14ac:dyDescent="0.2">
      <c r="A63" s="259" t="s">
        <v>304</v>
      </c>
      <c r="B63" s="899"/>
      <c r="C63" s="899" t="s">
        <v>7</v>
      </c>
      <c r="D63" s="899"/>
      <c r="E63" s="899"/>
      <c r="F63" s="899"/>
      <c r="G63" s="899"/>
      <c r="H63" s="899"/>
      <c r="I63" s="899"/>
      <c r="J63" s="899"/>
      <c r="K63" s="899"/>
      <c r="L63" s="904">
        <v>0</v>
      </c>
      <c r="M63" s="904">
        <v>0</v>
      </c>
      <c r="N63" s="797"/>
      <c r="O63" s="901">
        <f t="shared" si="0"/>
        <v>0</v>
      </c>
      <c r="P63" s="795" t="str">
        <f>IF(OR(O63&gt;20,O63&lt;-20)," QUERY - KFI " &amp; A63 &amp; " Year on year difference of " &amp; (O63),"")</f>
        <v/>
      </c>
      <c r="U63" s="796">
        <v>20</v>
      </c>
    </row>
    <row r="64" spans="1:21" ht="13.5" thickBot="1" x14ac:dyDescent="0.25">
      <c r="A64" s="22" t="s">
        <v>303</v>
      </c>
      <c r="B64" s="776"/>
      <c r="C64" s="776" t="s">
        <v>318</v>
      </c>
      <c r="D64" s="776"/>
      <c r="E64" s="776"/>
      <c r="F64" s="776"/>
      <c r="G64" s="776"/>
      <c r="H64" s="776"/>
      <c r="I64" s="776"/>
      <c r="J64" s="776"/>
      <c r="K64" s="776"/>
      <c r="L64" s="908">
        <v>0</v>
      </c>
      <c r="M64" s="908">
        <v>0</v>
      </c>
      <c r="N64" s="797"/>
      <c r="O64" s="901">
        <f t="shared" si="0"/>
        <v>0</v>
      </c>
      <c r="P64" s="795" t="str">
        <f>IF(OR(O64&gt;20,O64&lt;-20)," QUERY - KFI " &amp; A64 &amp; " Year on year difference of " &amp; (O64),"")</f>
        <v/>
      </c>
      <c r="U64" s="796">
        <v>20</v>
      </c>
    </row>
    <row r="66" spans="1:1" ht="6" customHeight="1" x14ac:dyDescent="0.2">
      <c r="A66" s="530"/>
    </row>
  </sheetData>
  <phoneticPr fontId="0" type="noConversion"/>
  <conditionalFormatting sqref="K15 K11:K13">
    <cfRule type="expression" dxfId="59" priority="1" stopIfTrue="1">
      <formula>AND(OR((N11)&gt;2,(N11)&lt;-2),OR((M11)&gt;750,(M11)&lt;-750))</formula>
    </cfRule>
  </conditionalFormatting>
  <conditionalFormatting sqref="K14">
    <cfRule type="expression" dxfId="58" priority="2" stopIfTrue="1">
      <formula>AND(OR((N14)&gt;2,(N14)&lt;-2),OR((M14)&gt;750,(M14)&lt;-750))</formula>
    </cfRule>
  </conditionalFormatting>
  <conditionalFormatting sqref="L11:L13">
    <cfRule type="expression" dxfId="57" priority="3" stopIfTrue="1">
      <formula>AND(OR((N11)&gt;2,(N11)&lt;-2),OR((M11)&gt;750,(M11)&lt;-750))</formula>
    </cfRule>
  </conditionalFormatting>
  <conditionalFormatting sqref="L14:L15">
    <cfRule type="expression" dxfId="56" priority="4" stopIfTrue="1">
      <formula>AND(OR((N14)&gt;2,(N14)&lt;-2),OR((M14)&gt;750,(M14)&lt;-750))</formula>
    </cfRule>
  </conditionalFormatting>
  <pageMargins left="0.59055118110236204" right="0.35433070866141703" top="0.37" bottom="0.23622047244094499" header="0.196850393700787" footer="0.196850393700787"/>
  <pageSetup paperSize="9" scale="62" orientation="landscape" r:id="rId1"/>
  <headerFooter alignWithMargins="0">
    <oddFooter>&amp;L&amp;A&amp;RPage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4"/>
  <sheetViews>
    <sheetView showGridLines="0" zoomScale="90" zoomScaleNormal="90" workbookViewId="0"/>
  </sheetViews>
  <sheetFormatPr defaultRowHeight="12" x14ac:dyDescent="0.2"/>
  <cols>
    <col min="1" max="1" width="3.28515625" style="37" customWidth="1"/>
    <col min="2" max="2" width="8.28515625" style="37" customWidth="1"/>
    <col min="3" max="3" width="46.85546875" style="37" customWidth="1"/>
    <col min="4" max="4" width="8.85546875" style="37" customWidth="1"/>
    <col min="5" max="5" width="13.140625" style="37" customWidth="1"/>
    <col min="6" max="18" width="12.5703125" style="37" customWidth="1"/>
    <col min="19" max="16384" width="9.140625" style="37"/>
  </cols>
  <sheetData>
    <row r="1" spans="1:17" s="26" customFormat="1" ht="18" x14ac:dyDescent="0.25">
      <c r="A1" s="527" t="s">
        <v>1021</v>
      </c>
      <c r="B1" s="2"/>
      <c r="C1" s="2"/>
      <c r="D1" s="2"/>
      <c r="E1" s="2"/>
      <c r="F1" s="2"/>
      <c r="G1" s="2"/>
      <c r="H1" s="2"/>
      <c r="I1" s="2"/>
      <c r="J1" s="46"/>
    </row>
    <row r="2" spans="1:17" s="51" customFormat="1" ht="18" customHeight="1" x14ac:dyDescent="0.2">
      <c r="A2" s="47" t="s">
        <v>959</v>
      </c>
      <c r="B2" s="48"/>
      <c r="C2" s="568">
        <f>Front_Sheet!C2</f>
        <v>0</v>
      </c>
      <c r="D2" s="734">
        <f>Front_Sheet!C5</f>
        <v>0</v>
      </c>
      <c r="E2" s="48"/>
      <c r="F2" s="48"/>
      <c r="G2" s="48"/>
      <c r="H2" s="48"/>
      <c r="I2" s="48"/>
      <c r="J2" s="50"/>
    </row>
    <row r="3" spans="1:17" s="51" customFormat="1" ht="12.75" thickBot="1" x14ac:dyDescent="0.25">
      <c r="A3" s="52" t="s">
        <v>591</v>
      </c>
      <c r="B3" s="53"/>
      <c r="C3" s="53"/>
      <c r="D3" s="54">
        <f>Front_Sheet!C6</f>
        <v>0</v>
      </c>
      <c r="E3" s="53"/>
      <c r="F3" s="53"/>
      <c r="G3" s="53"/>
      <c r="H3" s="53"/>
      <c r="I3" s="53"/>
      <c r="J3" s="55"/>
    </row>
    <row r="4" spans="1:17" s="51" customFormat="1" ht="14.1" customHeight="1" x14ac:dyDescent="0.2"/>
    <row r="5" spans="1:17" s="56" customFormat="1" ht="15.95" customHeight="1" x14ac:dyDescent="0.2">
      <c r="A5" s="1489" t="s">
        <v>1022</v>
      </c>
      <c r="B5" s="1490"/>
      <c r="C5" s="1490"/>
      <c r="D5" s="1490"/>
      <c r="E5" s="1490"/>
      <c r="F5" s="1490"/>
      <c r="G5" s="1490"/>
      <c r="H5" s="1490"/>
      <c r="I5" s="1490"/>
      <c r="J5" s="1490"/>
      <c r="K5" s="1490"/>
      <c r="L5" s="1490"/>
    </row>
    <row r="6" spans="1:17" s="56" customFormat="1" ht="15.95" customHeight="1" thickBot="1" x14ac:dyDescent="0.25">
      <c r="B6" s="57"/>
      <c r="C6" s="57"/>
      <c r="D6" s="57"/>
    </row>
    <row r="7" spans="1:17" s="56" customFormat="1" ht="15.95" customHeight="1" thickBot="1" x14ac:dyDescent="0.25">
      <c r="B7" s="58"/>
      <c r="C7" s="59"/>
      <c r="D7" s="59"/>
      <c r="E7" s="60" t="s">
        <v>550</v>
      </c>
      <c r="F7" s="251"/>
    </row>
    <row r="8" spans="1:17" s="56" customFormat="1" ht="15.95" customHeight="1" x14ac:dyDescent="0.2">
      <c r="B8" s="61" t="s">
        <v>21</v>
      </c>
      <c r="C8" s="41"/>
      <c r="D8" s="62"/>
      <c r="E8" s="75"/>
      <c r="F8" s="251"/>
      <c r="G8" s="63" t="str">
        <f>IF(AND(OR(E9=0,E11&gt;0),OR(E11=0,E9&gt;0)),"","QUERY")</f>
        <v/>
      </c>
    </row>
    <row r="9" spans="1:17" s="56" customFormat="1" ht="15.95" customHeight="1" thickBot="1" x14ac:dyDescent="0.25">
      <c r="B9" s="64"/>
      <c r="C9" s="65" t="s">
        <v>528</v>
      </c>
      <c r="D9" s="556" t="s">
        <v>1023</v>
      </c>
      <c r="E9" s="1200">
        <f>DATA_T5b!P69</f>
        <v>0</v>
      </c>
      <c r="F9" s="251"/>
      <c r="G9" s="1275" t="str">
        <f>IF(OR(E11=0,E9&gt;0),"","Table 7, but no Table 5b 'Total Research Grants and Contracts Expenditure'")</f>
        <v/>
      </c>
    </row>
    <row r="10" spans="1:17" s="56" customFormat="1" ht="15.95" customHeight="1" x14ac:dyDescent="0.2">
      <c r="B10" s="67" t="s">
        <v>13</v>
      </c>
      <c r="C10" s="41"/>
      <c r="D10" s="423"/>
      <c r="E10" s="557"/>
      <c r="F10" s="69"/>
    </row>
    <row r="11" spans="1:17" s="56" customFormat="1" ht="15.95" customHeight="1" thickBot="1" x14ac:dyDescent="0.25">
      <c r="A11" s="63"/>
      <c r="B11" s="68"/>
      <c r="C11" s="65" t="s">
        <v>528</v>
      </c>
      <c r="D11" s="556" t="s">
        <v>858</v>
      </c>
      <c r="E11" s="1200">
        <f>DATA_T7!I96</f>
        <v>0</v>
      </c>
      <c r="F11" s="251"/>
      <c r="G11" s="1275" t="str">
        <f>IF(OR(E9=0,E11&gt;0),"","Table 5b, but no Table 7 'Total Research Grants and Contracts Expenditure'")</f>
        <v/>
      </c>
      <c r="N11" s="252" t="str">
        <f>IF(AND(OR(E9=0,E11&gt;0),OR(E11=0,E9&gt;0)),"","Item 1 query - see 'Check_Document_2' sheet for details")</f>
        <v/>
      </c>
    </row>
    <row r="12" spans="1:17" s="56" customFormat="1" ht="15.95" customHeight="1" x14ac:dyDescent="0.2">
      <c r="C12" s="69"/>
      <c r="D12" s="69"/>
    </row>
    <row r="13" spans="1:17" s="56" customFormat="1" ht="15.95" customHeight="1" x14ac:dyDescent="0.25">
      <c r="A13" s="1491" t="s">
        <v>1024</v>
      </c>
      <c r="B13" s="1492"/>
      <c r="C13" s="1492"/>
      <c r="D13" s="1492"/>
      <c r="E13" s="1492"/>
      <c r="F13" s="1492"/>
      <c r="G13" s="1492"/>
      <c r="H13" s="1492"/>
      <c r="I13" s="1492"/>
      <c r="J13" s="1492"/>
      <c r="K13" s="1492"/>
      <c r="L13" s="1492"/>
      <c r="M13" s="1493"/>
    </row>
    <row r="14" spans="1:17" s="56" customFormat="1" ht="15.95" customHeight="1" thickBot="1" x14ac:dyDescent="0.25"/>
    <row r="15" spans="1:17" s="56" customFormat="1" ht="15.95" customHeight="1" x14ac:dyDescent="0.2">
      <c r="A15" s="70"/>
      <c r="B15" s="71"/>
      <c r="C15" s="72"/>
      <c r="D15" s="72"/>
      <c r="E15" s="73" t="s">
        <v>118</v>
      </c>
      <c r="F15" s="73" t="s">
        <v>551</v>
      </c>
      <c r="G15" s="73" t="s">
        <v>551</v>
      </c>
      <c r="H15" s="73" t="s">
        <v>273</v>
      </c>
      <c r="I15" s="73" t="s">
        <v>276</v>
      </c>
      <c r="J15" s="73" t="s">
        <v>552</v>
      </c>
      <c r="K15" s="73" t="s">
        <v>110</v>
      </c>
      <c r="L15" s="73" t="s">
        <v>114</v>
      </c>
      <c r="M15" s="73" t="s">
        <v>114</v>
      </c>
      <c r="N15" s="73" t="s">
        <v>113</v>
      </c>
      <c r="O15" s="73" t="s">
        <v>115</v>
      </c>
      <c r="P15" s="73" t="s">
        <v>115</v>
      </c>
      <c r="Q15" s="73" t="s">
        <v>553</v>
      </c>
    </row>
    <row r="16" spans="1:17" s="56" customFormat="1" ht="15.95" customHeight="1" x14ac:dyDescent="0.2">
      <c r="B16" s="67"/>
      <c r="C16" s="41"/>
      <c r="D16" s="41"/>
      <c r="E16" s="74" t="s">
        <v>464</v>
      </c>
      <c r="F16" s="74" t="s">
        <v>554</v>
      </c>
      <c r="G16" s="74" t="s">
        <v>554</v>
      </c>
      <c r="H16" s="74" t="s">
        <v>274</v>
      </c>
      <c r="I16" s="74" t="s">
        <v>530</v>
      </c>
      <c r="J16" s="74" t="s">
        <v>278</v>
      </c>
      <c r="K16" s="74" t="s">
        <v>554</v>
      </c>
      <c r="L16" s="74" t="s">
        <v>111</v>
      </c>
      <c r="M16" s="74" t="s">
        <v>555</v>
      </c>
      <c r="N16" s="74" t="s">
        <v>554</v>
      </c>
      <c r="O16" s="74" t="s">
        <v>111</v>
      </c>
      <c r="P16" s="74" t="s">
        <v>555</v>
      </c>
      <c r="Q16" s="74" t="s">
        <v>556</v>
      </c>
    </row>
    <row r="17" spans="1:17" s="305" customFormat="1" ht="36" customHeight="1" x14ac:dyDescent="0.25">
      <c r="B17" s="306"/>
      <c r="C17" s="307"/>
      <c r="D17" s="307"/>
      <c r="E17" s="339" t="s">
        <v>465</v>
      </c>
      <c r="F17" s="354" t="s">
        <v>109</v>
      </c>
      <c r="G17" s="308" t="s">
        <v>106</v>
      </c>
      <c r="H17" s="339" t="s">
        <v>275</v>
      </c>
      <c r="I17" s="339" t="s">
        <v>277</v>
      </c>
      <c r="J17" s="308" t="s">
        <v>279</v>
      </c>
      <c r="K17" s="354" t="s">
        <v>109</v>
      </c>
      <c r="L17" s="354" t="s">
        <v>112</v>
      </c>
      <c r="M17" s="308"/>
      <c r="N17" s="354" t="s">
        <v>109</v>
      </c>
      <c r="O17" s="354" t="s">
        <v>112</v>
      </c>
      <c r="P17" s="308"/>
      <c r="Q17" s="308"/>
    </row>
    <row r="18" spans="1:17" s="41" customFormat="1" ht="15.95" customHeight="1" thickBot="1" x14ac:dyDescent="0.25">
      <c r="B18" s="68"/>
      <c r="C18" s="76"/>
      <c r="D18" s="76"/>
      <c r="E18" s="77" t="s">
        <v>534</v>
      </c>
      <c r="F18" s="77" t="s">
        <v>534</v>
      </c>
      <c r="G18" s="77" t="s">
        <v>534</v>
      </c>
      <c r="H18" s="77" t="s">
        <v>534</v>
      </c>
      <c r="I18" s="77" t="s">
        <v>534</v>
      </c>
      <c r="J18" s="77" t="s">
        <v>534</v>
      </c>
      <c r="K18" s="77" t="s">
        <v>534</v>
      </c>
      <c r="L18" s="77" t="s">
        <v>534</v>
      </c>
      <c r="M18" s="77" t="s">
        <v>534</v>
      </c>
      <c r="N18" s="77" t="s">
        <v>534</v>
      </c>
      <c r="O18" s="77" t="s">
        <v>534</v>
      </c>
      <c r="P18" s="77" t="s">
        <v>534</v>
      </c>
      <c r="Q18" s="77" t="s">
        <v>534</v>
      </c>
    </row>
    <row r="19" spans="1:17" s="56" customFormat="1" ht="15.95" customHeight="1" x14ac:dyDescent="0.2">
      <c r="B19" s="61" t="s">
        <v>21</v>
      </c>
      <c r="C19" s="41"/>
      <c r="D19" s="41"/>
      <c r="E19" s="557" t="s">
        <v>859</v>
      </c>
      <c r="F19" s="557" t="s">
        <v>860</v>
      </c>
      <c r="G19" s="557" t="s">
        <v>861</v>
      </c>
      <c r="H19" s="557" t="s">
        <v>862</v>
      </c>
      <c r="I19" s="557" t="s">
        <v>863</v>
      </c>
      <c r="J19" s="557" t="s">
        <v>864</v>
      </c>
      <c r="K19" s="557" t="s">
        <v>865</v>
      </c>
      <c r="L19" s="557" t="s">
        <v>866</v>
      </c>
      <c r="M19" s="557" t="s">
        <v>867</v>
      </c>
      <c r="N19" s="557" t="s">
        <v>868</v>
      </c>
      <c r="O19" s="557" t="s">
        <v>879</v>
      </c>
      <c r="P19" s="557" t="s">
        <v>880</v>
      </c>
      <c r="Q19" s="557" t="s">
        <v>881</v>
      </c>
    </row>
    <row r="20" spans="1:17" s="56" customFormat="1" ht="15.95" customHeight="1" thickBot="1" x14ac:dyDescent="0.25">
      <c r="B20" s="68"/>
      <c r="C20" s="65" t="s">
        <v>529</v>
      </c>
      <c r="D20" s="65"/>
      <c r="E20" s="558">
        <f>DATA_T5b!C65</f>
        <v>0</v>
      </c>
      <c r="F20" s="558">
        <f>DATA_T5b!D65</f>
        <v>0</v>
      </c>
      <c r="G20" s="558">
        <f>DATA_T5b!E65</f>
        <v>0</v>
      </c>
      <c r="H20" s="558">
        <f>DATA_T5b!F65</f>
        <v>0</v>
      </c>
      <c r="I20" s="558">
        <f>DATA_T5b!G65</f>
        <v>0</v>
      </c>
      <c r="J20" s="558">
        <f>DATA_T5b!H65</f>
        <v>0</v>
      </c>
      <c r="K20" s="558">
        <f>DATA_T5b!I65</f>
        <v>0</v>
      </c>
      <c r="L20" s="558">
        <f>DATA_T5b!J65</f>
        <v>0</v>
      </c>
      <c r="M20" s="558">
        <f>DATA_T5b!K65</f>
        <v>0</v>
      </c>
      <c r="N20" s="558">
        <f>DATA_T5b!L65</f>
        <v>0</v>
      </c>
      <c r="O20" s="558">
        <f>DATA_T5b!M65</f>
        <v>0</v>
      </c>
      <c r="P20" s="558">
        <f>DATA_T5b!N65</f>
        <v>0</v>
      </c>
      <c r="Q20" s="558">
        <f>DATA_T5b!O65</f>
        <v>0</v>
      </c>
    </row>
    <row r="21" spans="1:17" s="56" customFormat="1" ht="15.95" customHeight="1" x14ac:dyDescent="0.2">
      <c r="B21" s="67" t="s">
        <v>13</v>
      </c>
      <c r="C21" s="41"/>
      <c r="D21" s="41"/>
      <c r="E21" s="557" t="s">
        <v>869</v>
      </c>
      <c r="F21" s="557" t="s">
        <v>870</v>
      </c>
      <c r="G21" s="557" t="s">
        <v>871</v>
      </c>
      <c r="H21" s="557" t="s">
        <v>872</v>
      </c>
      <c r="I21" s="557" t="s">
        <v>873</v>
      </c>
      <c r="J21" s="557" t="s">
        <v>874</v>
      </c>
      <c r="K21" s="557" t="s">
        <v>875</v>
      </c>
      <c r="L21" s="557" t="s">
        <v>876</v>
      </c>
      <c r="M21" s="557" t="s">
        <v>877</v>
      </c>
      <c r="N21" s="557" t="s">
        <v>878</v>
      </c>
      <c r="O21" s="557" t="s">
        <v>882</v>
      </c>
      <c r="P21" s="557" t="s">
        <v>883</v>
      </c>
      <c r="Q21" s="557" t="s">
        <v>884</v>
      </c>
    </row>
    <row r="22" spans="1:17" s="56" customFormat="1" ht="15.95" customHeight="1" thickBot="1" x14ac:dyDescent="0.25">
      <c r="B22" s="68"/>
      <c r="C22" s="65" t="s">
        <v>529</v>
      </c>
      <c r="D22" s="65"/>
      <c r="E22" s="1201">
        <f>DATA_T7!I83</f>
        <v>0</v>
      </c>
      <c r="F22" s="1201">
        <f>DATA_T7!I84</f>
        <v>0</v>
      </c>
      <c r="G22" s="1201">
        <f>DATA_T7!I85</f>
        <v>0</v>
      </c>
      <c r="H22" s="1201">
        <f>DATA_T7!I86</f>
        <v>0</v>
      </c>
      <c r="I22" s="1201">
        <f>DATA_T7!I87</f>
        <v>0</v>
      </c>
      <c r="J22" s="1201">
        <f>DATA_T7!I88</f>
        <v>0</v>
      </c>
      <c r="K22" s="1201">
        <f>DATA_T7!I89</f>
        <v>0</v>
      </c>
      <c r="L22" s="1201">
        <f>DATA_T7!I90</f>
        <v>0</v>
      </c>
      <c r="M22" s="1201">
        <f>DATA_T7!I91</f>
        <v>0</v>
      </c>
      <c r="N22" s="1201">
        <f>DATA_T7!I92</f>
        <v>0</v>
      </c>
      <c r="O22" s="1201">
        <f>DATA_T7!I93</f>
        <v>0</v>
      </c>
      <c r="P22" s="1201">
        <f>DATA_T7!I94</f>
        <v>0</v>
      </c>
      <c r="Q22" s="1201">
        <f>DATA_T7!I95</f>
        <v>0</v>
      </c>
    </row>
    <row r="23" spans="1:17" s="56" customFormat="1" ht="15.95" customHeight="1" x14ac:dyDescent="0.2">
      <c r="B23" s="41"/>
      <c r="C23" s="326" t="str">
        <f>IF(SUM(E24:Q24)&gt;0,"QUERY - Item 2 Check_Document_2","")</f>
        <v/>
      </c>
      <c r="D23" s="326"/>
      <c r="E23" s="355" t="str">
        <f>IF(AND(OR(E20=0,E22&gt;0),OR(E22=0,E20&gt;0)),"","QUERY")</f>
        <v/>
      </c>
      <c r="F23" s="355" t="str">
        <f t="shared" ref="F23:Q23" si="0">IF(AND(OR(F20=0,F22&gt;0),OR(F22=0,F20&gt;0)),"","QUERY")</f>
        <v/>
      </c>
      <c r="G23" s="355" t="str">
        <f t="shared" si="0"/>
        <v/>
      </c>
      <c r="H23" s="355" t="str">
        <f t="shared" si="0"/>
        <v/>
      </c>
      <c r="I23" s="355" t="str">
        <f t="shared" si="0"/>
        <v/>
      </c>
      <c r="J23" s="355" t="str">
        <f t="shared" si="0"/>
        <v/>
      </c>
      <c r="K23" s="355" t="str">
        <f t="shared" si="0"/>
        <v/>
      </c>
      <c r="L23" s="355" t="str">
        <f t="shared" si="0"/>
        <v/>
      </c>
      <c r="M23" s="355" t="str">
        <f t="shared" si="0"/>
        <v/>
      </c>
      <c r="N23" s="355" t="str">
        <f t="shared" si="0"/>
        <v/>
      </c>
      <c r="O23" s="355" t="str">
        <f t="shared" si="0"/>
        <v/>
      </c>
      <c r="P23" s="355" t="str">
        <f t="shared" si="0"/>
        <v/>
      </c>
      <c r="Q23" s="355" t="str">
        <f t="shared" si="0"/>
        <v/>
      </c>
    </row>
    <row r="24" spans="1:17" s="56" customFormat="1" ht="15.95" customHeight="1" x14ac:dyDescent="0.2">
      <c r="B24" s="41"/>
      <c r="C24" s="326"/>
      <c r="D24" s="326"/>
      <c r="E24" s="356" t="str">
        <f>IF(AND(OR(E20=0,E22&gt;0),OR(E22=0,E20&gt;0)),"",1)</f>
        <v/>
      </c>
      <c r="F24" s="356" t="str">
        <f t="shared" ref="F24:Q24" si="1">IF(AND(OR(F20=0,F22&gt;0),OR(F22=0,F20&gt;0)),"",1)</f>
        <v/>
      </c>
      <c r="G24" s="356" t="str">
        <f t="shared" si="1"/>
        <v/>
      </c>
      <c r="H24" s="356" t="str">
        <f t="shared" si="1"/>
        <v/>
      </c>
      <c r="I24" s="356" t="str">
        <f t="shared" si="1"/>
        <v/>
      </c>
      <c r="J24" s="356" t="str">
        <f t="shared" si="1"/>
        <v/>
      </c>
      <c r="K24" s="356" t="str">
        <f t="shared" si="1"/>
        <v/>
      </c>
      <c r="L24" s="356" t="str">
        <f t="shared" si="1"/>
        <v/>
      </c>
      <c r="M24" s="356" t="str">
        <f t="shared" si="1"/>
        <v/>
      </c>
      <c r="N24" s="356" t="str">
        <f t="shared" si="1"/>
        <v/>
      </c>
      <c r="O24" s="356" t="str">
        <f t="shared" si="1"/>
        <v/>
      </c>
      <c r="P24" s="356" t="str">
        <f t="shared" si="1"/>
        <v/>
      </c>
      <c r="Q24" s="356" t="str">
        <f t="shared" si="1"/>
        <v/>
      </c>
    </row>
    <row r="25" spans="1:17" s="56" customFormat="1" ht="15.95" customHeight="1" x14ac:dyDescent="0.2">
      <c r="A25" s="31" t="s">
        <v>1025</v>
      </c>
    </row>
    <row r="26" spans="1:17" s="56" customFormat="1" ht="15.95" customHeight="1" thickBot="1" x14ac:dyDescent="0.25"/>
    <row r="27" spans="1:17" s="56" customFormat="1" ht="15.95" customHeight="1" thickBot="1" x14ac:dyDescent="0.25">
      <c r="B27" s="80"/>
      <c r="C27" s="59"/>
      <c r="D27" s="59"/>
      <c r="E27" s="81" t="s">
        <v>534</v>
      </c>
    </row>
    <row r="28" spans="1:17" s="56" customFormat="1" ht="15.95" customHeight="1" x14ac:dyDescent="0.2">
      <c r="B28" s="61" t="s">
        <v>22</v>
      </c>
      <c r="C28" s="41"/>
      <c r="D28" s="41"/>
      <c r="E28" s="78"/>
    </row>
    <row r="29" spans="1:17" s="56" customFormat="1" ht="15.95" customHeight="1" x14ac:dyDescent="0.2">
      <c r="B29" s="67"/>
      <c r="C29" s="79" t="s">
        <v>23</v>
      </c>
      <c r="D29" s="79"/>
      <c r="E29" s="75"/>
    </row>
    <row r="30" spans="1:17" s="56" customFormat="1" ht="15.95" customHeight="1" thickBot="1" x14ac:dyDescent="0.25">
      <c r="B30" s="68"/>
      <c r="C30" s="82" t="s">
        <v>603</v>
      </c>
      <c r="D30" s="556" t="s">
        <v>479</v>
      </c>
      <c r="E30" s="558">
        <f>DATA_T6b!C8</f>
        <v>0</v>
      </c>
      <c r="F30" s="251"/>
      <c r="G30" s="63" t="str">
        <f>IF(E30&lt;&gt;0,"","QUERY - 'Recurrent (R)' is £0")</f>
        <v>QUERY - 'Recurrent (R)' is £0</v>
      </c>
      <c r="N30" s="97" t="str">
        <f>IF(E30&lt;&gt;0,"","Item 3 query - see 'Checkdoc_2' sheet for details")</f>
        <v>Item 3 query - see 'Checkdoc_2' sheet for details</v>
      </c>
    </row>
    <row r="31" spans="1:17" s="56" customFormat="1" ht="15.95" customHeight="1" x14ac:dyDescent="0.2">
      <c r="B31" s="41"/>
      <c r="C31" s="79"/>
      <c r="D31" s="62"/>
      <c r="E31" s="62"/>
      <c r="F31" s="251"/>
      <c r="G31" s="63"/>
      <c r="N31" s="97"/>
    </row>
    <row r="32" spans="1:17" s="51" customFormat="1" ht="15.95" customHeight="1" x14ac:dyDescent="0.2">
      <c r="A32" s="31" t="s">
        <v>25</v>
      </c>
    </row>
    <row r="33" spans="2:14" s="51" customFormat="1" ht="15.95" customHeight="1" thickBot="1" x14ac:dyDescent="0.25"/>
    <row r="34" spans="2:14" s="51" customFormat="1" ht="15.95" customHeight="1" x14ac:dyDescent="0.2">
      <c r="B34" s="83"/>
      <c r="C34" s="84"/>
      <c r="D34" s="85"/>
      <c r="E34" s="42" t="s">
        <v>116</v>
      </c>
    </row>
    <row r="35" spans="2:14" s="51" customFormat="1" ht="15.95" customHeight="1" x14ac:dyDescent="0.2">
      <c r="B35" s="86"/>
      <c r="C35" s="48"/>
      <c r="D35" s="50"/>
      <c r="E35" s="43" t="s">
        <v>559</v>
      </c>
    </row>
    <row r="36" spans="2:14" s="51" customFormat="1" ht="15.95" customHeight="1" thickBot="1" x14ac:dyDescent="0.25">
      <c r="B36" s="87"/>
      <c r="C36" s="53"/>
      <c r="D36" s="55"/>
      <c r="E36" s="44" t="s">
        <v>534</v>
      </c>
    </row>
    <row r="37" spans="2:14" s="51" customFormat="1" ht="15.95" customHeight="1" x14ac:dyDescent="0.2">
      <c r="B37" s="40" t="s">
        <v>26</v>
      </c>
      <c r="C37" s="84"/>
      <c r="D37" s="85"/>
      <c r="E37" s="38"/>
    </row>
    <row r="38" spans="2:14" s="51" customFormat="1" ht="15.95" customHeight="1" x14ac:dyDescent="0.2">
      <c r="B38" s="86"/>
      <c r="C38" s="41" t="s">
        <v>558</v>
      </c>
      <c r="D38" s="50"/>
      <c r="E38" s="39"/>
    </row>
    <row r="39" spans="2:14" s="51" customFormat="1" ht="15.95" customHeight="1" x14ac:dyDescent="0.2">
      <c r="B39" s="86"/>
      <c r="C39" s="127" t="s">
        <v>607</v>
      </c>
      <c r="D39" s="559" t="s">
        <v>480</v>
      </c>
      <c r="E39" s="560">
        <f>DATA_T8!D8</f>
        <v>0</v>
      </c>
    </row>
    <row r="40" spans="2:14" s="51" customFormat="1" ht="15.95" customHeight="1" thickBot="1" x14ac:dyDescent="0.25">
      <c r="B40" s="86"/>
      <c r="C40" s="127" t="s">
        <v>608</v>
      </c>
      <c r="D40" s="559" t="s">
        <v>481</v>
      </c>
      <c r="E40" s="560">
        <f>DATA_T8!D9</f>
        <v>0</v>
      </c>
    </row>
    <row r="41" spans="2:14" s="51" customFormat="1" ht="15.95" customHeight="1" thickBot="1" x14ac:dyDescent="0.25">
      <c r="B41" s="88"/>
      <c r="C41" s="89" t="s">
        <v>537</v>
      </c>
      <c r="D41" s="90"/>
      <c r="E41" s="91">
        <f>SUM(E39:E40)</f>
        <v>0</v>
      </c>
      <c r="G41" s="63" t="str">
        <f>IF(E41=0,"","QUERY - 'Residencies &amp; Catering' 'FC Funding' is not £0. Genuine?")</f>
        <v/>
      </c>
      <c r="N41" s="253" t="str">
        <f>IF(E41=0,"","Item 4 query - see 'Check_document_2' sheet for details")</f>
        <v/>
      </c>
    </row>
    <row r="42" spans="2:14" ht="15.95" customHeight="1" x14ac:dyDescent="0.2"/>
    <row r="43" spans="2:14" ht="15.95" customHeight="1" x14ac:dyDescent="0.2"/>
    <row r="44" spans="2:14" ht="15.95" customHeight="1" x14ac:dyDescent="0.2"/>
  </sheetData>
  <mergeCells count="2">
    <mergeCell ref="A5:L5"/>
    <mergeCell ref="A13:M13"/>
  </mergeCells>
  <phoneticPr fontId="0" type="noConversion"/>
  <conditionalFormatting sqref="E30">
    <cfRule type="expression" dxfId="55" priority="1" stopIfTrue="1">
      <formula>$G$30="QUERY - 'Recurrent (R)' is £0"</formula>
    </cfRule>
  </conditionalFormatting>
  <conditionalFormatting sqref="E41">
    <cfRule type="cellIs" dxfId="54" priority="2" stopIfTrue="1" operator="equal">
      <formula>$G$41</formula>
    </cfRule>
  </conditionalFormatting>
  <conditionalFormatting sqref="E20:Q20 E22:Q23">
    <cfRule type="expression" dxfId="53" priority="3" stopIfTrue="1">
      <formula>E$23="QUERY"</formula>
    </cfRule>
  </conditionalFormatting>
  <conditionalFormatting sqref="E9">
    <cfRule type="expression" dxfId="52" priority="4" stopIfTrue="1">
      <formula>$G$9="Table 7, but no Table 5b 'Total Research Grants and Contracts Expenditure'"</formula>
    </cfRule>
  </conditionalFormatting>
  <conditionalFormatting sqref="E11">
    <cfRule type="expression" dxfId="51" priority="5" stopIfTrue="1">
      <formula>$G$11="Table 5b, but no Table 7 'Total Research Grants and Contracts Expenditure'"</formula>
    </cfRule>
  </conditionalFormatting>
  <pageMargins left="0.36" right="0.25" top="0.39370078740157483" bottom="0" header="0" footer="0"/>
  <pageSetup paperSize="9" scale="59" orientation="landscape" r:id="rId1"/>
  <headerFooter alignWithMargins="0">
    <oddFooter>&amp;L&amp;A&amp;RPage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K376"/>
  <sheetViews>
    <sheetView showGridLines="0" zoomScale="60" zoomScaleNormal="60" zoomScaleSheetLayoutView="25" workbookViewId="0"/>
  </sheetViews>
  <sheetFormatPr defaultRowHeight="18" x14ac:dyDescent="0.25"/>
  <cols>
    <col min="1" max="1" width="2.85546875" style="130" customWidth="1"/>
    <col min="2" max="2" width="3.28515625" style="130" customWidth="1"/>
    <col min="3" max="3" width="5.7109375" style="130" customWidth="1"/>
    <col min="4" max="4" width="126.7109375" style="130" customWidth="1"/>
    <col min="5" max="5" width="19.85546875" style="130" customWidth="1"/>
    <col min="6" max="6" width="20" style="130" customWidth="1"/>
    <col min="7" max="8" width="15.7109375" style="130" customWidth="1"/>
    <col min="9" max="9" width="19.85546875" style="130" customWidth="1"/>
    <col min="10" max="10" width="20" style="130" customWidth="1"/>
    <col min="11" max="13" width="15.7109375" style="130" customWidth="1"/>
    <col min="14" max="14" width="8.28515625" style="130" customWidth="1"/>
    <col min="15" max="15" width="22.85546875" style="130" customWidth="1"/>
    <col min="16" max="17" width="14.7109375" style="130" customWidth="1"/>
    <col min="18" max="19" width="20" style="130" customWidth="1"/>
    <col min="20" max="21" width="15.7109375" style="130" customWidth="1"/>
    <col min="22" max="22" width="8.85546875" style="130" customWidth="1"/>
    <col min="23" max="23" width="18.42578125" style="130" bestFit="1" customWidth="1"/>
    <col min="24" max="29" width="15.85546875" style="130" customWidth="1"/>
    <col min="30" max="16384" width="9.140625" style="130"/>
  </cols>
  <sheetData>
    <row r="1" spans="1:37" x14ac:dyDescent="0.25">
      <c r="A1" s="528" t="s">
        <v>1026</v>
      </c>
      <c r="B1" s="32"/>
      <c r="C1" s="32"/>
      <c r="D1" s="32"/>
      <c r="E1" s="128"/>
      <c r="F1" s="129"/>
      <c r="G1" s="129"/>
      <c r="H1" s="319"/>
      <c r="I1" s="7"/>
      <c r="J1" s="7"/>
      <c r="K1" s="7"/>
    </row>
    <row r="2" spans="1:37" ht="15.75" customHeight="1" x14ac:dyDescent="0.25">
      <c r="A2" s="5"/>
      <c r="B2" s="6"/>
      <c r="C2" s="7"/>
      <c r="D2" s="7"/>
      <c r="E2" s="6"/>
      <c r="F2" s="6"/>
      <c r="G2" s="6"/>
      <c r="H2" s="736"/>
      <c r="I2" s="7"/>
      <c r="J2" s="143" t="s">
        <v>936</v>
      </c>
    </row>
    <row r="3" spans="1:37" x14ac:dyDescent="0.25">
      <c r="A3" s="132" t="s">
        <v>959</v>
      </c>
      <c r="B3" s="7"/>
      <c r="C3" s="7"/>
      <c r="D3" s="737"/>
      <c r="E3" s="1000">
        <f>Front_Sheet!C5</f>
        <v>0</v>
      </c>
      <c r="F3" s="740">
        <f>Front_Sheet!C2</f>
        <v>0</v>
      </c>
      <c r="G3" s="578"/>
      <c r="H3" s="141"/>
      <c r="I3" s="7"/>
      <c r="J3" s="143" t="s">
        <v>937</v>
      </c>
      <c r="S3" s="131"/>
    </row>
    <row r="4" spans="1:37" ht="18.75" thickBot="1" x14ac:dyDescent="0.3">
      <c r="A4" s="114" t="s">
        <v>591</v>
      </c>
      <c r="B4" s="133"/>
      <c r="C4" s="133"/>
      <c r="D4" s="134"/>
      <c r="E4" s="741">
        <f>Front_Sheet!C6</f>
        <v>0</v>
      </c>
      <c r="F4" s="738"/>
      <c r="G4" s="133"/>
      <c r="H4" s="242"/>
      <c r="I4" s="7"/>
      <c r="J4" s="148" t="s">
        <v>592</v>
      </c>
    </row>
    <row r="5" spans="1:37" s="139" customFormat="1" ht="44.25" customHeight="1" thickBot="1" x14ac:dyDescent="0.3">
      <c r="A5" s="137"/>
      <c r="B5" s="1494" t="s">
        <v>934</v>
      </c>
      <c r="C5" s="1495"/>
      <c r="D5" s="1495"/>
      <c r="E5" s="1495"/>
      <c r="F5" s="1495"/>
      <c r="G5" s="1495"/>
      <c r="H5" s="1495"/>
      <c r="I5" s="1496"/>
      <c r="J5" s="1496"/>
      <c r="K5" s="1496"/>
      <c r="L5" s="1496"/>
      <c r="M5" s="801"/>
    </row>
    <row r="6" spans="1:37" s="139" customFormat="1" ht="19.5" thickBot="1" x14ac:dyDescent="0.35">
      <c r="A6" s="6"/>
      <c r="B6" s="142"/>
      <c r="C6" s="526" t="s">
        <v>422</v>
      </c>
      <c r="D6" s="129"/>
      <c r="E6" s="1500" t="s">
        <v>893</v>
      </c>
      <c r="F6" s="1503"/>
      <c r="G6" s="1504"/>
      <c r="H6" s="1504"/>
      <c r="I6" s="1497" t="s">
        <v>734</v>
      </c>
      <c r="J6" s="1498"/>
      <c r="K6" s="1498"/>
      <c r="L6" s="1498"/>
      <c r="M6" s="1499"/>
      <c r="O6" s="1004"/>
    </row>
    <row r="7" spans="1:37" s="139" customFormat="1" x14ac:dyDescent="0.25">
      <c r="A7" s="6"/>
      <c r="B7" s="145"/>
      <c r="C7" s="45"/>
      <c r="D7" s="6"/>
      <c r="E7" s="1202" t="s">
        <v>952</v>
      </c>
      <c r="F7" s="1203" t="s">
        <v>951</v>
      </c>
      <c r="G7" s="580" t="s">
        <v>432</v>
      </c>
      <c r="H7" s="581" t="s">
        <v>433</v>
      </c>
      <c r="I7" s="802" t="s">
        <v>1076</v>
      </c>
      <c r="J7" s="279" t="s">
        <v>563</v>
      </c>
      <c r="K7" s="280" t="s">
        <v>590</v>
      </c>
      <c r="L7" s="290" t="s">
        <v>6</v>
      </c>
      <c r="M7" s="803" t="s">
        <v>24</v>
      </c>
    </row>
    <row r="8" spans="1:37" s="139" customFormat="1" x14ac:dyDescent="0.25">
      <c r="B8" s="145"/>
      <c r="C8" s="146"/>
      <c r="D8" s="6"/>
      <c r="E8" s="283" t="s">
        <v>893</v>
      </c>
      <c r="F8" s="1204" t="s">
        <v>734</v>
      </c>
      <c r="G8" s="582" t="s">
        <v>562</v>
      </c>
      <c r="H8" s="583"/>
      <c r="I8" s="1205" t="s">
        <v>734</v>
      </c>
      <c r="J8" s="204" t="s">
        <v>562</v>
      </c>
      <c r="K8" s="262"/>
      <c r="L8" s="204" t="s">
        <v>562</v>
      </c>
      <c r="M8" s="804"/>
      <c r="N8" s="607"/>
    </row>
    <row r="9" spans="1:37" s="139" customFormat="1" ht="19.5" thickBot="1" x14ac:dyDescent="0.35">
      <c r="B9" s="149"/>
      <c r="C9" s="150"/>
      <c r="D9" s="136"/>
      <c r="E9" s="283" t="s">
        <v>534</v>
      </c>
      <c r="F9" s="584" t="s">
        <v>431</v>
      </c>
      <c r="G9" s="585" t="s">
        <v>534</v>
      </c>
      <c r="H9" s="586"/>
      <c r="I9" s="151" t="s">
        <v>534</v>
      </c>
      <c r="J9" s="204" t="s">
        <v>534</v>
      </c>
      <c r="K9" s="205"/>
      <c r="L9" s="669" t="s">
        <v>534</v>
      </c>
      <c r="M9" s="805"/>
      <c r="N9" s="166"/>
      <c r="O9" s="806" t="s">
        <v>5</v>
      </c>
      <c r="P9" s="806" t="s">
        <v>5</v>
      </c>
      <c r="Q9" s="807"/>
      <c r="R9" s="807"/>
      <c r="S9" s="806" t="s">
        <v>5</v>
      </c>
    </row>
    <row r="10" spans="1:37" s="139" customFormat="1" ht="18.75" x14ac:dyDescent="0.3">
      <c r="B10" s="142"/>
      <c r="C10" s="535">
        <v>1</v>
      </c>
      <c r="D10" s="672" t="s">
        <v>30</v>
      </c>
      <c r="E10" s="285"/>
      <c r="F10" s="587"/>
      <c r="G10" s="588"/>
      <c r="H10" s="589"/>
      <c r="I10" s="156"/>
      <c r="J10" s="284"/>
      <c r="K10" s="158"/>
      <c r="L10" s="670"/>
      <c r="M10" s="808"/>
      <c r="N10" s="6"/>
      <c r="O10" s="806" t="s">
        <v>6</v>
      </c>
      <c r="P10" s="806" t="s">
        <v>563</v>
      </c>
      <c r="Q10" s="807"/>
      <c r="R10" s="807"/>
      <c r="S10" s="809" t="s">
        <v>432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139" customFormat="1" x14ac:dyDescent="0.25">
      <c r="B11" s="145"/>
      <c r="C11" s="531" t="s">
        <v>492</v>
      </c>
      <c r="D11" s="6" t="s">
        <v>423</v>
      </c>
      <c r="E11" s="506">
        <f>DATA_T1!D4</f>
        <v>0</v>
      </c>
      <c r="F11" s="810">
        <f>DATA_T1!F4</f>
        <v>0</v>
      </c>
      <c r="G11" s="590">
        <f t="shared" ref="G11:G18" si="0">E11-F11</f>
        <v>0</v>
      </c>
      <c r="H11" s="591" t="str">
        <f t="shared" ref="H11:H18" si="1">IF(AND(OR(E11=0,F11&lt;&gt;0),OR(F11=0,E11&lt;&gt;0)),IF((E11+F11+G11&lt;&gt;0),IF(AND(OR(E11&gt;0,F11&lt;0),OR(F11&gt;0,E11&lt;0)),ABS(G11/MIN(ABS(F11),ABS(E11))),10),"-"),10)</f>
        <v>-</v>
      </c>
      <c r="I11" s="292">
        <v>0</v>
      </c>
      <c r="J11" s="159">
        <f t="shared" ref="J11:J18" si="2">E11-I11</f>
        <v>0</v>
      </c>
      <c r="K11" s="160" t="str">
        <f>IF(AND(OR(E11=0,I11&lt;&gt;0),OR(I11=0,E11&lt;&gt;0)),IF((E11+I11+J11&lt;&gt;0),IF(AND(OR(E11&gt;0,I11&lt;0),OR(I11&gt;0,E11&lt;0)),ABS(J11/MIN(ABS(I11),ABS(E11))),10),"-"),10)</f>
        <v>-</v>
      </c>
      <c r="L11" s="5">
        <f t="shared" ref="L11:L18" si="3">F11-I11</f>
        <v>0</v>
      </c>
      <c r="M11" s="811" t="str">
        <f>IF(AND(OR(F11=0,I11&lt;&gt;0),OR(I11=0,F11&lt;&gt;0)),IF((F11+I11+L11&lt;&gt;0),IF(AND(OR(F11&gt;0,I11&lt;0),OR(I11&gt;0,F11&lt;0)),ABS(L11/MIN(ABS(I11),ABS(F11))),10),"-"),10)</f>
        <v>-</v>
      </c>
      <c r="N11" s="608"/>
      <c r="O11" s="1007" t="str">
        <f t="shared" ref="O11:O18" si="4">IF(AND(OR((M11)&gt;0.25,(M11)&lt;-0.25),(M11)&lt;&gt;"-",OR((L11)&gt;250,(L11)&lt;-250))," QUERY - Head " &amp; C11 &amp; " Restated v. 2012/13 difference of " &amp; (L11) &amp; "k.","")</f>
        <v/>
      </c>
      <c r="P11" s="1007" t="str">
        <f t="shared" ref="P11:P17" si="5">IF(AND(OR((K11)&gt;2,(K11)&lt;-2),(K11)&lt;&gt;"-",OR((J11)&gt;750,(J11)&lt;-750))," QUERY - " &amp; D11 &amp; " 2013/14 v. 2012/13 difference of " &amp; (J11) &amp; "k.","")</f>
        <v/>
      </c>
      <c r="S11" s="1008" t="str">
        <f t="shared" ref="S11:S18" si="6">IF(AND(OR((H11)&gt;2,(H11)&lt;-2),(H11)&lt;&gt;"-",OR((G11)&gt;750,(G11)&lt;-750)), "QUERY - " &amp; (D11) &amp; " 2013/14 v. Restated difference of " &amp; (G11) &amp; "k","")</f>
        <v/>
      </c>
      <c r="W11" s="6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</row>
    <row r="12" spans="1:37" s="139" customFormat="1" x14ac:dyDescent="0.25">
      <c r="B12" s="145"/>
      <c r="C12" s="531" t="s">
        <v>493</v>
      </c>
      <c r="D12" s="6" t="s">
        <v>107</v>
      </c>
      <c r="E12" s="506">
        <f>DATA_T1!D5</f>
        <v>0</v>
      </c>
      <c r="F12" s="810">
        <f>DATA_T1!F5</f>
        <v>0</v>
      </c>
      <c r="G12" s="590">
        <f t="shared" si="0"/>
        <v>0</v>
      </c>
      <c r="H12" s="591" t="str">
        <f t="shared" si="1"/>
        <v>-</v>
      </c>
      <c r="I12" s="292">
        <v>0</v>
      </c>
      <c r="J12" s="159">
        <f t="shared" si="2"/>
        <v>0</v>
      </c>
      <c r="K12" s="160" t="str">
        <f t="shared" ref="K12:K18" si="7">IF(AND(OR(E12=0,I12&lt;&gt;0),OR(I12=0,E12&lt;&gt;0)),IF((E12+I12+J12&lt;&gt;0),IF(AND(OR(E12&gt;0,I12&lt;0),OR(I12&gt;0,E12&lt;0)),ABS(J12/MIN(ABS(I12),ABS(E12))),10),"-"),10)</f>
        <v>-</v>
      </c>
      <c r="L12" s="5">
        <f t="shared" si="3"/>
        <v>0</v>
      </c>
      <c r="M12" s="811" t="str">
        <f t="shared" ref="M12:M37" si="8">IF(AND(OR(F12=0,I12&lt;&gt;0),OR(I12=0,F12&lt;&gt;0)),IF((F12+I12+L12&lt;&gt;0),IF(AND(OR(F12&gt;0,I12&lt;0),OR(I12&gt;0,F12&lt;0)),ABS(L12/MIN(ABS(I12),ABS(F12))),10),"-"),10)</f>
        <v>-</v>
      </c>
      <c r="N12" s="608"/>
      <c r="O12" s="1007" t="str">
        <f t="shared" si="4"/>
        <v/>
      </c>
      <c r="P12" s="1007" t="str">
        <f t="shared" si="5"/>
        <v/>
      </c>
      <c r="S12" s="1008" t="str">
        <f t="shared" si="6"/>
        <v/>
      </c>
      <c r="W12" s="6"/>
      <c r="X12" s="812"/>
      <c r="Y12" s="812"/>
      <c r="Z12" s="812"/>
      <c r="AA12" s="812"/>
      <c r="AB12" s="812"/>
      <c r="AC12" s="812"/>
      <c r="AD12" s="812"/>
      <c r="AE12" s="812"/>
      <c r="AF12" s="812"/>
      <c r="AG12" s="812"/>
      <c r="AH12" s="812"/>
      <c r="AI12" s="812"/>
      <c r="AJ12" s="812"/>
      <c r="AK12" s="812"/>
    </row>
    <row r="13" spans="1:37" s="139" customFormat="1" ht="18" customHeight="1" x14ac:dyDescent="0.25">
      <c r="B13" s="145"/>
      <c r="C13" s="531" t="s">
        <v>494</v>
      </c>
      <c r="D13" s="6" t="s">
        <v>564</v>
      </c>
      <c r="E13" s="506">
        <f>DATA_T1!D6</f>
        <v>0</v>
      </c>
      <c r="F13" s="810">
        <f>DATA_T1!F6</f>
        <v>0</v>
      </c>
      <c r="G13" s="590">
        <f t="shared" si="0"/>
        <v>0</v>
      </c>
      <c r="H13" s="591" t="str">
        <f t="shared" si="1"/>
        <v>-</v>
      </c>
      <c r="I13" s="292">
        <v>0</v>
      </c>
      <c r="J13" s="159">
        <f t="shared" si="2"/>
        <v>0</v>
      </c>
      <c r="K13" s="160" t="str">
        <f t="shared" si="7"/>
        <v>-</v>
      </c>
      <c r="L13" s="5">
        <f t="shared" si="3"/>
        <v>0</v>
      </c>
      <c r="M13" s="811" t="str">
        <f t="shared" si="8"/>
        <v>-</v>
      </c>
      <c r="N13" s="608"/>
      <c r="O13" s="1007" t="str">
        <f t="shared" si="4"/>
        <v/>
      </c>
      <c r="P13" s="1007" t="str">
        <f t="shared" si="5"/>
        <v/>
      </c>
      <c r="S13" s="1008" t="str">
        <f t="shared" si="6"/>
        <v/>
      </c>
      <c r="W13" s="6"/>
      <c r="X13" s="812"/>
      <c r="Y13" s="812"/>
      <c r="Z13" s="812"/>
      <c r="AA13" s="812"/>
      <c r="AB13" s="812"/>
      <c r="AC13" s="812"/>
      <c r="AD13" s="812"/>
      <c r="AE13" s="812"/>
      <c r="AF13" s="812"/>
      <c r="AG13" s="812"/>
      <c r="AH13" s="812"/>
      <c r="AI13" s="812"/>
      <c r="AJ13" s="812"/>
      <c r="AK13" s="812"/>
    </row>
    <row r="14" spans="1:37" s="139" customFormat="1" x14ac:dyDescent="0.25">
      <c r="B14" s="145"/>
      <c r="C14" s="531" t="s">
        <v>495</v>
      </c>
      <c r="D14" s="6" t="s">
        <v>565</v>
      </c>
      <c r="E14" s="506">
        <f>DATA_T1!D7</f>
        <v>0</v>
      </c>
      <c r="F14" s="810">
        <f>DATA_T1!F7</f>
        <v>0</v>
      </c>
      <c r="G14" s="590">
        <f t="shared" si="0"/>
        <v>0</v>
      </c>
      <c r="H14" s="591" t="str">
        <f t="shared" si="1"/>
        <v>-</v>
      </c>
      <c r="I14" s="292">
        <v>0</v>
      </c>
      <c r="J14" s="159">
        <f t="shared" si="2"/>
        <v>0</v>
      </c>
      <c r="K14" s="160" t="str">
        <f t="shared" si="7"/>
        <v>-</v>
      </c>
      <c r="L14" s="5">
        <f t="shared" si="3"/>
        <v>0</v>
      </c>
      <c r="M14" s="811" t="str">
        <f t="shared" si="8"/>
        <v>-</v>
      </c>
      <c r="N14" s="608"/>
      <c r="O14" s="1007" t="str">
        <f t="shared" si="4"/>
        <v/>
      </c>
      <c r="P14" s="1007" t="str">
        <f t="shared" si="5"/>
        <v/>
      </c>
      <c r="S14" s="1008" t="str">
        <f t="shared" si="6"/>
        <v/>
      </c>
      <c r="W14" s="6"/>
      <c r="X14" s="812"/>
      <c r="Y14" s="812"/>
      <c r="Z14" s="812"/>
      <c r="AA14" s="812"/>
      <c r="AB14" s="812"/>
      <c r="AC14" s="812"/>
      <c r="AD14" s="812"/>
      <c r="AE14" s="812"/>
      <c r="AF14" s="812"/>
      <c r="AG14" s="812"/>
      <c r="AH14" s="812"/>
      <c r="AI14" s="812"/>
      <c r="AJ14" s="812"/>
      <c r="AK14" s="812"/>
    </row>
    <row r="15" spans="1:37" s="139" customFormat="1" x14ac:dyDescent="0.25">
      <c r="B15" s="145"/>
      <c r="C15" s="531" t="s">
        <v>496</v>
      </c>
      <c r="D15" s="6" t="s">
        <v>566</v>
      </c>
      <c r="E15" s="506">
        <f>DATA_T1!D8</f>
        <v>0</v>
      </c>
      <c r="F15" s="810">
        <f>DATA_T1!F8</f>
        <v>0</v>
      </c>
      <c r="G15" s="590">
        <f t="shared" si="0"/>
        <v>0</v>
      </c>
      <c r="H15" s="591" t="str">
        <f t="shared" si="1"/>
        <v>-</v>
      </c>
      <c r="I15" s="292">
        <v>0</v>
      </c>
      <c r="J15" s="159">
        <f t="shared" si="2"/>
        <v>0</v>
      </c>
      <c r="K15" s="160" t="str">
        <f t="shared" si="7"/>
        <v>-</v>
      </c>
      <c r="L15" s="5">
        <f t="shared" si="3"/>
        <v>0</v>
      </c>
      <c r="M15" s="811" t="str">
        <f t="shared" si="8"/>
        <v>-</v>
      </c>
      <c r="N15" s="608"/>
      <c r="O15" s="1007" t="str">
        <f t="shared" si="4"/>
        <v/>
      </c>
      <c r="P15" s="1007" t="str">
        <f t="shared" si="5"/>
        <v/>
      </c>
      <c r="S15" s="1008" t="str">
        <f t="shared" si="6"/>
        <v/>
      </c>
      <c r="W15" s="6"/>
      <c r="X15" s="812"/>
      <c r="Y15" s="812"/>
      <c r="Z15" s="812"/>
      <c r="AA15" s="812"/>
      <c r="AB15" s="812"/>
      <c r="AC15" s="812"/>
      <c r="AD15" s="812"/>
      <c r="AE15" s="812"/>
      <c r="AF15" s="812"/>
      <c r="AG15" s="812"/>
      <c r="AH15" s="812"/>
      <c r="AI15" s="812"/>
      <c r="AJ15" s="812"/>
      <c r="AK15" s="812"/>
    </row>
    <row r="16" spans="1:37" s="139" customFormat="1" x14ac:dyDescent="0.25">
      <c r="B16" s="145"/>
      <c r="C16" s="531" t="s">
        <v>497</v>
      </c>
      <c r="D16" s="139" t="s">
        <v>31</v>
      </c>
      <c r="E16" s="507">
        <f>DATA_T1!D9</f>
        <v>0</v>
      </c>
      <c r="F16" s="813">
        <f>DATA_T1!F9</f>
        <v>0</v>
      </c>
      <c r="G16" s="592">
        <f t="shared" si="0"/>
        <v>0</v>
      </c>
      <c r="H16" s="593" t="str">
        <f t="shared" si="1"/>
        <v>-</v>
      </c>
      <c r="I16" s="365">
        <v>0</v>
      </c>
      <c r="J16" s="182">
        <f t="shared" si="2"/>
        <v>0</v>
      </c>
      <c r="K16" s="264" t="str">
        <f t="shared" si="7"/>
        <v>-</v>
      </c>
      <c r="L16" s="5">
        <f t="shared" si="3"/>
        <v>0</v>
      </c>
      <c r="M16" s="811" t="str">
        <f t="shared" si="8"/>
        <v>-</v>
      </c>
      <c r="N16" s="608"/>
      <c r="O16" s="1007" t="str">
        <f t="shared" si="4"/>
        <v/>
      </c>
      <c r="P16" s="1007" t="str">
        <f t="shared" si="5"/>
        <v/>
      </c>
      <c r="S16" s="1008" t="str">
        <f t="shared" si="6"/>
        <v/>
      </c>
      <c r="W16" s="6"/>
      <c r="X16" s="812"/>
      <c r="Y16" s="812"/>
      <c r="Z16" s="812"/>
      <c r="AA16" s="812"/>
      <c r="AB16" s="812"/>
      <c r="AC16" s="812"/>
      <c r="AD16" s="812"/>
      <c r="AE16" s="812"/>
      <c r="AF16" s="812"/>
      <c r="AG16" s="812"/>
      <c r="AH16" s="812"/>
      <c r="AI16" s="812"/>
      <c r="AJ16" s="812"/>
      <c r="AK16" s="812"/>
    </row>
    <row r="17" spans="2:37" s="139" customFormat="1" x14ac:dyDescent="0.25">
      <c r="B17" s="145"/>
      <c r="C17" s="531" t="s">
        <v>498</v>
      </c>
      <c r="D17" s="139" t="s">
        <v>89</v>
      </c>
      <c r="E17" s="506">
        <f>DATA_T1!D10</f>
        <v>0</v>
      </c>
      <c r="F17" s="810">
        <f>DATA_T1!F10</f>
        <v>0</v>
      </c>
      <c r="G17" s="590">
        <f t="shared" si="0"/>
        <v>0</v>
      </c>
      <c r="H17" s="591" t="str">
        <f t="shared" si="1"/>
        <v>-</v>
      </c>
      <c r="I17" s="292">
        <v>0</v>
      </c>
      <c r="J17" s="159">
        <f t="shared" si="2"/>
        <v>0</v>
      </c>
      <c r="K17" s="160" t="str">
        <f t="shared" si="7"/>
        <v>-</v>
      </c>
      <c r="L17" s="145">
        <f t="shared" si="3"/>
        <v>0</v>
      </c>
      <c r="M17" s="811" t="str">
        <f t="shared" si="8"/>
        <v>-</v>
      </c>
      <c r="N17" s="608"/>
      <c r="O17" s="1007" t="str">
        <f t="shared" si="4"/>
        <v/>
      </c>
      <c r="P17" s="1007" t="str">
        <f t="shared" si="5"/>
        <v/>
      </c>
      <c r="S17" s="1008" t="str">
        <f t="shared" si="6"/>
        <v/>
      </c>
      <c r="W17" s="6"/>
      <c r="X17" s="812"/>
      <c r="Y17" s="812"/>
      <c r="Z17" s="812"/>
      <c r="AA17" s="812"/>
      <c r="AB17" s="812"/>
      <c r="AC17" s="812"/>
      <c r="AD17" s="812"/>
      <c r="AE17" s="812"/>
      <c r="AF17" s="812"/>
      <c r="AG17" s="812"/>
      <c r="AH17" s="812"/>
      <c r="AI17" s="812"/>
      <c r="AJ17" s="812"/>
      <c r="AK17" s="812"/>
    </row>
    <row r="18" spans="2:37" s="139" customFormat="1" ht="18.75" thickBot="1" x14ac:dyDescent="0.3">
      <c r="B18" s="149"/>
      <c r="C18" s="532" t="s">
        <v>499</v>
      </c>
      <c r="D18" s="136" t="s">
        <v>424</v>
      </c>
      <c r="E18" s="510">
        <f>DATA_T1!D12</f>
        <v>0</v>
      </c>
      <c r="F18" s="814">
        <f>DATA_T1!F12</f>
        <v>0</v>
      </c>
      <c r="G18" s="594">
        <f t="shared" si="0"/>
        <v>0</v>
      </c>
      <c r="H18" s="595" t="str">
        <f t="shared" si="1"/>
        <v>-</v>
      </c>
      <c r="I18" s="365">
        <v>0</v>
      </c>
      <c r="J18" s="163">
        <f t="shared" si="2"/>
        <v>0</v>
      </c>
      <c r="K18" s="281" t="str">
        <f t="shared" si="7"/>
        <v>-</v>
      </c>
      <c r="L18" s="149">
        <f t="shared" si="3"/>
        <v>0</v>
      </c>
      <c r="M18" s="815" t="str">
        <f t="shared" si="8"/>
        <v>-</v>
      </c>
      <c r="N18" s="608"/>
      <c r="O18" s="1007" t="str">
        <f t="shared" si="4"/>
        <v/>
      </c>
      <c r="P18" s="1007" t="str">
        <f>IF(AND(OR((K18)&gt;2,(K18)&lt;-2),(K18)&lt;&gt;"-",OR((J18)&gt;750,(J18)&lt;-750))," QUERY - " &amp; D18 &amp; " 2013/14 v.2012/13 difference of " &amp; (J18) &amp; "k.","")</f>
        <v/>
      </c>
      <c r="S18" s="1008" t="str">
        <f t="shared" si="6"/>
        <v/>
      </c>
      <c r="W18" s="6"/>
      <c r="X18" s="812"/>
      <c r="Y18" s="812"/>
      <c r="Z18" s="812"/>
      <c r="AA18" s="812"/>
      <c r="AB18" s="812"/>
      <c r="AC18" s="812"/>
      <c r="AD18" s="812"/>
      <c r="AE18" s="812"/>
      <c r="AF18" s="812"/>
      <c r="AG18" s="812"/>
      <c r="AH18" s="812"/>
      <c r="AI18" s="812"/>
      <c r="AJ18" s="812"/>
      <c r="AK18" s="812"/>
    </row>
    <row r="19" spans="2:37" s="139" customFormat="1" x14ac:dyDescent="0.25">
      <c r="B19" s="142"/>
      <c r="C19" s="535">
        <v>2</v>
      </c>
      <c r="D19" s="672" t="s">
        <v>538</v>
      </c>
      <c r="E19" s="548"/>
      <c r="F19" s="816"/>
      <c r="G19" s="588"/>
      <c r="H19" s="596"/>
      <c r="I19" s="817"/>
      <c r="J19" s="186"/>
      <c r="K19" s="282"/>
      <c r="L19" s="145"/>
      <c r="M19" s="811"/>
      <c r="N19" s="608"/>
      <c r="O19" s="161"/>
      <c r="P19" s="161"/>
      <c r="S19" s="362"/>
      <c r="W19" s="6"/>
      <c r="X19" s="812"/>
      <c r="Y19" s="812"/>
      <c r="Z19" s="812"/>
      <c r="AA19" s="812"/>
      <c r="AB19" s="812"/>
      <c r="AC19" s="812"/>
      <c r="AD19" s="812"/>
      <c r="AE19" s="812"/>
      <c r="AF19" s="812"/>
      <c r="AG19" s="812"/>
      <c r="AH19" s="812"/>
      <c r="AI19" s="812"/>
      <c r="AJ19" s="812"/>
      <c r="AK19" s="812"/>
    </row>
    <row r="20" spans="2:37" s="139" customFormat="1" x14ac:dyDescent="0.25">
      <c r="B20" s="145"/>
      <c r="C20" s="531" t="s">
        <v>500</v>
      </c>
      <c r="D20" s="6" t="s">
        <v>567</v>
      </c>
      <c r="E20" s="506">
        <f>DATA_T1!D15</f>
        <v>0</v>
      </c>
      <c r="F20" s="810">
        <f>DATA_T1!F15</f>
        <v>0</v>
      </c>
      <c r="G20" s="590">
        <f t="shared" ref="G20:G31" si="9">E20-F20</f>
        <v>0</v>
      </c>
      <c r="H20" s="591" t="str">
        <f t="shared" ref="H20:H31" si="10">IF(AND(OR(E20=0,F20&lt;&gt;0),OR(F20=0,E20&lt;&gt;0)),IF((E20+F20+G20&lt;&gt;0),IF(AND(OR(E20&gt;0,F20&lt;0),OR(F20&gt;0,E20&lt;0)),ABS(G20/MIN(ABS(F20),ABS(E20))),10),"-"),10)</f>
        <v>-</v>
      </c>
      <c r="I20" s="508">
        <v>0</v>
      </c>
      <c r="J20" s="159">
        <f t="shared" ref="J20:J31" si="11">E20-I20</f>
        <v>0</v>
      </c>
      <c r="K20" s="160" t="str">
        <f t="shared" ref="K20:K31" si="12">IF(AND(OR(E20=0,I20&lt;&gt;0),OR(I20=0,E20&lt;&gt;0)),IF((E20+I20+J20&lt;&gt;0),IF(AND(OR(E20&gt;0,I20&lt;0),OR(I20&gt;0,E20&lt;0)),ABS(J20/MIN(ABS(I20),ABS(E20))),10),"-"),10)</f>
        <v>-</v>
      </c>
      <c r="L20" s="145">
        <f t="shared" ref="L20:L31" si="13">F20-I20</f>
        <v>0</v>
      </c>
      <c r="M20" s="811" t="str">
        <f t="shared" si="8"/>
        <v>-</v>
      </c>
      <c r="N20" s="608"/>
      <c r="O20" s="1007" t="str">
        <f t="shared" ref="O20:O31" si="14">IF(AND(OR((M20)&gt;0.25,(M20)&lt;-0.25),(M20)&lt;&gt;"-",OR((L20)&gt;250,(L20)&lt;-250))," QUERY - Head " &amp; C20 &amp; " Restated v. 2012/13 difference of " &amp; (L20) &amp; "k.","")</f>
        <v/>
      </c>
      <c r="P20" s="1007" t="str">
        <f t="shared" ref="P20:P31" si="15">IF(AND(OR((K20)&gt;2,(K20)&lt;-2),(K20)&lt;&gt;"-",OR((J20)&gt;750,(J20)&lt;-750))," QUERY - " &amp; D20 &amp; " 2013/14 v. 2012/13 difference of " &amp; (J20) &amp; "k.","")</f>
        <v/>
      </c>
      <c r="S20" s="1008" t="str">
        <f t="shared" ref="S20:S31" si="16">IF(AND(OR((H20)&gt;2,(H20)&lt;-2),(H20)&lt;&gt;"-",OR((G20)&gt;750,(G20)&lt;-750)), "QUERY - " &amp; (D20) &amp; " 2013/14 v. Restated difference of " &amp; (G20) &amp; "k","")</f>
        <v/>
      </c>
      <c r="W20" s="6"/>
      <c r="X20" s="812"/>
      <c r="Y20" s="812"/>
      <c r="Z20" s="812"/>
      <c r="AA20" s="812"/>
      <c r="AB20" s="812"/>
      <c r="AC20" s="812"/>
      <c r="AD20" s="812"/>
      <c r="AE20" s="812"/>
      <c r="AF20" s="812"/>
      <c r="AG20" s="812"/>
      <c r="AH20" s="812"/>
      <c r="AI20" s="812"/>
      <c r="AJ20" s="812"/>
      <c r="AK20" s="812"/>
    </row>
    <row r="21" spans="2:37" s="139" customFormat="1" x14ac:dyDescent="0.25">
      <c r="B21" s="145"/>
      <c r="C21" s="531" t="s">
        <v>501</v>
      </c>
      <c r="D21" s="6" t="s">
        <v>568</v>
      </c>
      <c r="E21" s="506">
        <f>DATA_T1!D16</f>
        <v>0</v>
      </c>
      <c r="F21" s="810">
        <f>DATA_T1!F16</f>
        <v>0</v>
      </c>
      <c r="G21" s="590">
        <f t="shared" si="9"/>
        <v>0</v>
      </c>
      <c r="H21" s="591" t="str">
        <f t="shared" si="10"/>
        <v>-</v>
      </c>
      <c r="I21" s="508">
        <v>0</v>
      </c>
      <c r="J21" s="159">
        <f t="shared" si="11"/>
        <v>0</v>
      </c>
      <c r="K21" s="160" t="str">
        <f t="shared" si="12"/>
        <v>-</v>
      </c>
      <c r="L21" s="145">
        <f t="shared" si="13"/>
        <v>0</v>
      </c>
      <c r="M21" s="811" t="str">
        <f t="shared" si="8"/>
        <v>-</v>
      </c>
      <c r="N21" s="608"/>
      <c r="O21" s="1007" t="str">
        <f t="shared" si="14"/>
        <v/>
      </c>
      <c r="P21" s="1007" t="str">
        <f t="shared" si="15"/>
        <v/>
      </c>
      <c r="S21" s="1008" t="str">
        <f t="shared" si="16"/>
        <v/>
      </c>
      <c r="W21" s="6"/>
      <c r="X21" s="812"/>
      <c r="Y21" s="812"/>
      <c r="Z21" s="812"/>
      <c r="AA21" s="812"/>
      <c r="AB21" s="812"/>
      <c r="AC21" s="812"/>
      <c r="AD21" s="812"/>
      <c r="AE21" s="812"/>
      <c r="AF21" s="812"/>
      <c r="AG21" s="812"/>
      <c r="AH21" s="812"/>
      <c r="AI21" s="812"/>
      <c r="AJ21" s="812"/>
      <c r="AK21" s="812"/>
    </row>
    <row r="22" spans="2:37" s="139" customFormat="1" x14ac:dyDescent="0.25">
      <c r="B22" s="145"/>
      <c r="C22" s="531" t="s">
        <v>502</v>
      </c>
      <c r="D22" s="6" t="s">
        <v>108</v>
      </c>
      <c r="E22" s="506">
        <f>DATA_T1!D17</f>
        <v>0</v>
      </c>
      <c r="F22" s="810">
        <f>DATA_T1!F17</f>
        <v>0</v>
      </c>
      <c r="G22" s="590">
        <f t="shared" si="9"/>
        <v>0</v>
      </c>
      <c r="H22" s="591" t="str">
        <f t="shared" si="10"/>
        <v>-</v>
      </c>
      <c r="I22" s="508">
        <v>0</v>
      </c>
      <c r="J22" s="159">
        <f t="shared" si="11"/>
        <v>0</v>
      </c>
      <c r="K22" s="160" t="str">
        <f t="shared" si="12"/>
        <v>-</v>
      </c>
      <c r="L22" s="145">
        <f t="shared" si="13"/>
        <v>0</v>
      </c>
      <c r="M22" s="811" t="str">
        <f t="shared" si="8"/>
        <v>-</v>
      </c>
      <c r="N22" s="608"/>
      <c r="O22" s="1007" t="str">
        <f t="shared" si="14"/>
        <v/>
      </c>
      <c r="P22" s="1007" t="str">
        <f t="shared" si="15"/>
        <v/>
      </c>
      <c r="S22" s="1008" t="str">
        <f t="shared" si="16"/>
        <v/>
      </c>
      <c r="W22" s="6"/>
      <c r="X22" s="812"/>
      <c r="Y22" s="812"/>
      <c r="Z22" s="812"/>
      <c r="AA22" s="812"/>
      <c r="AB22" s="812"/>
      <c r="AC22" s="812"/>
      <c r="AD22" s="812"/>
      <c r="AE22" s="812"/>
      <c r="AF22" s="812"/>
      <c r="AG22" s="812"/>
      <c r="AH22" s="812"/>
      <c r="AI22" s="812"/>
      <c r="AJ22" s="812"/>
      <c r="AK22" s="812"/>
    </row>
    <row r="23" spans="2:37" s="139" customFormat="1" x14ac:dyDescent="0.25">
      <c r="B23" s="145"/>
      <c r="C23" s="531" t="s">
        <v>503</v>
      </c>
      <c r="D23" s="6" t="s">
        <v>425</v>
      </c>
      <c r="E23" s="506">
        <f>DATA_T1!D18</f>
        <v>0</v>
      </c>
      <c r="F23" s="810">
        <f>DATA_T1!F18</f>
        <v>0</v>
      </c>
      <c r="G23" s="590">
        <f t="shared" si="9"/>
        <v>0</v>
      </c>
      <c r="H23" s="591" t="str">
        <f t="shared" si="10"/>
        <v>-</v>
      </c>
      <c r="I23" s="508">
        <v>0</v>
      </c>
      <c r="J23" s="159">
        <f t="shared" si="11"/>
        <v>0</v>
      </c>
      <c r="K23" s="160" t="str">
        <f t="shared" si="12"/>
        <v>-</v>
      </c>
      <c r="L23" s="145">
        <f t="shared" si="13"/>
        <v>0</v>
      </c>
      <c r="M23" s="811" t="str">
        <f t="shared" si="8"/>
        <v>-</v>
      </c>
      <c r="N23" s="608"/>
      <c r="O23" s="1007" t="str">
        <f t="shared" si="14"/>
        <v/>
      </c>
      <c r="P23" s="1007" t="str">
        <f t="shared" si="15"/>
        <v/>
      </c>
      <c r="S23" s="1008" t="str">
        <f t="shared" si="16"/>
        <v/>
      </c>
      <c r="W23" s="6"/>
      <c r="X23" s="812"/>
      <c r="Y23" s="812"/>
      <c r="Z23" s="812"/>
      <c r="AA23" s="812"/>
      <c r="AB23" s="812"/>
      <c r="AC23" s="812"/>
      <c r="AD23" s="812"/>
      <c r="AE23" s="812"/>
      <c r="AF23" s="812"/>
      <c r="AG23" s="812"/>
      <c r="AH23" s="812"/>
      <c r="AI23" s="812"/>
      <c r="AJ23" s="812"/>
      <c r="AK23" s="812"/>
    </row>
    <row r="24" spans="2:37" s="139" customFormat="1" ht="18.75" thickBot="1" x14ac:dyDescent="0.3">
      <c r="B24" s="145"/>
      <c r="C24" s="531" t="s">
        <v>504</v>
      </c>
      <c r="D24" s="673" t="s">
        <v>574</v>
      </c>
      <c r="E24" s="510">
        <f>DATA_T1!D20</f>
        <v>0</v>
      </c>
      <c r="F24" s="813">
        <f>DATA_T1!F20</f>
        <v>0</v>
      </c>
      <c r="G24" s="592">
        <f t="shared" si="9"/>
        <v>0</v>
      </c>
      <c r="H24" s="591" t="str">
        <f t="shared" si="10"/>
        <v>-</v>
      </c>
      <c r="I24" s="818">
        <v>0</v>
      </c>
      <c r="J24" s="182">
        <f t="shared" si="11"/>
        <v>0</v>
      </c>
      <c r="K24" s="160" t="str">
        <f t="shared" si="12"/>
        <v>-</v>
      </c>
      <c r="L24" s="145">
        <f t="shared" si="13"/>
        <v>0</v>
      </c>
      <c r="M24" s="811" t="str">
        <f t="shared" si="8"/>
        <v>-</v>
      </c>
      <c r="N24" s="608"/>
      <c r="O24" s="1007" t="str">
        <f t="shared" si="14"/>
        <v/>
      </c>
      <c r="P24" s="1007" t="str">
        <f t="shared" si="15"/>
        <v/>
      </c>
      <c r="S24" s="1008" t="str">
        <f t="shared" si="16"/>
        <v/>
      </c>
      <c r="W24" s="6"/>
      <c r="X24" s="812"/>
      <c r="Y24" s="812"/>
      <c r="Z24" s="812"/>
      <c r="AA24" s="812"/>
      <c r="AB24" s="812"/>
      <c r="AC24" s="812"/>
      <c r="AD24" s="812"/>
      <c r="AE24" s="812"/>
      <c r="AF24" s="812"/>
      <c r="AG24" s="812"/>
      <c r="AH24" s="812"/>
      <c r="AI24" s="812"/>
      <c r="AJ24" s="812"/>
      <c r="AK24" s="812"/>
    </row>
    <row r="25" spans="2:37" s="139" customFormat="1" x14ac:dyDescent="0.25">
      <c r="B25" s="142"/>
      <c r="C25" s="658">
        <v>3</v>
      </c>
      <c r="D25" s="341" t="s">
        <v>32</v>
      </c>
      <c r="E25" s="538">
        <f>DATA_T1!D22</f>
        <v>0</v>
      </c>
      <c r="F25" s="819">
        <f>DATA_T1!F22</f>
        <v>0</v>
      </c>
      <c r="G25" s="597">
        <f t="shared" si="9"/>
        <v>0</v>
      </c>
      <c r="H25" s="598" t="str">
        <f t="shared" si="10"/>
        <v>-</v>
      </c>
      <c r="I25" s="365">
        <v>0</v>
      </c>
      <c r="J25" s="343">
        <f t="shared" si="11"/>
        <v>0</v>
      </c>
      <c r="K25" s="561" t="str">
        <f t="shared" si="12"/>
        <v>-</v>
      </c>
      <c r="L25" s="142">
        <f t="shared" si="13"/>
        <v>0</v>
      </c>
      <c r="M25" s="820" t="str">
        <f t="shared" si="8"/>
        <v>-</v>
      </c>
      <c r="N25" s="608"/>
      <c r="O25" s="1007" t="str">
        <f t="shared" si="14"/>
        <v/>
      </c>
      <c r="P25" s="1007" t="str">
        <f t="shared" si="15"/>
        <v/>
      </c>
      <c r="S25" s="1008" t="str">
        <f t="shared" si="16"/>
        <v/>
      </c>
      <c r="W25" s="6"/>
      <c r="X25" s="812"/>
      <c r="Y25" s="812"/>
      <c r="Z25" s="812"/>
      <c r="AA25" s="812"/>
      <c r="AB25" s="812"/>
      <c r="AC25" s="812"/>
      <c r="AD25" s="812"/>
      <c r="AE25" s="812"/>
      <c r="AF25" s="812"/>
      <c r="AG25" s="812"/>
      <c r="AH25" s="812"/>
      <c r="AI25" s="812"/>
      <c r="AJ25" s="812"/>
      <c r="AK25" s="812"/>
    </row>
    <row r="26" spans="2:37" s="139" customFormat="1" x14ac:dyDescent="0.25">
      <c r="B26" s="145"/>
      <c r="C26" s="535">
        <v>4</v>
      </c>
      <c r="D26" s="342" t="s">
        <v>518</v>
      </c>
      <c r="E26" s="270">
        <f>DATA_T1!D24</f>
        <v>0</v>
      </c>
      <c r="F26" s="821">
        <f>DATA_T1!F24</f>
        <v>0</v>
      </c>
      <c r="G26" s="599">
        <f t="shared" si="9"/>
        <v>0</v>
      </c>
      <c r="H26" s="600" t="str">
        <f t="shared" si="10"/>
        <v>-</v>
      </c>
      <c r="I26" s="292">
        <v>0</v>
      </c>
      <c r="J26" s="159">
        <f t="shared" si="11"/>
        <v>0</v>
      </c>
      <c r="K26" s="160" t="str">
        <f t="shared" si="12"/>
        <v>-</v>
      </c>
      <c r="L26" s="145">
        <f t="shared" si="13"/>
        <v>0</v>
      </c>
      <c r="M26" s="811" t="str">
        <f t="shared" si="8"/>
        <v>-</v>
      </c>
      <c r="N26" s="608"/>
      <c r="O26" s="1007" t="str">
        <f t="shared" si="14"/>
        <v/>
      </c>
      <c r="P26" s="1007" t="str">
        <f t="shared" si="15"/>
        <v/>
      </c>
      <c r="S26" s="1008" t="str">
        <f t="shared" si="16"/>
        <v/>
      </c>
      <c r="W26" s="6"/>
      <c r="X26" s="812"/>
      <c r="Y26" s="812"/>
      <c r="Z26" s="812"/>
      <c r="AA26" s="812"/>
      <c r="AB26" s="812"/>
      <c r="AC26" s="812"/>
      <c r="AD26" s="812"/>
      <c r="AE26" s="812"/>
      <c r="AF26" s="812"/>
      <c r="AG26" s="812"/>
      <c r="AH26" s="812"/>
      <c r="AI26" s="812"/>
      <c r="AJ26" s="812"/>
      <c r="AK26" s="812"/>
    </row>
    <row r="27" spans="2:37" s="139" customFormat="1" x14ac:dyDescent="0.25">
      <c r="B27" s="145"/>
      <c r="C27" s="535">
        <v>5</v>
      </c>
      <c r="D27" s="533" t="s">
        <v>519</v>
      </c>
      <c r="E27" s="270">
        <f>DATA_T1!D26</f>
        <v>0</v>
      </c>
      <c r="F27" s="821">
        <f>DATA_T1!F26</f>
        <v>0</v>
      </c>
      <c r="G27" s="599">
        <f t="shared" si="9"/>
        <v>0</v>
      </c>
      <c r="H27" s="600" t="str">
        <f t="shared" si="10"/>
        <v>-</v>
      </c>
      <c r="I27" s="292">
        <v>0</v>
      </c>
      <c r="J27" s="159">
        <f t="shared" si="11"/>
        <v>0</v>
      </c>
      <c r="K27" s="160" t="str">
        <f t="shared" si="12"/>
        <v>-</v>
      </c>
      <c r="L27" s="145">
        <f t="shared" si="13"/>
        <v>0</v>
      </c>
      <c r="M27" s="811" t="str">
        <f t="shared" si="8"/>
        <v>-</v>
      </c>
      <c r="N27" s="608"/>
      <c r="O27" s="1007" t="str">
        <f t="shared" si="14"/>
        <v/>
      </c>
      <c r="P27" s="1007" t="str">
        <f t="shared" si="15"/>
        <v/>
      </c>
      <c r="S27" s="1008" t="str">
        <f t="shared" si="16"/>
        <v/>
      </c>
      <c r="W27" s="6"/>
      <c r="X27" s="812"/>
      <c r="Y27" s="812"/>
      <c r="Z27" s="812"/>
      <c r="AA27" s="812"/>
      <c r="AB27" s="812"/>
      <c r="AC27" s="812"/>
      <c r="AD27" s="812"/>
      <c r="AE27" s="812"/>
      <c r="AF27" s="812"/>
      <c r="AG27" s="812"/>
      <c r="AH27" s="812"/>
      <c r="AI27" s="812"/>
      <c r="AJ27" s="812"/>
      <c r="AK27" s="812"/>
    </row>
    <row r="28" spans="2:37" s="139" customFormat="1" x14ac:dyDescent="0.25">
      <c r="B28" s="145"/>
      <c r="C28" s="535">
        <v>6</v>
      </c>
      <c r="D28" s="533" t="s">
        <v>520</v>
      </c>
      <c r="E28" s="270">
        <f>DATA_T1!D28</f>
        <v>0</v>
      </c>
      <c r="F28" s="821">
        <f>DATA_T1!F28</f>
        <v>0</v>
      </c>
      <c r="G28" s="599">
        <f t="shared" si="9"/>
        <v>0</v>
      </c>
      <c r="H28" s="600" t="str">
        <f t="shared" si="10"/>
        <v>-</v>
      </c>
      <c r="I28" s="292">
        <v>0</v>
      </c>
      <c r="J28" s="159">
        <f t="shared" si="11"/>
        <v>0</v>
      </c>
      <c r="K28" s="160" t="str">
        <f t="shared" si="12"/>
        <v>-</v>
      </c>
      <c r="L28" s="145">
        <f t="shared" si="13"/>
        <v>0</v>
      </c>
      <c r="M28" s="811" t="str">
        <f t="shared" si="8"/>
        <v>-</v>
      </c>
      <c r="N28" s="608"/>
      <c r="O28" s="1007" t="str">
        <f t="shared" si="14"/>
        <v/>
      </c>
      <c r="P28" s="1007" t="str">
        <f t="shared" si="15"/>
        <v/>
      </c>
      <c r="S28" s="1008" t="str">
        <f t="shared" si="16"/>
        <v/>
      </c>
      <c r="W28" s="6"/>
      <c r="X28" s="812"/>
      <c r="Y28" s="812"/>
      <c r="Z28" s="812"/>
      <c r="AA28" s="812"/>
      <c r="AB28" s="812"/>
      <c r="AC28" s="812"/>
      <c r="AD28" s="812"/>
      <c r="AE28" s="812"/>
      <c r="AF28" s="812"/>
      <c r="AG28" s="812"/>
      <c r="AH28" s="812"/>
      <c r="AI28" s="812"/>
      <c r="AJ28" s="812"/>
      <c r="AK28" s="812"/>
    </row>
    <row r="29" spans="2:37" s="139" customFormat="1" x14ac:dyDescent="0.25">
      <c r="B29" s="145"/>
      <c r="C29" s="536">
        <v>7</v>
      </c>
      <c r="D29" s="533" t="s">
        <v>521</v>
      </c>
      <c r="E29" s="270">
        <f>DATA_T1!D30</f>
        <v>0</v>
      </c>
      <c r="F29" s="821">
        <f>DATA_T1!F30</f>
        <v>0</v>
      </c>
      <c r="G29" s="599">
        <f t="shared" si="9"/>
        <v>0</v>
      </c>
      <c r="H29" s="600" t="str">
        <f t="shared" si="10"/>
        <v>-</v>
      </c>
      <c r="I29" s="292">
        <v>0</v>
      </c>
      <c r="J29" s="159">
        <f t="shared" si="11"/>
        <v>0</v>
      </c>
      <c r="K29" s="160" t="str">
        <f t="shared" si="12"/>
        <v>-</v>
      </c>
      <c r="L29" s="145">
        <f t="shared" si="13"/>
        <v>0</v>
      </c>
      <c r="M29" s="811" t="str">
        <f t="shared" si="8"/>
        <v>-</v>
      </c>
      <c r="N29" s="608"/>
      <c r="O29" s="1007" t="str">
        <f t="shared" si="14"/>
        <v/>
      </c>
      <c r="P29" s="1007" t="str">
        <f t="shared" si="15"/>
        <v/>
      </c>
      <c r="S29" s="1008" t="str">
        <f t="shared" si="16"/>
        <v/>
      </c>
      <c r="W29" s="6"/>
      <c r="X29" s="812"/>
      <c r="Y29" s="812"/>
      <c r="Z29" s="812"/>
      <c r="AA29" s="812"/>
      <c r="AB29" s="812"/>
      <c r="AC29" s="812"/>
      <c r="AD29" s="812"/>
      <c r="AE29" s="812"/>
      <c r="AF29" s="812"/>
      <c r="AG29" s="812"/>
      <c r="AH29" s="812"/>
      <c r="AI29" s="812"/>
      <c r="AJ29" s="812"/>
      <c r="AK29" s="812"/>
    </row>
    <row r="30" spans="2:37" s="139" customFormat="1" x14ac:dyDescent="0.25">
      <c r="B30" s="145"/>
      <c r="C30" s="536">
        <v>8</v>
      </c>
      <c r="D30" s="342" t="s">
        <v>410</v>
      </c>
      <c r="E30" s="270">
        <f>DATA_T1!D32</f>
        <v>0</v>
      </c>
      <c r="F30" s="821">
        <f>DATA_T1!F32</f>
        <v>0</v>
      </c>
      <c r="G30" s="599">
        <f t="shared" si="9"/>
        <v>0</v>
      </c>
      <c r="H30" s="600" t="str">
        <f t="shared" si="10"/>
        <v>-</v>
      </c>
      <c r="I30" s="292">
        <v>0</v>
      </c>
      <c r="J30" s="159">
        <f t="shared" si="11"/>
        <v>0</v>
      </c>
      <c r="K30" s="160" t="str">
        <f t="shared" si="12"/>
        <v>-</v>
      </c>
      <c r="L30" s="145">
        <f t="shared" si="13"/>
        <v>0</v>
      </c>
      <c r="M30" s="811" t="str">
        <f t="shared" si="8"/>
        <v>-</v>
      </c>
      <c r="N30" s="608"/>
      <c r="O30" s="1007" t="str">
        <f t="shared" si="14"/>
        <v/>
      </c>
      <c r="P30" s="1007" t="str">
        <f t="shared" si="15"/>
        <v/>
      </c>
      <c r="S30" s="1008" t="str">
        <f t="shared" si="16"/>
        <v/>
      </c>
      <c r="W30" s="6"/>
      <c r="X30" s="812"/>
      <c r="Y30" s="812"/>
      <c r="Z30" s="812"/>
      <c r="AA30" s="812"/>
      <c r="AB30" s="812"/>
      <c r="AC30" s="812"/>
      <c r="AD30" s="812"/>
      <c r="AE30" s="812"/>
      <c r="AF30" s="812"/>
      <c r="AG30" s="812"/>
      <c r="AH30" s="812"/>
      <c r="AI30" s="812"/>
      <c r="AJ30" s="812"/>
      <c r="AK30" s="812"/>
    </row>
    <row r="31" spans="2:37" s="139" customFormat="1" ht="18.75" thickBot="1" x14ac:dyDescent="0.3">
      <c r="B31" s="145"/>
      <c r="C31" s="536">
        <v>9</v>
      </c>
      <c r="D31" s="533" t="s">
        <v>33</v>
      </c>
      <c r="E31" s="574">
        <f>DATA_T1!D34</f>
        <v>0</v>
      </c>
      <c r="F31" s="822">
        <f>DATA_T1!F34</f>
        <v>0</v>
      </c>
      <c r="G31" s="601">
        <f t="shared" si="9"/>
        <v>0</v>
      </c>
      <c r="H31" s="600" t="str">
        <f t="shared" si="10"/>
        <v>-</v>
      </c>
      <c r="I31" s="365">
        <v>0</v>
      </c>
      <c r="J31" s="182">
        <f t="shared" si="11"/>
        <v>0</v>
      </c>
      <c r="K31" s="160" t="str">
        <f t="shared" si="12"/>
        <v>-</v>
      </c>
      <c r="L31" s="149">
        <f t="shared" si="13"/>
        <v>0</v>
      </c>
      <c r="M31" s="815" t="str">
        <f t="shared" si="8"/>
        <v>-</v>
      </c>
      <c r="N31" s="608"/>
      <c r="O31" s="1007" t="str">
        <f t="shared" si="14"/>
        <v/>
      </c>
      <c r="P31" s="1007" t="str">
        <f t="shared" si="15"/>
        <v/>
      </c>
      <c r="S31" s="1008" t="str">
        <f t="shared" si="16"/>
        <v/>
      </c>
      <c r="W31" s="6"/>
      <c r="X31" s="812"/>
      <c r="Y31" s="812"/>
      <c r="Z31" s="812"/>
      <c r="AA31" s="812"/>
      <c r="AB31" s="812"/>
      <c r="AC31" s="812"/>
      <c r="AD31" s="812"/>
      <c r="AE31" s="812"/>
      <c r="AF31" s="812"/>
      <c r="AG31" s="812"/>
      <c r="AH31" s="812"/>
      <c r="AI31" s="812"/>
      <c r="AJ31" s="812"/>
      <c r="AK31" s="812"/>
    </row>
    <row r="32" spans="2:37" s="139" customFormat="1" x14ac:dyDescent="0.25">
      <c r="B32" s="142"/>
      <c r="C32" s="657"/>
      <c r="D32" s="1257" t="s">
        <v>958</v>
      </c>
      <c r="E32" s="270"/>
      <c r="F32" s="819"/>
      <c r="G32" s="597"/>
      <c r="H32" s="602"/>
      <c r="I32" s="817"/>
      <c r="J32" s="343"/>
      <c r="K32" s="282"/>
      <c r="L32" s="145"/>
      <c r="M32" s="811"/>
      <c r="N32" s="608"/>
      <c r="O32" s="161"/>
      <c r="P32" s="161"/>
      <c r="S32" s="362"/>
      <c r="W32" s="6"/>
      <c r="X32" s="812"/>
      <c r="Y32" s="812"/>
      <c r="Z32" s="812"/>
      <c r="AA32" s="812"/>
      <c r="AB32" s="812"/>
      <c r="AC32" s="812"/>
      <c r="AD32" s="812"/>
      <c r="AE32" s="812"/>
      <c r="AF32" s="812"/>
      <c r="AG32" s="812"/>
      <c r="AH32" s="812"/>
      <c r="AI32" s="812"/>
      <c r="AJ32" s="812"/>
      <c r="AK32" s="812"/>
    </row>
    <row r="33" spans="1:37" s="139" customFormat="1" x14ac:dyDescent="0.25">
      <c r="B33" s="145"/>
      <c r="C33" s="659">
        <v>10</v>
      </c>
      <c r="D33" s="342" t="s">
        <v>522</v>
      </c>
      <c r="E33" s="538">
        <f>DATA_T1!D38</f>
        <v>0</v>
      </c>
      <c r="F33" s="823">
        <f>DATA_T1!F38</f>
        <v>0</v>
      </c>
      <c r="G33" s="601">
        <f>E33-F33</f>
        <v>0</v>
      </c>
      <c r="H33" s="603" t="str">
        <f>IF(AND(OR(E33=0,F33&lt;&gt;0),OR(F33=0,E33&lt;&gt;0)),IF((E33+F33+G33&lt;&gt;0),IF(AND(OR(E33&gt;0,F33&lt;0),OR(F33&gt;0,E33&lt;0)),ABS(G33/MIN(ABS(F33),ABS(E33))),10),"-"),10)</f>
        <v>-</v>
      </c>
      <c r="I33" s="824">
        <v>0</v>
      </c>
      <c r="J33" s="182">
        <f>E33-I33</f>
        <v>0</v>
      </c>
      <c r="K33" s="264" t="str">
        <f>IF(AND(OR(E33=0,I33&lt;&gt;0),OR(I33=0,E33&lt;&gt;0)),IF((E33+I33+J33&lt;&gt;0),IF(AND(OR(E33&gt;0,I33&lt;0),OR(I33&gt;0,E33&lt;0)),ABS(J33/MIN(ABS(I33),ABS(E33))),10),"-"),10)</f>
        <v>-</v>
      </c>
      <c r="L33" s="145">
        <f>F33-I33</f>
        <v>0</v>
      </c>
      <c r="M33" s="811" t="str">
        <f t="shared" si="8"/>
        <v>-</v>
      </c>
      <c r="N33" s="608"/>
      <c r="O33" s="1007" t="str">
        <f>IF(AND(OR((M33)&gt;0.25,(M33)&lt;-0.25),(M33)&lt;&gt;"-",OR((L33)&gt;250,(L33)&lt;-250))," QUERY - Head " &amp; C33 &amp; " Restated v. 2012/13 difference of " &amp; (L33) &amp; "k.","")</f>
        <v/>
      </c>
      <c r="P33" s="1007" t="str">
        <f>IF(AND(OR((K33)&gt;2,(K33)&lt;-2),(K33)&lt;&gt;"-",OR((J33)&gt;750,(J33)&lt;-750))," QUERY - " &amp; D33 &amp; " 2013/14 v. 2012/13 difference of " &amp; (J33) &amp; "k.","")</f>
        <v/>
      </c>
      <c r="S33" s="1008" t="str">
        <f>IF(AND(OR((H33)&gt;2,(H33)&lt;-2),(H33)&lt;&gt;"-",OR((G33)&gt;750,(G33)&lt;-750)), "QUERY - " &amp; (D33) &amp; " 2013/14 v. Restated difference of " &amp; (G33) &amp; "k","")</f>
        <v/>
      </c>
      <c r="W33" s="6"/>
      <c r="X33" s="812"/>
      <c r="Y33" s="812"/>
      <c r="Z33" s="812"/>
      <c r="AA33" s="812"/>
      <c r="AB33" s="812"/>
      <c r="AC33" s="812"/>
      <c r="AD33" s="812"/>
      <c r="AE33" s="812"/>
      <c r="AF33" s="812"/>
      <c r="AG33" s="812"/>
      <c r="AH33" s="812"/>
      <c r="AI33" s="812"/>
      <c r="AJ33" s="812"/>
      <c r="AK33" s="812"/>
    </row>
    <row r="34" spans="1:37" s="286" customFormat="1" ht="34.5" customHeight="1" x14ac:dyDescent="0.25">
      <c r="B34" s="344"/>
      <c r="C34" s="662">
        <v>11</v>
      </c>
      <c r="D34" s="660" t="s">
        <v>1</v>
      </c>
      <c r="E34" s="270">
        <f>DATA_T1!D40</f>
        <v>0</v>
      </c>
      <c r="F34" s="821">
        <f>DATA_T1!F40</f>
        <v>0</v>
      </c>
      <c r="G34" s="599">
        <f>E34-F34</f>
        <v>0</v>
      </c>
      <c r="H34" s="600" t="str">
        <f>IF(AND(OR(E34=0,F34&lt;&gt;0),OR(F34=0,E34&lt;&gt;0)),IF((E34+F34+G34&lt;&gt;0),IF(AND(OR(E34&gt;0,F34&lt;0),OR(F34&gt;0,E34&lt;0)),ABS(G34/MIN(ABS(F34),ABS(E34))),10),"-"),10)</f>
        <v>-</v>
      </c>
      <c r="I34" s="508">
        <v>0</v>
      </c>
      <c r="J34" s="159">
        <f>E34-I34</f>
        <v>0</v>
      </c>
      <c r="K34" s="160" t="str">
        <f>IF(AND(OR(E34=0,I34&lt;&gt;0),OR(I34=0,E34&lt;&gt;0)),IF((E34+I34+J34&lt;&gt;0),IF(AND(OR(E34&gt;0,I34&lt;0),OR(I34&gt;0,E34&lt;0)),ABS(J34/MIN(ABS(I34),ABS(E34))),10),"-"),10)</f>
        <v>-</v>
      </c>
      <c r="L34" s="671">
        <f>F34-I34</f>
        <v>0</v>
      </c>
      <c r="M34" s="811" t="str">
        <f t="shared" si="8"/>
        <v>-</v>
      </c>
      <c r="N34" s="609"/>
      <c r="O34" s="1007" t="str">
        <f>IF(AND(OR((M34)&gt;0.25,(M34)&lt;-0.25),(M34)&lt;&gt;"-",OR((L34)&gt;250,(L34)&lt;-250))," QUERY - Head " &amp; C34 &amp; " Restated v. 2012/13 difference of " &amp; (L34) &amp; "k.","")</f>
        <v/>
      </c>
      <c r="P34" s="1007" t="str">
        <f>IF(AND(OR((K34)&gt;2,(K34)&lt;-2),(K34)&lt;&gt;"-",OR((J34)&gt;750,(J34)&lt;-750))," QUERY - " &amp; D34 &amp; " 2013/14 v. 2012/13 difference of " &amp; (J34) &amp; "k.","")</f>
        <v/>
      </c>
      <c r="S34" s="1008" t="str">
        <f>IF(AND(OR((H34)&gt;2,(H34)&lt;-2),(H34)&lt;&gt;"-",OR((G34)&gt;750,(G34)&lt;-750)), "QUERY - " &amp; (D34) &amp; " 2013/14 v. Restated difference of " &amp; (G34) &amp; "k","")</f>
        <v/>
      </c>
      <c r="W34" s="287"/>
      <c r="X34" s="812"/>
      <c r="Y34" s="812"/>
      <c r="Z34" s="812"/>
      <c r="AA34" s="812"/>
      <c r="AB34" s="812"/>
      <c r="AC34" s="812"/>
      <c r="AD34" s="812"/>
      <c r="AE34" s="812"/>
      <c r="AF34" s="812"/>
      <c r="AG34" s="812"/>
      <c r="AH34" s="812"/>
      <c r="AI34" s="812"/>
      <c r="AJ34" s="812"/>
      <c r="AK34" s="812"/>
    </row>
    <row r="35" spans="1:37" s="139" customFormat="1" x14ac:dyDescent="0.25">
      <c r="B35" s="145"/>
      <c r="C35" s="659">
        <v>12</v>
      </c>
      <c r="D35" s="342" t="s">
        <v>513</v>
      </c>
      <c r="E35" s="270">
        <f>DATA_T1!D43</f>
        <v>0</v>
      </c>
      <c r="F35" s="821">
        <f>DATA_T1!F43</f>
        <v>0</v>
      </c>
      <c r="G35" s="599">
        <f>E35-F35</f>
        <v>0</v>
      </c>
      <c r="H35" s="600" t="str">
        <f>IF(AND(OR(E35=0,F35&lt;&gt;0),OR(F35=0,E35&lt;&gt;0)),IF((E35+F35+G35&lt;&gt;0),IF(AND(OR(E35&gt;0,F35&lt;0),OR(F35&gt;0,E35&lt;0)),ABS(G35/MIN(ABS(F35),ABS(E35))),10),"-"),10)</f>
        <v>-</v>
      </c>
      <c r="I35" s="508">
        <v>0</v>
      </c>
      <c r="J35" s="159">
        <f>E35-I35</f>
        <v>0</v>
      </c>
      <c r="K35" s="160" t="str">
        <f>IF(AND(OR(E35=0,I35&lt;&gt;0),OR(I35=0,E35&lt;&gt;0)),IF((E35+I35+J35&lt;&gt;0),IF(AND(OR(E35&gt;0,I35&lt;0),OR(I35&gt;0,E35&lt;0)),ABS(J35/MIN(ABS(I35),ABS(E35))),10),"-"),10)</f>
        <v>-</v>
      </c>
      <c r="L35" s="145">
        <f>F35-I35</f>
        <v>0</v>
      </c>
      <c r="M35" s="811" t="str">
        <f t="shared" si="8"/>
        <v>-</v>
      </c>
      <c r="N35" s="608"/>
      <c r="O35" s="1007" t="str">
        <f>IF(AND(OR((M35)&gt;0.25,(M35)&lt;-0.25),(M35)&lt;&gt;"-",OR((L35)&gt;250,(L35)&lt;-250))," QUERY - Head " &amp; C35 &amp; " Restated v. 2012/13 difference of " &amp; (L35) &amp; "k.","")</f>
        <v/>
      </c>
      <c r="P35" s="1007" t="str">
        <f>IF(AND(OR((K35)&gt;2,(K35)&lt;-2),(K35)&lt;&gt;"-",OR((J35)&gt;750,(J35)&lt;-750))," QUERY - " &amp; D35 &amp; " 2013/14 v. 2012/13 difference of " &amp; (J35) &amp; "k.","")</f>
        <v/>
      </c>
      <c r="S35" s="1008" t="str">
        <f>IF(AND(OR((H35)&gt;2,(H35)&lt;-2),(H35)&lt;&gt;"-",OR((G35)&gt;750,(G35)&lt;-750)), "QUERY - " &amp; (D35) &amp; " 2013/14 v. Restated difference of " &amp; (G35) &amp; "k","")</f>
        <v/>
      </c>
      <c r="W35" s="6"/>
      <c r="X35" s="812"/>
      <c r="Y35" s="812"/>
      <c r="Z35" s="812"/>
      <c r="AA35" s="812"/>
      <c r="AB35" s="812"/>
      <c r="AC35" s="812"/>
      <c r="AD35" s="812"/>
      <c r="AE35" s="812"/>
      <c r="AF35" s="812"/>
      <c r="AG35" s="812"/>
      <c r="AH35" s="812"/>
      <c r="AI35" s="812"/>
      <c r="AJ35" s="812"/>
      <c r="AK35" s="812"/>
    </row>
    <row r="36" spans="1:37" s="139" customFormat="1" x14ac:dyDescent="0.25">
      <c r="B36" s="145"/>
      <c r="C36" s="659">
        <v>13</v>
      </c>
      <c r="D36" s="342" t="s">
        <v>523</v>
      </c>
      <c r="E36" s="538">
        <f>DATA_T1!D45</f>
        <v>0</v>
      </c>
      <c r="F36" s="823">
        <f>DATA_T1!F45</f>
        <v>0</v>
      </c>
      <c r="G36" s="601">
        <f>E36-F36</f>
        <v>0</v>
      </c>
      <c r="H36" s="603" t="str">
        <f>IF(AND(OR(E36=0,F36&lt;&gt;0),OR(F36=0,E36&lt;&gt;0)),IF((E36+F36+G36&lt;&gt;0),IF(AND(OR(E36&gt;0,F36&lt;0),OR(F36&gt;0,E36&lt;0)),ABS(G36/MIN(ABS(F36),ABS(E36))),10),"-"),10)</f>
        <v>-</v>
      </c>
      <c r="I36" s="824">
        <v>0</v>
      </c>
      <c r="J36" s="182">
        <f>E36-I36</f>
        <v>0</v>
      </c>
      <c r="K36" s="264" t="str">
        <f>IF(AND(OR(E36=0,I36&lt;&gt;0),OR(I36=0,E36&lt;&gt;0)),IF((E36+I36+J36&lt;&gt;0),IF(AND(OR(E36&gt;0,I36&lt;0),OR(I36&gt;0,E36&lt;0)),ABS(J36/MIN(ABS(I36),ABS(E36))),10),"-"),10)</f>
        <v>-</v>
      </c>
      <c r="L36" s="145">
        <f>F36-I36</f>
        <v>0</v>
      </c>
      <c r="M36" s="811" t="str">
        <f t="shared" si="8"/>
        <v>-</v>
      </c>
      <c r="N36" s="608"/>
      <c r="O36" s="1007" t="str">
        <f>IF(AND(OR((M36)&gt;0.25,(M36)&lt;-0.25),(M36)&lt;&gt;"-",OR((L36)&gt;250,(L36)&lt;-250))," QUERY - Head " &amp; C36 &amp; " Restated v. 2012/13 difference of " &amp; (L36) &amp; "k.","")</f>
        <v/>
      </c>
      <c r="P36" s="1007" t="str">
        <f>IF(AND(OR((K36)&gt;2,(K36)&lt;-2),(K36)&lt;&gt;"-",OR((J36)&gt;750,(J36)&lt;-750))," QUERY - " &amp; D36 &amp; " 2013/14 v. 2012/13 difference of " &amp; (J36) &amp; "k.","")</f>
        <v/>
      </c>
      <c r="S36" s="1008" t="str">
        <f>IF(AND(OR((H36)&gt;2,(H36)&lt;-2),(H36)&lt;&gt;"-",OR((G36)&gt;750,(G36)&lt;-750)), "QUERY - " &amp; (D36) &amp; " 2013/14 v. Restated difference of " &amp; (G36) &amp; "k","")</f>
        <v/>
      </c>
      <c r="W36" s="6"/>
      <c r="X36" s="812"/>
      <c r="Y36" s="812"/>
      <c r="Z36" s="812"/>
      <c r="AA36" s="812"/>
      <c r="AB36" s="812"/>
      <c r="AC36" s="812"/>
      <c r="AD36" s="812"/>
      <c r="AE36" s="812"/>
      <c r="AF36" s="812"/>
      <c r="AG36" s="812"/>
      <c r="AH36" s="812"/>
      <c r="AI36" s="812"/>
      <c r="AJ36" s="812"/>
      <c r="AK36" s="812"/>
    </row>
    <row r="37" spans="1:37" s="139" customFormat="1" ht="18.75" thickBot="1" x14ac:dyDescent="0.3">
      <c r="B37" s="149"/>
      <c r="C37" s="661">
        <v>14</v>
      </c>
      <c r="D37" s="552" t="s">
        <v>524</v>
      </c>
      <c r="E37" s="574">
        <f>DATA_T1!D47</f>
        <v>0</v>
      </c>
      <c r="F37" s="822">
        <f>DATA_T1!F47</f>
        <v>0</v>
      </c>
      <c r="G37" s="604">
        <f>E37-F37</f>
        <v>0</v>
      </c>
      <c r="H37" s="605" t="str">
        <f>IF(AND(OR(E37=0,F37&lt;&gt;0),OR(F37=0,E37&lt;&gt;0)),IF((E37+F37+G37&lt;&gt;0),IF(AND(OR(E37&gt;0,F37&lt;0),OR(F37&gt;0,E37&lt;0)),ABS(G37/MIN(ABS(F37),ABS(E37))),10),"-"),10)</f>
        <v>-</v>
      </c>
      <c r="I37" s="818">
        <v>0</v>
      </c>
      <c r="J37" s="163">
        <f>E37-I37</f>
        <v>0</v>
      </c>
      <c r="K37" s="346" t="str">
        <f>IF(AND(OR(E37=0,I37&lt;&gt;0),OR(I37=0,E37&lt;&gt;0)),IF((E37+I37+J37&lt;&gt;0),IF(AND(OR(E37&gt;0,I37&lt;0),OR(I37&gt;0,E37&lt;0)),ABS(J37/MIN(ABS(I37),ABS(E37))),10),"-"),10)</f>
        <v>-</v>
      </c>
      <c r="L37" s="149">
        <f>F37-I37</f>
        <v>0</v>
      </c>
      <c r="M37" s="815" t="str">
        <f t="shared" si="8"/>
        <v>-</v>
      </c>
      <c r="N37" s="608"/>
      <c r="O37" s="1007" t="str">
        <f>IF(AND(OR((M37)&gt;0.25,(M37)&lt;-0.25),(M37)&lt;&gt;"-",OR((L37)&gt;250,(L37)&lt;-250))," QUERY - Head " &amp; C37 &amp; " Restated v. 2012/13 difference of " &amp; (L37) &amp; "k.","")</f>
        <v/>
      </c>
      <c r="P37" s="1007" t="str">
        <f>IF(AND(OR((K37)&gt;2,(K37)&lt;-2),(K37)&lt;&gt;"-",OR((J37)&gt;750,(J37)&lt;-750))," QUERY - " &amp; D37 &amp; " 2013/14 v. 2012/13 difference of " &amp; (J37) &amp; "k.","")</f>
        <v/>
      </c>
      <c r="S37" s="1008" t="str">
        <f>IF(AND(OR((H37)&gt;2,(H37)&lt;-2),(H37)&lt;&gt;"-",OR((G37)&gt;750,(G37)&lt;-750)), "QUERY - " &amp; (D37) &amp; " 2013/14 v. Restated difference of " &amp; (G37) &amp; "k","")</f>
        <v/>
      </c>
      <c r="W37" s="6"/>
      <c r="X37" s="812"/>
      <c r="Y37" s="812"/>
      <c r="Z37" s="812"/>
      <c r="AA37" s="812"/>
      <c r="AB37" s="812"/>
      <c r="AC37" s="812"/>
      <c r="AD37" s="812"/>
      <c r="AE37" s="812"/>
      <c r="AF37" s="812"/>
      <c r="AG37" s="812"/>
      <c r="AH37" s="812"/>
      <c r="AI37" s="812"/>
      <c r="AJ37" s="812"/>
      <c r="AK37" s="812"/>
    </row>
    <row r="38" spans="1:37" s="139" customFormat="1" ht="18.75" customHeight="1" x14ac:dyDescent="0.25">
      <c r="C38" s="164"/>
      <c r="E38" s="165"/>
      <c r="F38" s="165"/>
      <c r="H38" s="166"/>
      <c r="I38" s="167"/>
      <c r="J38" s="167"/>
      <c r="L38" s="144"/>
      <c r="M38" s="144"/>
      <c r="S38" s="140"/>
    </row>
    <row r="39" spans="1:37" s="139" customFormat="1" ht="45.75" customHeight="1" thickBot="1" x14ac:dyDescent="0.3">
      <c r="A39" s="137"/>
      <c r="B39" s="1494" t="s">
        <v>935</v>
      </c>
      <c r="C39" s="1495"/>
      <c r="D39" s="1495"/>
      <c r="E39" s="1495"/>
      <c r="F39" s="1495"/>
      <c r="G39" s="1495"/>
      <c r="H39" s="1495"/>
      <c r="I39" s="1496"/>
      <c r="J39" s="1496"/>
      <c r="K39" s="1496"/>
      <c r="L39" s="1496"/>
      <c r="M39" s="801"/>
      <c r="S39" s="140"/>
    </row>
    <row r="40" spans="1:37" s="139" customFormat="1" ht="18" customHeight="1" thickBot="1" x14ac:dyDescent="0.3">
      <c r="A40" s="6"/>
      <c r="B40" s="142"/>
      <c r="C40" s="526" t="s">
        <v>10</v>
      </c>
      <c r="D40" s="129"/>
      <c r="E40" s="1500" t="s">
        <v>893</v>
      </c>
      <c r="F40" s="1501"/>
      <c r="G40" s="1501"/>
      <c r="H40" s="1502"/>
      <c r="I40" s="1497" t="s">
        <v>734</v>
      </c>
      <c r="J40" s="1504"/>
      <c r="K40" s="1504"/>
      <c r="L40" s="1498"/>
      <c r="M40" s="1499"/>
      <c r="N40" s="143"/>
      <c r="P40" s="140"/>
    </row>
    <row r="41" spans="1:37" s="139" customFormat="1" ht="18" customHeight="1" x14ac:dyDescent="0.25">
      <c r="A41" s="6"/>
      <c r="B41" s="145"/>
      <c r="C41" s="45"/>
      <c r="D41" s="6"/>
      <c r="E41" s="1202" t="s">
        <v>952</v>
      </c>
      <c r="F41" s="1203" t="s">
        <v>951</v>
      </c>
      <c r="G41" s="617" t="s">
        <v>432</v>
      </c>
      <c r="H41" s="618" t="s">
        <v>433</v>
      </c>
      <c r="I41" s="1206" t="s">
        <v>1076</v>
      </c>
      <c r="J41" s="290" t="s">
        <v>563</v>
      </c>
      <c r="K41" s="291" t="s">
        <v>590</v>
      </c>
      <c r="L41" s="290" t="s">
        <v>6</v>
      </c>
      <c r="M41" s="825" t="s">
        <v>24</v>
      </c>
      <c r="N41" s="143"/>
      <c r="P41" s="140"/>
    </row>
    <row r="42" spans="1:37" s="139" customFormat="1" ht="18" customHeight="1" x14ac:dyDescent="0.25">
      <c r="A42" s="6"/>
      <c r="B42" s="145"/>
      <c r="C42" s="146"/>
      <c r="D42" s="6"/>
      <c r="E42" s="263" t="s">
        <v>103</v>
      </c>
      <c r="F42" s="619" t="s">
        <v>103</v>
      </c>
      <c r="G42" s="620"/>
      <c r="H42" s="584"/>
      <c r="I42" s="288" t="s">
        <v>103</v>
      </c>
      <c r="J42" s="279"/>
      <c r="K42" s="280"/>
      <c r="L42" s="145"/>
      <c r="M42" s="826"/>
      <c r="N42" s="148"/>
      <c r="P42" s="140"/>
    </row>
    <row r="43" spans="1:37" s="139" customFormat="1" ht="18" customHeight="1" x14ac:dyDescent="0.25">
      <c r="B43" s="145"/>
      <c r="C43" s="146"/>
      <c r="D43" s="6"/>
      <c r="E43" s="1207">
        <v>41851</v>
      </c>
      <c r="F43" s="1208">
        <v>41486</v>
      </c>
      <c r="G43" s="621" t="s">
        <v>562</v>
      </c>
      <c r="H43" s="622"/>
      <c r="I43" s="1209">
        <v>41486</v>
      </c>
      <c r="J43" s="204" t="s">
        <v>562</v>
      </c>
      <c r="K43" s="262"/>
      <c r="L43" s="204" t="s">
        <v>562</v>
      </c>
      <c r="M43" s="826"/>
    </row>
    <row r="44" spans="1:37" s="139" customFormat="1" ht="18" customHeight="1" thickBot="1" x14ac:dyDescent="0.3">
      <c r="B44" s="149"/>
      <c r="C44" s="150"/>
      <c r="D44" s="136"/>
      <c r="E44" s="283" t="s">
        <v>534</v>
      </c>
      <c r="F44" s="584" t="s">
        <v>431</v>
      </c>
      <c r="G44" s="621" t="s">
        <v>534</v>
      </c>
      <c r="H44" s="623"/>
      <c r="I44" s="289" t="s">
        <v>534</v>
      </c>
      <c r="J44" s="204" t="s">
        <v>534</v>
      </c>
      <c r="K44" s="205"/>
      <c r="L44" s="669" t="s">
        <v>534</v>
      </c>
      <c r="M44" s="610"/>
      <c r="O44" s="806" t="s">
        <v>5</v>
      </c>
      <c r="P44" s="806" t="s">
        <v>5</v>
      </c>
      <c r="S44" s="806" t="s">
        <v>5</v>
      </c>
    </row>
    <row r="45" spans="1:37" s="139" customFormat="1" ht="18" customHeight="1" x14ac:dyDescent="0.25">
      <c r="B45" s="145"/>
      <c r="C45" s="535">
        <v>1</v>
      </c>
      <c r="D45" s="674" t="s">
        <v>34</v>
      </c>
      <c r="E45" s="285"/>
      <c r="F45" s="587"/>
      <c r="G45" s="624"/>
      <c r="H45" s="625"/>
      <c r="I45" s="309"/>
      <c r="J45" s="157"/>
      <c r="K45" s="616"/>
      <c r="L45" s="611"/>
      <c r="M45" s="611"/>
      <c r="O45" s="806" t="s">
        <v>6</v>
      </c>
      <c r="P45" s="806" t="s">
        <v>563</v>
      </c>
      <c r="S45" s="809" t="s">
        <v>432</v>
      </c>
    </row>
    <row r="46" spans="1:37" s="139" customFormat="1" ht="18" customHeight="1" x14ac:dyDescent="0.25">
      <c r="B46" s="145"/>
      <c r="C46" s="535" t="s">
        <v>492</v>
      </c>
      <c r="D46" s="227" t="s">
        <v>416</v>
      </c>
      <c r="E46" s="506">
        <f>DATA_T3!D5</f>
        <v>0</v>
      </c>
      <c r="F46" s="810">
        <f>DATA_T3!F5</f>
        <v>0</v>
      </c>
      <c r="G46" s="626">
        <f>E46-F46</f>
        <v>0</v>
      </c>
      <c r="H46" s="627" t="str">
        <f>IF(AND(OR(E46=0,F46&lt;&gt;0),OR(F46=0,E46&lt;&gt;0)),IF((E46+F46+G46&lt;&gt;0),IF(AND(OR(E46&gt;0,F46&lt;0),OR(F46&gt;0,E46&lt;0)),ABS(G46/MIN(ABS(F46),ABS(E46))),10),"-"),10)</f>
        <v>-</v>
      </c>
      <c r="I46" s="292">
        <v>0</v>
      </c>
      <c r="J46" s="159">
        <f>E46-I46</f>
        <v>0</v>
      </c>
      <c r="K46" s="614" t="str">
        <f>IF(AND(OR(E46=0,I46&lt;&gt;0),OR(I46=0,E46&lt;&gt;0)),IF((E46+I46+J46&lt;&gt;0),IF(AND(OR(E46&gt;0,I46&lt;0),OR(I46&gt;0,E46&lt;0)),ABS(J46/MIN(ABS(I46),ABS(E46))),10),"-"),10)</f>
        <v>-</v>
      </c>
      <c r="L46" s="612">
        <f>F46-I46</f>
        <v>0</v>
      </c>
      <c r="M46" s="827" t="str">
        <f>IF(AND(OR(F46=0,I46&lt;&gt;0),OR(I46=0,F46&lt;&gt;0)),IF((F46+I46+L46&lt;&gt;0),IF(AND(OR(F46&gt;0,I46&lt;0),OR(I46&gt;0,F46&lt;0)),ABS(L46/MIN(ABS(I46),ABS(F46))),10),"-"),10)</f>
        <v>-</v>
      </c>
      <c r="N46" s="278"/>
      <c r="O46" s="1007" t="str">
        <f>IF(AND(OR((M46)&gt;0.25,(M46)&lt;-0.25),(M46)&lt;&gt;"-",OR((L46)&gt;250,(L46)&lt;-250))," QUERY - Head " &amp; C46 &amp; " Restated v. 2012/13 difference of " &amp; (L46) &amp; "k.","")</f>
        <v/>
      </c>
      <c r="P46" s="1007" t="str">
        <f>IF(AND(OR((K46)&gt;2,(K46)&lt;-2),(K46)&lt;&gt;"-",OR((J46)&gt;750,(J46)&lt;-750))," QUERY - " &amp; D46 &amp; " 2013/14 v. 2012/13 difference of " &amp; (J46) &amp; "k.","")</f>
        <v/>
      </c>
      <c r="Q46" s="278"/>
      <c r="R46" s="278"/>
      <c r="S46" s="1008" t="str">
        <f>IF(AND(OR((H46)&gt;2,(H46)&lt;-2),(H46)&lt;&gt;"-",OR((G46)&gt;750,(G46)&lt;-750)), "QUERY - " &amp; (D46) &amp; " 2013/14 v. Restated difference of " &amp; (G46) &amp; "k","")</f>
        <v/>
      </c>
      <c r="T46" s="278"/>
      <c r="U46" s="278"/>
      <c r="V46" s="278"/>
      <c r="W46" s="278"/>
    </row>
    <row r="47" spans="1:37" s="139" customFormat="1" ht="18" customHeight="1" x14ac:dyDescent="0.25">
      <c r="B47" s="145"/>
      <c r="C47" s="535" t="s">
        <v>493</v>
      </c>
      <c r="D47" s="227" t="s">
        <v>505</v>
      </c>
      <c r="E47" s="506">
        <f>DATA_T3!D6</f>
        <v>0</v>
      </c>
      <c r="F47" s="810">
        <f>DATA_T3!F6</f>
        <v>0</v>
      </c>
      <c r="G47" s="626">
        <f>E47-F47</f>
        <v>0</v>
      </c>
      <c r="H47" s="627" t="str">
        <f>IF(AND(OR(E47=0,F47&lt;&gt;0),OR(F47=0,E47&lt;&gt;0)),IF((E47+F47+G47&lt;&gt;0),IF(AND(OR(E47&gt;0,F47&lt;0),OR(F47&gt;0,E47&lt;0)),ABS(G47/MIN(ABS(F47),ABS(E47))),10),"-"),10)</f>
        <v>-</v>
      </c>
      <c r="I47" s="292">
        <v>0</v>
      </c>
      <c r="J47" s="159">
        <f>E47-I47</f>
        <v>0</v>
      </c>
      <c r="K47" s="614" t="str">
        <f>IF(AND(OR(E47=0,I47&lt;&gt;0),OR(I47=0,E47&lt;&gt;0)),IF((E47+I47+J47&lt;&gt;0),IF(AND(OR(E47&gt;0,I47&lt;0),OR(I47&gt;0,E47&lt;0)),ABS(J47/MIN(ABS(I47),ABS(E47))),10),"-"),10)</f>
        <v>-</v>
      </c>
      <c r="L47" s="612">
        <f>F47-I47</f>
        <v>0</v>
      </c>
      <c r="M47" s="827" t="str">
        <f t="shared" ref="M47:M101" si="17">IF(AND(OR(F47=0,I47&lt;&gt;0),OR(I47=0,F47&lt;&gt;0)),IF((F47+I47+L47&lt;&gt;0),IF(AND(OR(F47&gt;0,I47&lt;0),OR(I47&gt;0,F47&lt;0)),ABS(L47/MIN(ABS(I47),ABS(F47))),10),"-"),10)</f>
        <v>-</v>
      </c>
      <c r="N47" s="278"/>
      <c r="O47" s="1007" t="str">
        <f>IF(AND(OR((M47)&gt;0.25,(M47)&lt;-0.25),(M47)&lt;&gt;"-",OR((L47)&gt;250,(L47)&lt;-250))," QUERY - Head " &amp; C47 &amp; " Restated v. 2012/13 difference of " &amp; (L47) &amp; "k.","")</f>
        <v/>
      </c>
      <c r="P47" s="1007" t="str">
        <f>IF(AND(OR((K47)&gt;2,(K47)&lt;-2),(K47)&lt;&gt;"-",OR((J47)&gt;750,(J47)&lt;-750))," QUERY - " &amp; D47 &amp; " 2013/14 v. 2012/13 difference of " &amp; (J47) &amp; "k.","")</f>
        <v/>
      </c>
      <c r="Q47" s="278"/>
      <c r="R47" s="278"/>
      <c r="S47" s="1008" t="str">
        <f>IF(AND(OR((H47)&gt;2,(H47)&lt;-2),(H47)&lt;&gt;"-",OR((G47)&gt;750,(G47)&lt;-750)), "QUERY - " &amp; (D47) &amp; " 2013/14 v. Restated difference of " &amp; (G47) &amp; "k","")</f>
        <v/>
      </c>
      <c r="T47" s="278"/>
      <c r="U47" s="278"/>
      <c r="V47" s="278"/>
      <c r="W47" s="278"/>
    </row>
    <row r="48" spans="1:37" s="139" customFormat="1" ht="18" customHeight="1" x14ac:dyDescent="0.25">
      <c r="B48" s="145"/>
      <c r="C48" s="535" t="s">
        <v>494</v>
      </c>
      <c r="D48" s="227" t="s">
        <v>417</v>
      </c>
      <c r="E48" s="506">
        <f>DATA_T3!D7</f>
        <v>0</v>
      </c>
      <c r="F48" s="810">
        <f>DATA_T3!F7</f>
        <v>0</v>
      </c>
      <c r="G48" s="626">
        <f>E48-F48</f>
        <v>0</v>
      </c>
      <c r="H48" s="627" t="str">
        <f>IF(AND(OR(E48=0,F48&lt;&gt;0),OR(F48=0,E48&lt;&gt;0)),IF((E48+F48+G48&lt;&gt;0),IF(AND(OR(E48&gt;0,F48&lt;0),OR(F48&gt;0,E48&lt;0)),ABS(G48/MIN(ABS(F48),ABS(E48))),10),"-"),10)</f>
        <v>-</v>
      </c>
      <c r="I48" s="508">
        <v>0</v>
      </c>
      <c r="J48" s="159">
        <f>E48-I48</f>
        <v>0</v>
      </c>
      <c r="K48" s="614" t="str">
        <f>IF(AND(OR(E48=0,I48&lt;&gt;0),OR(I48=0,E48&lt;&gt;0)),IF((E48+I48+J48&lt;&gt;0),IF(AND(OR(E48&gt;0,I48&lt;0),OR(I48&gt;0,E48&lt;0)),ABS(J48/MIN(ABS(I48),ABS(E48))),10),"-"),10)</f>
        <v>-</v>
      </c>
      <c r="L48" s="612">
        <f>F48-I48</f>
        <v>0</v>
      </c>
      <c r="M48" s="827" t="str">
        <f t="shared" si="17"/>
        <v>-</v>
      </c>
      <c r="N48" s="278"/>
      <c r="O48" s="1007" t="str">
        <f>IF(AND(OR((M48)&gt;0.25,(M48)&lt;-0.25),(M48)&lt;&gt;"-",OR((L48)&gt;250,(L48)&lt;-250))," QUERY - Head " &amp; C48 &amp; " Restated v. 2012/13 difference of " &amp; (L48) &amp; "k.","")</f>
        <v/>
      </c>
      <c r="P48" s="1007" t="str">
        <f>IF(AND(OR((K48)&gt;2,(K48)&lt;-2),(K48)&lt;&gt;"-",OR((J48)&gt;750,(J48)&lt;-750))," QUERY - " &amp; D48 &amp; " 2013/14 v. 2012/13 difference of " &amp; (J48) &amp; "k.","")</f>
        <v/>
      </c>
      <c r="Q48" s="278"/>
      <c r="R48" s="278"/>
      <c r="S48" s="1008" t="str">
        <f>IF(AND(OR((H48)&gt;2,(H48)&lt;-2),(H48)&lt;&gt;"-",OR((G48)&gt;750,(G48)&lt;-750)), "QUERY - " &amp; (D48) &amp; " 2013/14 v. Restated difference of " &amp; (G48) &amp; "k","")</f>
        <v/>
      </c>
      <c r="T48" s="278"/>
      <c r="U48" s="278"/>
      <c r="V48" s="278"/>
      <c r="W48" s="278"/>
    </row>
    <row r="49" spans="2:23" s="139" customFormat="1" ht="18" customHeight="1" x14ac:dyDescent="0.25">
      <c r="B49" s="145"/>
      <c r="C49" s="535" t="s">
        <v>495</v>
      </c>
      <c r="D49" s="227" t="s">
        <v>418</v>
      </c>
      <c r="E49" s="506"/>
      <c r="F49" s="810"/>
      <c r="G49" s="626"/>
      <c r="H49" s="627"/>
      <c r="I49" s="508"/>
      <c r="J49" s="349"/>
      <c r="K49" s="614"/>
      <c r="L49" s="612"/>
      <c r="M49" s="827"/>
      <c r="N49" s="278"/>
      <c r="O49" s="161" t="s">
        <v>715</v>
      </c>
      <c r="P49" s="509"/>
      <c r="Q49" s="278"/>
      <c r="R49" s="278"/>
      <c r="S49" s="362"/>
      <c r="T49" s="278"/>
      <c r="U49" s="278"/>
      <c r="V49" s="278"/>
      <c r="W49" s="278"/>
    </row>
    <row r="50" spans="2:23" s="139" customFormat="1" ht="18" customHeight="1" x14ac:dyDescent="0.25">
      <c r="B50" s="145"/>
      <c r="C50" s="535" t="s">
        <v>511</v>
      </c>
      <c r="D50" s="294" t="s">
        <v>419</v>
      </c>
      <c r="E50" s="506">
        <f>DATA_T3!D9</f>
        <v>0</v>
      </c>
      <c r="F50" s="810">
        <f>DATA_T3!F9</f>
        <v>0</v>
      </c>
      <c r="G50" s="626">
        <f>E50-F50</f>
        <v>0</v>
      </c>
      <c r="H50" s="627" t="str">
        <f>IF(AND(OR(E50=0,F50&lt;&gt;0),OR(F50=0,E50&lt;&gt;0)),IF((E50+F50+G50&lt;&gt;0),IF(AND(OR(E50&gt;0,F50&lt;0),OR(F50&gt;0,E50&lt;0)),ABS(G50/MIN(ABS(F50),ABS(E50))),10),"-"),10)</f>
        <v>-</v>
      </c>
      <c r="I50" s="508">
        <v>0</v>
      </c>
      <c r="J50" s="349">
        <f>E50-I50</f>
        <v>0</v>
      </c>
      <c r="K50" s="614" t="str">
        <f>IF(AND(OR(E50=0,I50&lt;&gt;0),OR(I50=0,E50&lt;&gt;0)),IF((E50+I50+J50&lt;&gt;0),IF(AND(OR(E50&gt;0,I50&lt;0),OR(I50&gt;0,E50&lt;0)),ABS(J50/MIN(ABS(I50),ABS(E50))),10),"-"),10)</f>
        <v>-</v>
      </c>
      <c r="L50" s="612">
        <f>F50-I50</f>
        <v>0</v>
      </c>
      <c r="M50" s="827" t="str">
        <f t="shared" si="17"/>
        <v>-</v>
      </c>
      <c r="N50" s="278"/>
      <c r="O50" s="1007" t="str">
        <f>IF(AND(OR((M50)&gt;0.25,(M50)&lt;-0.25),(M50)&lt;&gt;"-",OR((L50)&gt;250,(L50)&lt;-250))," QUERY - Head " &amp; C50 &amp; " Restated v. 2012/13 difference of " &amp; (L50) &amp; "k.","")</f>
        <v/>
      </c>
      <c r="P50" s="1237" t="str">
        <f>IF(AND(OR((K50)&gt;2,(K50)&lt;-2),(K50)&lt;&gt;"-",OR((J50)&gt;750,(J50)&lt;-750))," QUERY - " &amp; D50 &amp; " 2013/14 v. 2012/13 difference of " &amp; (J50) &amp; "k.","")</f>
        <v/>
      </c>
      <c r="Q50" s="278"/>
      <c r="R50" s="278"/>
      <c r="S50" s="1008" t="str">
        <f>IF(AND(OR((H50)&gt;2,(H50)&lt;-2),(H50)&lt;&gt;"-",OR((G50)&gt;750,(G50)&lt;-750)), "QUERY - " &amp; (D50) &amp; " 2013/14 v. Restated difference of " &amp; (G50) &amp; "k","")</f>
        <v/>
      </c>
      <c r="T50" s="278"/>
      <c r="U50" s="278"/>
      <c r="V50" s="278"/>
      <c r="W50" s="278"/>
    </row>
    <row r="51" spans="2:23" s="139" customFormat="1" ht="18" customHeight="1" x14ac:dyDescent="0.25">
      <c r="B51" s="145"/>
      <c r="C51" s="535" t="s">
        <v>512</v>
      </c>
      <c r="D51" s="294" t="s">
        <v>420</v>
      </c>
      <c r="E51" s="506">
        <f>DATA_T3!D10</f>
        <v>0</v>
      </c>
      <c r="F51" s="810">
        <f>DATA_T3!F10</f>
        <v>0</v>
      </c>
      <c r="G51" s="626">
        <f>E51-F51</f>
        <v>0</v>
      </c>
      <c r="H51" s="627" t="str">
        <f>IF(AND(OR(E51=0,F51&lt;&gt;0),OR(F51=0,E51&lt;&gt;0)),IF((E51+F51+G51&lt;&gt;0),IF(AND(OR(E51&gt;0,F51&lt;0),OR(F51&gt;0,E51&lt;0)),ABS(G51/MIN(ABS(F51),ABS(E51))),10),"-"),10)</f>
        <v>-</v>
      </c>
      <c r="I51" s="508">
        <v>0</v>
      </c>
      <c r="J51" s="349">
        <f>E51-I51</f>
        <v>0</v>
      </c>
      <c r="K51" s="614" t="str">
        <f>IF(AND(OR(E51=0,I51&lt;&gt;0),OR(I51=0,E51&lt;&gt;0)),IF((E51+I51+J51&lt;&gt;0),IF(AND(OR(E51&gt;0,I51&lt;0),OR(I51&gt;0,E51&lt;0)),ABS(J51/MIN(ABS(I51),ABS(E51))),10),"-"),10)</f>
        <v>-</v>
      </c>
      <c r="L51" s="612">
        <f>F51-I51</f>
        <v>0</v>
      </c>
      <c r="M51" s="827" t="str">
        <f t="shared" si="17"/>
        <v>-</v>
      </c>
      <c r="N51" s="278"/>
      <c r="O51" s="1007" t="str">
        <f>IF(AND(OR((M51)&gt;0.25,(M51)&lt;-0.25),(M51)&lt;&gt;"-",OR((L51)&gt;250,(L51)&lt;-250))," QUERY - Head " &amp; C51 &amp; " Restated v. 2012/13 difference of " &amp; (L51) &amp; "k.","")</f>
        <v/>
      </c>
      <c r="P51" s="1237" t="str">
        <f>IF(AND(OR((K51)&gt;2,(K51)&lt;-2),(K51)&lt;&gt;"-",OR((J51)&gt;750,(J51)&lt;-750))," QUERY - " &amp; D51 &amp; " 2013/14 v. 2012/13 difference of " &amp; (J51) &amp; "k.","")</f>
        <v/>
      </c>
      <c r="Q51" s="278"/>
      <c r="R51" s="278"/>
      <c r="S51" s="1008" t="str">
        <f>IF(AND(OR((H51)&gt;2,(H51)&lt;-2),(H51)&lt;&gt;"-",OR((G51)&gt;750,(G51)&lt;-750)), "QUERY - " &amp; (D51) &amp; " 2013/14 v. Restated difference of " &amp; (G51) &amp; "k","")</f>
        <v/>
      </c>
      <c r="T51" s="278"/>
      <c r="U51" s="278"/>
      <c r="V51" s="278"/>
      <c r="W51" s="278"/>
    </row>
    <row r="52" spans="2:23" s="139" customFormat="1" ht="18" customHeight="1" x14ac:dyDescent="0.25">
      <c r="B52" s="145"/>
      <c r="C52" s="535" t="s">
        <v>496</v>
      </c>
      <c r="D52" s="227" t="s">
        <v>35</v>
      </c>
      <c r="E52" s="507">
        <f>DATA_T3!D11</f>
        <v>0</v>
      </c>
      <c r="F52" s="810">
        <f>DATA_T3!F11</f>
        <v>0</v>
      </c>
      <c r="G52" s="628">
        <f>E52-F52</f>
        <v>0</v>
      </c>
      <c r="H52" s="629" t="str">
        <f>IF(AND(OR(E52=0,F52&lt;&gt;0),OR(F52=0,E52&lt;&gt;0)),IF((E52+F52+G52&lt;&gt;0),IF(AND(OR(E52&gt;0,F52&lt;0),OR(F52&gt;0,E52&lt;0)),ABS(G52/MIN(ABS(F52),ABS(E52))),10),"-"),10)</f>
        <v>-</v>
      </c>
      <c r="I52" s="365">
        <v>0</v>
      </c>
      <c r="J52" s="182">
        <f>E52-I52</f>
        <v>0</v>
      </c>
      <c r="K52" s="615" t="str">
        <f>IF(AND(OR(E52=0,I52&lt;&gt;0),OR(I52=0,E52&lt;&gt;0)),IF((E52+I52+J52&lt;&gt;0),IF(AND(OR(E52&gt;0,I52&lt;0),OR(I52&gt;0,E52&lt;0)),ABS(J52/MIN(ABS(I52),ABS(E52))),10),"-"),10)</f>
        <v>-</v>
      </c>
      <c r="L52" s="612">
        <f>F52-I52</f>
        <v>0</v>
      </c>
      <c r="M52" s="827" t="str">
        <f t="shared" si="17"/>
        <v>-</v>
      </c>
      <c r="N52" s="278"/>
      <c r="O52" s="1007" t="str">
        <f>IF(AND(OR((M52)&gt;0.25,(M52)&lt;-0.25),(M52)&lt;&gt;"-",OR((L52)&gt;250,(L52)&lt;-250))," QUERY - Head " &amp; C52 &amp; " Restated v. 2012/13 difference of " &amp; (L52) &amp; "k.","")</f>
        <v/>
      </c>
      <c r="P52" s="1007" t="str">
        <f>IF(AND(OR((K52)&gt;2,(K52)&lt;-2),(K52)&lt;&gt;"-",OR((J52)&gt;750,(J52)&lt;-750))," QUERY - " &amp; D52 &amp; " 2013/14 v. 2012/13 difference of " &amp; (J52) &amp; "k.","")</f>
        <v/>
      </c>
      <c r="Q52" s="278"/>
      <c r="R52" s="278"/>
      <c r="S52" s="1008" t="str">
        <f>IF(AND(OR((H52)&gt;2,(H52)&lt;-2),(H52)&lt;&gt;"-",OR((G52)&gt;750,(G52)&lt;-750)), "QUERY - " &amp; (D52) &amp; " 2013/14 v. Restated difference of " &amp; (G52) &amp; "k","")</f>
        <v/>
      </c>
      <c r="T52" s="278"/>
      <c r="U52" s="278"/>
      <c r="V52" s="278"/>
      <c r="W52" s="278"/>
    </row>
    <row r="53" spans="2:23" s="139" customFormat="1" ht="18" customHeight="1" x14ac:dyDescent="0.25">
      <c r="B53" s="145"/>
      <c r="C53" s="265"/>
      <c r="D53" s="265"/>
      <c r="E53" s="506"/>
      <c r="F53" s="810"/>
      <c r="G53" s="626"/>
      <c r="H53" s="627"/>
      <c r="I53" s="293"/>
      <c r="J53" s="159"/>
      <c r="K53" s="614"/>
      <c r="L53" s="612"/>
      <c r="M53" s="827"/>
      <c r="N53" s="148"/>
      <c r="O53" s="161"/>
      <c r="P53" s="140"/>
      <c r="Q53" s="148"/>
      <c r="R53" s="148"/>
      <c r="S53" s="362"/>
      <c r="T53" s="148"/>
      <c r="U53" s="148"/>
      <c r="V53" s="148"/>
      <c r="W53" s="148"/>
    </row>
    <row r="54" spans="2:23" s="139" customFormat="1" ht="18" customHeight="1" x14ac:dyDescent="0.25">
      <c r="B54" s="145"/>
      <c r="C54" s="535">
        <v>2</v>
      </c>
      <c r="D54" s="227" t="s">
        <v>36</v>
      </c>
      <c r="E54" s="506">
        <f>DATA_T3!D13</f>
        <v>0</v>
      </c>
      <c r="F54" s="810">
        <f>DATA_T3!F13</f>
        <v>0</v>
      </c>
      <c r="G54" s="626">
        <f>E54-F54</f>
        <v>0</v>
      </c>
      <c r="H54" s="627" t="str">
        <f>IF(AND(OR(E54=0,F54&lt;&gt;0),OR(F54=0,E54&lt;&gt;0)),IF((E54+F54+G54&lt;&gt;0),IF(AND(OR(E54&gt;0,F54&lt;0),OR(F54&gt;0,E54&lt;0)),ABS(G54/MIN(ABS(F54),ABS(E54))),10),"-"),10)</f>
        <v>-</v>
      </c>
      <c r="I54" s="292">
        <v>0</v>
      </c>
      <c r="J54" s="159">
        <f>E54-I54</f>
        <v>0</v>
      </c>
      <c r="K54" s="614" t="str">
        <f>IF(AND(OR(E54=0,I54&lt;&gt;0),OR(I54=0,E54&lt;&gt;0)),IF((E54+I54+J54&lt;&gt;0),IF(AND(OR(E54&gt;0,I54&lt;0),OR(I54&gt;0,E54&lt;0)),ABS(J54/MIN(ABS(I54),ABS(E54))),10),"-"),10)</f>
        <v>-</v>
      </c>
      <c r="L54" s="612">
        <f>F54-I54</f>
        <v>0</v>
      </c>
      <c r="M54" s="827" t="str">
        <f t="shared" si="17"/>
        <v>-</v>
      </c>
      <c r="N54" s="278"/>
      <c r="O54" s="1007" t="str">
        <f>IF(AND(OR((M54)&gt;0.25,(M54)&lt;-0.25),(M54)&lt;&gt;"-",OR((L54)&gt;250,(L54)&lt;-250))," QUERY - Head " &amp; C54 &amp; " Restated v. 2012/13 difference of " &amp; (L54) &amp; "k.","")</f>
        <v/>
      </c>
      <c r="P54" s="1007" t="str">
        <f>IF(AND(OR((K54)&gt;2,(K54)&lt;-2),(K54)&lt;&gt;"-",OR((J54)&gt;750,(J54)&lt;-750))," QUERY - " &amp; D54 &amp; " 2013/14 v. 2012/13 difference of " &amp; (J54) &amp; "k.","")</f>
        <v/>
      </c>
      <c r="Q54" s="278"/>
      <c r="R54" s="278"/>
      <c r="S54" s="1008" t="str">
        <f>IF(AND(OR((H54)&gt;2,(H54)&lt;-2),(H54)&lt;&gt;"-",OR((G54)&gt;750,(G54)&lt;-750)), "QUERY - " &amp; (D54) &amp; " 2013/14 v. Restated difference of " &amp; (G54) &amp; "k","")</f>
        <v/>
      </c>
      <c r="T54" s="278"/>
      <c r="U54" s="278"/>
      <c r="V54" s="278"/>
      <c r="W54" s="278"/>
    </row>
    <row r="55" spans="2:23" s="139" customFormat="1" ht="18" customHeight="1" x14ac:dyDescent="0.25">
      <c r="B55" s="145"/>
      <c r="C55" s="535"/>
      <c r="D55" s="265"/>
      <c r="E55" s="506"/>
      <c r="F55" s="810"/>
      <c r="G55" s="626"/>
      <c r="H55" s="627"/>
      <c r="I55" s="293"/>
      <c r="J55" s="159"/>
      <c r="K55" s="614"/>
      <c r="L55" s="612"/>
      <c r="M55" s="827"/>
      <c r="N55" s="148"/>
      <c r="O55" s="161"/>
      <c r="P55" s="161"/>
      <c r="Q55" s="148"/>
      <c r="R55" s="148"/>
      <c r="T55" s="148"/>
      <c r="U55" s="148"/>
      <c r="V55" s="148"/>
      <c r="W55" s="148"/>
    </row>
    <row r="56" spans="2:23" s="139" customFormat="1" ht="18" customHeight="1" x14ac:dyDescent="0.25">
      <c r="B56" s="145"/>
      <c r="C56" s="535">
        <v>3</v>
      </c>
      <c r="D56" s="674" t="s">
        <v>37</v>
      </c>
      <c r="E56" s="507"/>
      <c r="F56" s="810"/>
      <c r="G56" s="626"/>
      <c r="H56" s="627"/>
      <c r="I56" s="293"/>
      <c r="J56" s="159"/>
      <c r="K56" s="614"/>
      <c r="L56" s="612"/>
      <c r="M56" s="827"/>
      <c r="N56" s="148"/>
      <c r="O56" s="161"/>
      <c r="P56" s="161"/>
      <c r="Q56" s="148"/>
      <c r="R56" s="148"/>
      <c r="S56" s="362"/>
      <c r="T56" s="148"/>
      <c r="U56" s="148"/>
      <c r="V56" s="148"/>
      <c r="W56" s="148"/>
    </row>
    <row r="57" spans="2:23" s="139" customFormat="1" ht="18" customHeight="1" x14ac:dyDescent="0.25">
      <c r="B57" s="145"/>
      <c r="C57" s="535" t="s">
        <v>506</v>
      </c>
      <c r="D57" s="227" t="s">
        <v>414</v>
      </c>
      <c r="E57" s="506">
        <f>DATA_T3!D16</f>
        <v>0</v>
      </c>
      <c r="F57" s="810">
        <f>DATA_T3!F16</f>
        <v>0</v>
      </c>
      <c r="G57" s="626">
        <f>E57-F57</f>
        <v>0</v>
      </c>
      <c r="H57" s="627" t="str">
        <f>IF(AND(OR(E57=0,F57&lt;&gt;0),OR(F57=0,E57&lt;&gt;0)),IF((E57+F57+G57&lt;&gt;0),IF(AND(OR(E57&gt;0,F57&lt;0),OR(F57&gt;0,E57&lt;0)),ABS(G57/MIN(ABS(F57),ABS(E57))),10),"-"),10)</f>
        <v>-</v>
      </c>
      <c r="I57" s="292">
        <v>0</v>
      </c>
      <c r="J57" s="159">
        <f>E57-I57</f>
        <v>0</v>
      </c>
      <c r="K57" s="614" t="str">
        <f>IF(AND(OR(E57=0,I57&lt;&gt;0),OR(I57=0,E57&lt;&gt;0)),IF((E57+I57+J57&lt;&gt;0),IF(AND(OR(E57&gt;0,I57&lt;0),OR(I57&gt;0,E57&lt;0)),ABS(J57/MIN(ABS(I57),ABS(E57))),10),"-"),10)</f>
        <v>-</v>
      </c>
      <c r="L57" s="612">
        <f>F57-I57</f>
        <v>0</v>
      </c>
      <c r="M57" s="827" t="str">
        <f t="shared" si="17"/>
        <v>-</v>
      </c>
      <c r="N57" s="278"/>
      <c r="O57" s="1007" t="str">
        <f>IF(AND(OR((M57)&gt;0.25,(M57)&lt;-0.25),(M57)&lt;&gt;"-",OR((L57)&gt;250,(L57)&lt;-250))," QUERY - Head " &amp; C57 &amp; " Restated v. 2012/13 difference of " &amp; (L57) &amp; "k.","")</f>
        <v/>
      </c>
      <c r="P57" s="1007" t="str">
        <f>IF(AND(OR((K57)&gt;2,(K57)&lt;-2),(K57)&lt;&gt;"-",OR((J57)&gt;750,(J57)&lt;-750))," QUERY - " &amp; D57 &amp; " 2013/14 v. 2012/13 difference of " &amp; (J57) &amp; "k.","")</f>
        <v/>
      </c>
      <c r="Q57" s="278"/>
      <c r="R57" s="278"/>
      <c r="S57" s="1008" t="str">
        <f>IF(AND(OR((H57)&gt;2,(H57)&lt;-2),(H57)&lt;&gt;"-",OR((G57)&gt;750,(G57)&lt;-750)), "QUERY - " &amp; (D57) &amp; " 2013/14 v. Restated difference of " &amp; (G57) &amp; "k","")</f>
        <v/>
      </c>
      <c r="T57" s="278"/>
      <c r="U57" s="278"/>
      <c r="V57" s="278"/>
      <c r="W57" s="278"/>
    </row>
    <row r="58" spans="2:23" s="139" customFormat="1" ht="18" customHeight="1" x14ac:dyDescent="0.25">
      <c r="B58" s="145"/>
      <c r="C58" s="535" t="s">
        <v>507</v>
      </c>
      <c r="D58" s="227" t="s">
        <v>415</v>
      </c>
      <c r="E58" s="506">
        <f>DATA_T3!D17</f>
        <v>0</v>
      </c>
      <c r="F58" s="810">
        <f>DATA_T3!F17</f>
        <v>0</v>
      </c>
      <c r="G58" s="626">
        <f>E58-F58</f>
        <v>0</v>
      </c>
      <c r="H58" s="627" t="str">
        <f>IF(AND(OR(E58=0,F58&lt;&gt;0),OR(F58=0,E58&lt;&gt;0)),IF((E58+F58+G58&lt;&gt;0),IF(AND(OR(E58&gt;0,F58&lt;0),OR(F58&gt;0,E58&lt;0)),ABS(G58/MIN(ABS(F58),ABS(E58))),10),"-"),10)</f>
        <v>-</v>
      </c>
      <c r="I58" s="292">
        <v>0</v>
      </c>
      <c r="J58" s="159">
        <f>E58-I58</f>
        <v>0</v>
      </c>
      <c r="K58" s="614" t="str">
        <f>IF(AND(OR(E58=0,I58&lt;&gt;0),OR(I58=0,E58&lt;&gt;0)),IF((E58+I58+J58&lt;&gt;0),IF(AND(OR(E58&gt;0,I58&lt;0),OR(I58&gt;0,E58&lt;0)),ABS(J58/MIN(ABS(I58),ABS(E58))),10),"-"),10)</f>
        <v>-</v>
      </c>
      <c r="L58" s="612">
        <f>F58-I58</f>
        <v>0</v>
      </c>
      <c r="M58" s="827" t="str">
        <f t="shared" si="17"/>
        <v>-</v>
      </c>
      <c r="N58" s="278"/>
      <c r="O58" s="1007" t="str">
        <f>IF(AND(OR((M58)&gt;0.25,(M58)&lt;-0.25),(M58)&lt;&gt;"-",OR((L58)&gt;250,(L58)&lt;-250))," QUERY - Head " &amp; C58 &amp; " Restated v. 2012/13 difference of " &amp; (L58) &amp; "k.","")</f>
        <v/>
      </c>
      <c r="P58" s="1007" t="str">
        <f>IF(AND(OR((K58)&gt;2,(K58)&lt;-2),(K58)&lt;&gt;"-",OR((J58)&gt;750,(J58)&lt;-750))," QUERY - " &amp; D58 &amp; " 2013/14 v. 2012/13 difference of " &amp; (J58) &amp; "k.","")</f>
        <v/>
      </c>
      <c r="Q58" s="278"/>
      <c r="R58" s="278"/>
      <c r="S58" s="1008" t="str">
        <f>IF(AND(OR((H58)&gt;2,(H58)&lt;-2),(H58)&lt;&gt;"-",OR((G58)&gt;750,(G58)&lt;-750)), "QUERY - " &amp; (D58) &amp; " 2013/14 v. Restated difference of " &amp; (G58) &amp; "k","")</f>
        <v/>
      </c>
      <c r="T58" s="278"/>
      <c r="U58" s="278"/>
      <c r="V58" s="278"/>
      <c r="W58" s="278"/>
    </row>
    <row r="59" spans="2:23" s="139" customFormat="1" ht="18" customHeight="1" x14ac:dyDescent="0.25">
      <c r="B59" s="145"/>
      <c r="C59" s="535" t="s">
        <v>508</v>
      </c>
      <c r="D59" s="227" t="s">
        <v>417</v>
      </c>
      <c r="E59" s="506">
        <f>DATA_T3!D18</f>
        <v>0</v>
      </c>
      <c r="F59" s="810">
        <f>DATA_T3!F18</f>
        <v>0</v>
      </c>
      <c r="G59" s="626">
        <f>E59-F59</f>
        <v>0</v>
      </c>
      <c r="H59" s="627" t="str">
        <f>IF(AND(OR(E59=0,F59&lt;&gt;0),OR(F59=0,E59&lt;&gt;0)),IF((E59+F59+G59&lt;&gt;0),IF(AND(OR(E59&gt;0,F59&lt;0),OR(F59&gt;0,E59&lt;0)),ABS(G59/MIN(ABS(F59),ABS(E59))),10),"-"),10)</f>
        <v>-</v>
      </c>
      <c r="I59" s="292">
        <v>0</v>
      </c>
      <c r="J59" s="159">
        <f>E59-I59</f>
        <v>0</v>
      </c>
      <c r="K59" s="614" t="str">
        <f>IF(AND(OR(E59=0,I59&lt;&gt;0),OR(I59=0,E59&lt;&gt;0)),IF((E59+I59+J59&lt;&gt;0),IF(AND(OR(E59&gt;0,I59&lt;0),OR(I59&gt;0,E59&lt;0)),ABS(J59/MIN(ABS(I59),ABS(E59))),10),"-"),10)</f>
        <v>-</v>
      </c>
      <c r="L59" s="612">
        <f>F59-I59</f>
        <v>0</v>
      </c>
      <c r="M59" s="827" t="str">
        <f t="shared" si="17"/>
        <v>-</v>
      </c>
      <c r="N59" s="278"/>
      <c r="O59" s="1007" t="str">
        <f>IF(AND(OR((M59)&gt;0.25,(M59)&lt;-0.25),(M59)&lt;&gt;"-",OR((L59)&gt;250,(L59)&lt;-250))," QUERY - Head " &amp; C59 &amp; " Restated v. 2012/13 difference of " &amp; (L59) &amp; "k.","")</f>
        <v/>
      </c>
      <c r="P59" s="1007" t="str">
        <f>IF(AND(OR((K59)&gt;2,(K59)&lt;-2),(K59)&lt;&gt;"-",OR((J59)&gt;750,(J59)&lt;-750))," QUERY - " &amp; D59 &amp; " 2013/14 v. 2012/13 difference of " &amp; (J59) &amp; "k.","")</f>
        <v/>
      </c>
      <c r="Q59" s="278"/>
      <c r="R59" s="278"/>
      <c r="S59" s="1008" t="str">
        <f>IF(AND(OR((H59)&gt;2,(H59)&lt;-2),(H59)&lt;&gt;"-",OR((G59)&gt;750,(G59)&lt;-750)), "QUERY - " &amp; (D59) &amp; " 2013/14 v. Restated difference of " &amp; (G59) &amp; "k","")</f>
        <v/>
      </c>
      <c r="T59" s="278"/>
      <c r="U59" s="278"/>
      <c r="V59" s="278"/>
      <c r="W59" s="278"/>
    </row>
    <row r="60" spans="2:23" s="139" customFormat="1" ht="18" customHeight="1" x14ac:dyDescent="0.25">
      <c r="B60" s="145"/>
      <c r="C60" s="535" t="s">
        <v>509</v>
      </c>
      <c r="D60" s="227" t="s">
        <v>421</v>
      </c>
      <c r="E60" s="506">
        <f>DATA_T3!D19</f>
        <v>0</v>
      </c>
      <c r="F60" s="810">
        <f>DATA_T3!F19</f>
        <v>0</v>
      </c>
      <c r="G60" s="626">
        <f>E60-F60</f>
        <v>0</v>
      </c>
      <c r="H60" s="627" t="str">
        <f>IF(AND(OR(E60=0,F60&lt;&gt;0),OR(F60=0,E60&lt;&gt;0)),IF((E60+F60+G60&lt;&gt;0),IF(AND(OR(E60&gt;0,F60&lt;0),OR(F60&gt;0,E60&lt;0)),ABS(G60/MIN(ABS(F60),ABS(E60))),10),"-"),10)</f>
        <v>-</v>
      </c>
      <c r="I60" s="292">
        <v>0</v>
      </c>
      <c r="J60" s="159">
        <f>E60-I60</f>
        <v>0</v>
      </c>
      <c r="K60" s="614" t="str">
        <f>IF(AND(OR(E60=0,I60&lt;&gt;0),OR(I60=0,E60&lt;&gt;0)),IF((E60+I60+J60&lt;&gt;0),IF(AND(OR(E60&gt;0,I60&lt;0),OR(I60&gt;0,E60&lt;0)),ABS(J60/MIN(ABS(I60),ABS(E60))),10),"-"),10)</f>
        <v>-</v>
      </c>
      <c r="L60" s="612">
        <f>F60-I60</f>
        <v>0</v>
      </c>
      <c r="M60" s="827" t="str">
        <f t="shared" si="17"/>
        <v>-</v>
      </c>
      <c r="N60" s="278"/>
      <c r="O60" s="1007" t="str">
        <f>IF(AND(OR((M60)&gt;0.25,(M60)&lt;-0.25),(M60)&lt;&gt;"-",OR((L60)&gt;250,(L60)&lt;-250))," QUERY - Head " &amp; C60 &amp; " Restated v. 2012/13 difference of " &amp; (L60) &amp; "k.","")</f>
        <v/>
      </c>
      <c r="P60" s="1007" t="str">
        <f>IF(AND(OR((K60)&gt;2,(K60)&lt;-2),(K60)&lt;&gt;"-",OR((J60)&gt;750,(J60)&lt;-750))," QUERY - " &amp; D60 &amp; " 2013/14 v. 2012/13 difference of " &amp; (J60) &amp; "k.","")</f>
        <v/>
      </c>
      <c r="Q60" s="278"/>
      <c r="R60" s="278"/>
      <c r="S60" s="1008" t="str">
        <f>IF(AND(OR((H60)&gt;2,(H60)&lt;-2),(H60)&lt;&gt;"-",OR((G60)&gt;750,(G60)&lt;-750)), "QUERY - " &amp; (D60) &amp; " 2013/14 v. Restated difference of " &amp; (G60) &amp; "k","")</f>
        <v/>
      </c>
      <c r="T60" s="278"/>
      <c r="U60" s="278"/>
      <c r="V60" s="278"/>
      <c r="W60" s="278"/>
    </row>
    <row r="61" spans="2:23" s="139" customFormat="1" ht="18" customHeight="1" x14ac:dyDescent="0.25">
      <c r="B61" s="145"/>
      <c r="C61" s="535" t="s">
        <v>510</v>
      </c>
      <c r="D61" s="227" t="s">
        <v>45</v>
      </c>
      <c r="E61" s="507">
        <f>DATA_T3!D20</f>
        <v>0</v>
      </c>
      <c r="F61" s="810">
        <f>DATA_T3!F20</f>
        <v>0</v>
      </c>
      <c r="G61" s="628">
        <f>E61-F61</f>
        <v>0</v>
      </c>
      <c r="H61" s="629" t="str">
        <f>IF(AND(OR(E61=0,F61&lt;&gt;0),OR(F61=0,E61&lt;&gt;0)),IF((E61+F61+G61&lt;&gt;0),IF(AND(OR(E61&gt;0,F61&lt;0),OR(F61&gt;0,E61&lt;0)),ABS(G61/MIN(ABS(F61),ABS(E61))),10),"-"),10)</f>
        <v>-</v>
      </c>
      <c r="I61" s="365">
        <v>0</v>
      </c>
      <c r="J61" s="182">
        <f>E61-I61</f>
        <v>0</v>
      </c>
      <c r="K61" s="615" t="str">
        <f>IF(AND(OR(E61=0,I61&lt;&gt;0),OR(I61=0,E61&lt;&gt;0)),IF((E61+I61+J61&lt;&gt;0),IF(AND(OR(E61&gt;0,I61&lt;0),OR(I61&gt;0,E61&lt;0)),ABS(J61/MIN(ABS(I61),ABS(E61))),10),"-"),10)</f>
        <v>-</v>
      </c>
      <c r="L61" s="612">
        <f>F61-I61</f>
        <v>0</v>
      </c>
      <c r="M61" s="827" t="str">
        <f t="shared" si="17"/>
        <v>-</v>
      </c>
      <c r="N61" s="278"/>
      <c r="O61" s="1007" t="str">
        <f>IF(AND(OR((M61)&gt;0.25,(M61)&lt;-0.25),(M61)&lt;&gt;"-",OR((L61)&gt;250,(L61)&lt;-250))," QUERY - Head " &amp; C61 &amp; " Restated v. 2012/13 difference of " &amp; (L61) &amp; "k.","")</f>
        <v/>
      </c>
      <c r="P61" s="1007" t="str">
        <f>IF(AND(OR((K61)&gt;2,(K61)&lt;-2),(K61)&lt;&gt;"-",OR((J61)&gt;750,(J61)&lt;-750))," QUERY - " &amp; D61 &amp; " 2013/14 v. 2012/13 difference of " &amp; (J61) &amp; "k.","")</f>
        <v/>
      </c>
      <c r="Q61" s="278"/>
      <c r="R61" s="278"/>
      <c r="S61" s="1008" t="str">
        <f>IF(AND(OR((H61)&gt;2,(H61)&lt;-2),(H61)&lt;&gt;"-",OR((G61)&gt;750,(G61)&lt;-750)), "QUERY - " &amp; (D61) &amp; " 2013/14 v. Restated difference of " &amp; (G61) &amp; "k","")</f>
        <v/>
      </c>
      <c r="T61" s="278"/>
      <c r="U61" s="278"/>
      <c r="V61" s="278"/>
      <c r="W61" s="278"/>
    </row>
    <row r="62" spans="2:23" s="139" customFormat="1" ht="18" customHeight="1" x14ac:dyDescent="0.25">
      <c r="B62" s="145"/>
      <c r="C62" s="265"/>
      <c r="D62" s="265"/>
      <c r="E62" s="506"/>
      <c r="F62" s="810"/>
      <c r="G62" s="626"/>
      <c r="H62" s="627"/>
      <c r="I62" s="293"/>
      <c r="J62" s="159"/>
      <c r="K62" s="614"/>
      <c r="L62" s="612"/>
      <c r="M62" s="827"/>
      <c r="N62" s="148"/>
      <c r="O62" s="161"/>
      <c r="P62" s="161"/>
      <c r="Q62" s="148"/>
      <c r="R62" s="148"/>
      <c r="S62" s="362"/>
      <c r="T62" s="148"/>
      <c r="U62" s="148"/>
      <c r="V62" s="148"/>
      <c r="W62" s="148"/>
    </row>
    <row r="63" spans="2:23" s="139" customFormat="1" ht="18" customHeight="1" x14ac:dyDescent="0.25">
      <c r="B63" s="145"/>
      <c r="C63" s="535">
        <v>4</v>
      </c>
      <c r="D63" s="674" t="s">
        <v>58</v>
      </c>
      <c r="E63" s="506"/>
      <c r="F63" s="810"/>
      <c r="G63" s="626"/>
      <c r="H63" s="627"/>
      <c r="I63" s="293"/>
      <c r="J63" s="159"/>
      <c r="K63" s="614"/>
      <c r="L63" s="612"/>
      <c r="M63" s="827"/>
      <c r="N63" s="148"/>
      <c r="O63" s="161"/>
      <c r="P63" s="161"/>
      <c r="Q63" s="148"/>
      <c r="R63" s="148"/>
      <c r="S63" s="362"/>
      <c r="T63" s="148"/>
      <c r="U63" s="148"/>
      <c r="V63" s="148"/>
      <c r="W63" s="148"/>
    </row>
    <row r="64" spans="2:23" s="139" customFormat="1" ht="18" customHeight="1" x14ac:dyDescent="0.25">
      <c r="B64" s="145"/>
      <c r="C64" s="535" t="s">
        <v>319</v>
      </c>
      <c r="D64" s="227" t="s">
        <v>324</v>
      </c>
      <c r="E64" s="506">
        <f>DATA_T3!D23</f>
        <v>0</v>
      </c>
      <c r="F64" s="810">
        <f>DATA_T3!F23</f>
        <v>0</v>
      </c>
      <c r="G64" s="626">
        <f>E64-F64</f>
        <v>0</v>
      </c>
      <c r="H64" s="627" t="str">
        <f>IF(AND(OR(E64=0,F64&lt;&gt;0),OR(F64=0,E64&lt;&gt;0)),IF((E64+F64+G64&lt;&gt;0),IF(AND(OR(E64&gt;0,F64&lt;0),OR(F64&gt;0,E64&lt;0)),ABS(G64/MIN(ABS(F64),ABS(E64))),10),"-"),10)</f>
        <v>-</v>
      </c>
      <c r="I64" s="292">
        <v>0</v>
      </c>
      <c r="J64" s="159">
        <f>E64-I64</f>
        <v>0</v>
      </c>
      <c r="K64" s="614" t="str">
        <f>IF(AND(OR(E64=0,I64&lt;&gt;0),OR(I64=0,E64&lt;&gt;0)),IF((E64+I64+J64&lt;&gt;0),IF(AND(OR(E64&gt;0,I64&lt;0),OR(I64&gt;0,E64&lt;0)),ABS(J64/MIN(ABS(I64),ABS(E64))),10),"-"),10)</f>
        <v>-</v>
      </c>
      <c r="L64" s="612">
        <f>F64-I64</f>
        <v>0</v>
      </c>
      <c r="M64" s="827" t="str">
        <f t="shared" si="17"/>
        <v>-</v>
      </c>
      <c r="N64" s="278"/>
      <c r="O64" s="1007" t="str">
        <f>IF(AND(OR((M64)&gt;0.25,(M64)&lt;-0.25),(M64)&lt;&gt;"-",OR((L64)&gt;250,(L64)&lt;-250))," QUERY - Head " &amp; C64 &amp; " Restated v.2012/13 difference of " &amp; (L64) &amp; "k.","")</f>
        <v/>
      </c>
      <c r="P64" s="1007" t="str">
        <f>IF(AND(OR((K64)&gt;2,(K64)&lt;-2),(K64)&lt;&gt;"-",OR((J64)&gt;750,(J64)&lt;-750))," QUERY - " &amp; D64 &amp; " 2013/14 v. 2012/13 difference of " &amp; (J64) &amp; "k.","")</f>
        <v/>
      </c>
      <c r="Q64" s="278"/>
      <c r="R64" s="278"/>
      <c r="S64" s="1008" t="str">
        <f>IF(AND(OR((H64)&gt;2,(H64)&lt;-2),(H64)&lt;&gt;"-",OR((G64)&gt;750,(G64)&lt;-750)), "QUERY - " &amp; (D64) &amp; " 2013/14 v. Restated difference of " &amp; (G64) &amp; "k","")</f>
        <v/>
      </c>
      <c r="T64" s="278"/>
      <c r="U64" s="278"/>
      <c r="V64" s="278"/>
      <c r="W64" s="278"/>
    </row>
    <row r="65" spans="2:23" s="139" customFormat="1" ht="18" customHeight="1" x14ac:dyDescent="0.25">
      <c r="B65" s="145"/>
      <c r="C65" s="535" t="s">
        <v>320</v>
      </c>
      <c r="D65" s="227" t="s">
        <v>323</v>
      </c>
      <c r="E65" s="506">
        <f>DATA_T3!D24</f>
        <v>0</v>
      </c>
      <c r="F65" s="810">
        <f>DATA_T3!F24</f>
        <v>0</v>
      </c>
      <c r="G65" s="626">
        <f>E65-F65</f>
        <v>0</v>
      </c>
      <c r="H65" s="627" t="str">
        <f>IF(AND(OR(E65=0,F65&lt;&gt;0),OR(F65=0,E65&lt;&gt;0)),IF((E65+F65+G65&lt;&gt;0),IF(AND(OR(E65&gt;0,F65&lt;0),OR(F65&gt;0,E65&lt;0)),ABS(G65/MIN(ABS(F65),ABS(E65))),10),"-"),10)</f>
        <v>-</v>
      </c>
      <c r="I65" s="292">
        <v>0</v>
      </c>
      <c r="J65" s="159">
        <f>E65-I65</f>
        <v>0</v>
      </c>
      <c r="K65" s="614" t="str">
        <f>IF(AND(OR(E65=0,I65&lt;&gt;0),OR(I65=0,E65&lt;&gt;0)),IF((E65+I65+J65&lt;&gt;0),IF(AND(OR(E65&gt;0,I65&lt;0),OR(I65&gt;0,E65&lt;0)),ABS(J65/MIN(ABS(I65),ABS(E65))),10),"-"),10)</f>
        <v>-</v>
      </c>
      <c r="L65" s="612">
        <f>F65-I65</f>
        <v>0</v>
      </c>
      <c r="M65" s="827" t="str">
        <f t="shared" si="17"/>
        <v>-</v>
      </c>
      <c r="N65" s="278"/>
      <c r="O65" s="1007" t="str">
        <f>IF(AND(OR((M65)&gt;0.25,(M65)&lt;-0.25),(M65)&lt;&gt;"-",OR((L65)&gt;250,(L65)&lt;-250))," QUERY - Head " &amp; C65 &amp; " Restated v. 2012/13 difference of " &amp; (L65) &amp; "k.","")</f>
        <v/>
      </c>
      <c r="P65" s="1007" t="str">
        <f>IF(AND(OR((K65)&gt;2,(K65)&lt;-2),(K65)&lt;&gt;"-",OR((J65)&gt;750,(J65)&lt;-750))," QUERY - " &amp; D65 &amp; " 2013/14 v. 2012/13 difference of " &amp; (J65) &amp; "k.","")</f>
        <v/>
      </c>
      <c r="Q65" s="278"/>
      <c r="R65" s="278"/>
      <c r="S65" s="1008" t="str">
        <f>IF(AND(OR((H65)&gt;2,(H65)&lt;-2),(H65)&lt;&gt;"-",OR((G65)&gt;750,(G65)&lt;-750)), "QUERY - " &amp; (D65) &amp; " 2013/14 v. Restated difference of " &amp; (G65) &amp; "k","")</f>
        <v/>
      </c>
      <c r="T65" s="278"/>
      <c r="U65" s="278"/>
      <c r="V65" s="278"/>
      <c r="W65" s="278"/>
    </row>
    <row r="66" spans="2:23" s="139" customFormat="1" ht="18" customHeight="1" x14ac:dyDescent="0.25">
      <c r="B66" s="145"/>
      <c r="C66" s="535" t="s">
        <v>321</v>
      </c>
      <c r="D66" s="227" t="s">
        <v>325</v>
      </c>
      <c r="E66" s="506">
        <f>DATA_T3!D25</f>
        <v>0</v>
      </c>
      <c r="F66" s="810">
        <f>DATA_T3!F25</f>
        <v>0</v>
      </c>
      <c r="G66" s="626">
        <f>E66-F66</f>
        <v>0</v>
      </c>
      <c r="H66" s="627" t="str">
        <f>IF(AND(OR(E66=0,F66&lt;&gt;0),OR(F66=0,E66&lt;&gt;0)),IF((E66+F66+G66&lt;&gt;0),IF(AND(OR(E66&gt;0,F66&lt;0),OR(F66&gt;0,E66&lt;0)),ABS(G66/MIN(ABS(F66),ABS(E66))),10),"-"),10)</f>
        <v>-</v>
      </c>
      <c r="I66" s="292">
        <v>0</v>
      </c>
      <c r="J66" s="159">
        <f>E66-I66</f>
        <v>0</v>
      </c>
      <c r="K66" s="614" t="str">
        <f>IF(AND(OR(E66=0,I66&lt;&gt;0),OR(I66=0,E66&lt;&gt;0)),IF((E66+I66+J66&lt;&gt;0),IF(AND(OR(E66&gt;0,I66&lt;0),OR(I66&gt;0,E66&lt;0)),ABS(J66/MIN(ABS(I66),ABS(E66))),10),"-"),10)</f>
        <v>-</v>
      </c>
      <c r="L66" s="612">
        <f>F66-I66</f>
        <v>0</v>
      </c>
      <c r="M66" s="827" t="str">
        <f t="shared" si="17"/>
        <v>-</v>
      </c>
      <c r="N66" s="278"/>
      <c r="O66" s="1007" t="str">
        <f>IF(AND(OR((M66)&gt;0.25,(M66)&lt;-0.25),(M66)&lt;&gt;"-",OR((L66)&gt;250,(L66)&lt;-250))," QUERY - Head " &amp; C66 &amp; " Restated v. 2012/13 difference of " &amp; (L66) &amp; "k.","")</f>
        <v/>
      </c>
      <c r="P66" s="1007" t="str">
        <f>IF(AND(OR((K66)&gt;2,(K66)&lt;-2),(K66)&lt;&gt;"-",OR((J66)&gt;750,(J66)&lt;-750))," QUERY - " &amp; D66 &amp; " 2013/14 v. 2012/13 difference of " &amp; (J66) &amp; "k.","")</f>
        <v/>
      </c>
      <c r="Q66" s="278"/>
      <c r="R66" s="278"/>
      <c r="S66" s="1008" t="str">
        <f>IF(AND(OR((H66)&gt;2,(H66)&lt;-2),(H66)&lt;&gt;"-",OR((G66)&gt;750,(G66)&lt;-750)), "QUERY - " &amp; (D66) &amp; " 2013/14 v. Restated difference of " &amp; (G66) &amp; "k","")</f>
        <v/>
      </c>
      <c r="T66" s="278"/>
      <c r="U66" s="278"/>
      <c r="V66" s="278"/>
      <c r="W66" s="278"/>
    </row>
    <row r="67" spans="2:23" s="139" customFormat="1" ht="18" customHeight="1" x14ac:dyDescent="0.25">
      <c r="B67" s="145"/>
      <c r="C67" s="535" t="s">
        <v>322</v>
      </c>
      <c r="D67" s="227" t="s">
        <v>46</v>
      </c>
      <c r="E67" s="507">
        <f>DATA_T3!D26</f>
        <v>0</v>
      </c>
      <c r="F67" s="810">
        <f>DATA_T3!F26</f>
        <v>0</v>
      </c>
      <c r="G67" s="628">
        <f>E67-F67</f>
        <v>0</v>
      </c>
      <c r="H67" s="629" t="str">
        <f>IF(AND(OR(E67=0,F67&lt;&gt;0),OR(F67=0,E67&lt;&gt;0)),IF((E67+F67+G67&lt;&gt;0),IF(AND(OR(E67&gt;0,F67&lt;0),OR(F67&gt;0,E67&lt;0)),ABS(G67/MIN(ABS(F67),ABS(E67))),10),"-"),10)</f>
        <v>-</v>
      </c>
      <c r="I67" s="365">
        <v>0</v>
      </c>
      <c r="J67" s="182">
        <f>E67-I67</f>
        <v>0</v>
      </c>
      <c r="K67" s="615" t="str">
        <f>IF(AND(OR(E67=0,I67&lt;&gt;0),OR(I67=0,E67&lt;&gt;0)),IF((E67+I67+J67&lt;&gt;0),IF(AND(OR(E67&gt;0,I67&lt;0),OR(I67&gt;0,E67&lt;0)),ABS(J67/MIN(ABS(I67),ABS(E67))),10),"-"),10)</f>
        <v>-</v>
      </c>
      <c r="L67" s="612">
        <f>F67-I67</f>
        <v>0</v>
      </c>
      <c r="M67" s="827" t="str">
        <f t="shared" si="17"/>
        <v>-</v>
      </c>
      <c r="N67" s="278"/>
      <c r="O67" s="1007" t="str">
        <f>IF(AND(OR((M67)&gt;0.25,(M67)&lt;-0.25),(M67)&lt;&gt;"-",OR((L67)&gt;250,(L67)&lt;-250))," QUERY - Head " &amp; C67 &amp; " Restated v. 2012/13 difference of " &amp; (L67) &amp; "k.","")</f>
        <v/>
      </c>
      <c r="P67" s="1007" t="str">
        <f>IF(AND(OR((K67)&gt;2,(K67)&lt;-2),(K67)&lt;&gt;"-",OR((J67)&gt;750,(J67)&lt;-750))," QUERY - " &amp; D67 &amp; " 2013/14 v. 2012/13 difference of " &amp; (J67) &amp; "k.","")</f>
        <v/>
      </c>
      <c r="Q67" s="278"/>
      <c r="R67" s="278"/>
      <c r="S67" s="1008" t="str">
        <f>IF(AND(OR((H67)&gt;2,(H67)&lt;-2),(H67)&lt;&gt;"-",OR((G67)&gt;750,(G67)&lt;-750)), "QUERY - " &amp; (D67) &amp; " 2013/14 v. Restated difference of " &amp; (G67) &amp; "k","")</f>
        <v/>
      </c>
      <c r="T67" s="278"/>
      <c r="U67" s="278"/>
      <c r="V67" s="278"/>
      <c r="W67" s="278"/>
    </row>
    <row r="68" spans="2:23" s="139" customFormat="1" ht="18" customHeight="1" x14ac:dyDescent="0.25">
      <c r="B68" s="145"/>
      <c r="C68" s="265"/>
      <c r="D68" s="265"/>
      <c r="E68" s="506"/>
      <c r="F68" s="810"/>
      <c r="G68" s="626"/>
      <c r="H68" s="627"/>
      <c r="I68" s="293"/>
      <c r="J68" s="159"/>
      <c r="K68" s="614"/>
      <c r="L68" s="612"/>
      <c r="M68" s="827"/>
      <c r="N68" s="148"/>
      <c r="O68" s="161"/>
      <c r="P68" s="161"/>
      <c r="Q68" s="148"/>
      <c r="R68" s="148"/>
      <c r="S68" s="362"/>
      <c r="T68" s="148"/>
      <c r="U68" s="148"/>
      <c r="V68" s="148"/>
      <c r="W68" s="148"/>
    </row>
    <row r="69" spans="2:23" s="139" customFormat="1" ht="18" customHeight="1" x14ac:dyDescent="0.25">
      <c r="B69" s="145"/>
      <c r="C69" s="535">
        <v>5</v>
      </c>
      <c r="D69" s="227" t="s">
        <v>47</v>
      </c>
      <c r="E69" s="507">
        <f>DATA_T3!D28</f>
        <v>0</v>
      </c>
      <c r="F69" s="810">
        <f>DATA_T3!F28</f>
        <v>0</v>
      </c>
      <c r="G69" s="628">
        <f>E69-F69</f>
        <v>0</v>
      </c>
      <c r="H69" s="629" t="str">
        <f>IF(AND(OR(E69=0,F69&lt;&gt;0),OR(F69=0,E69&lt;&gt;0)),IF((E69+F69+G69&lt;&gt;0),IF(AND(OR(E69&gt;0,F69&lt;0),OR(F69&gt;0,E69&lt;0)),ABS(G69/MIN(ABS(F69),ABS(E69))),10),"-"),10)</f>
        <v>-</v>
      </c>
      <c r="I69" s="365">
        <v>0</v>
      </c>
      <c r="J69" s="182">
        <f>E69-I69</f>
        <v>0</v>
      </c>
      <c r="K69" s="615" t="str">
        <f>IF(AND(OR(E69=0,I69&lt;&gt;0),OR(I69=0,E69&lt;&gt;0)),IF((E69+I69+J69&lt;&gt;0),IF(AND(OR(E69&gt;0,I69&lt;0),OR(I69&gt;0,E69&lt;0)),ABS(J69/MIN(ABS(I69),ABS(E69))),10),"-"),10)</f>
        <v>-</v>
      </c>
      <c r="L69" s="612">
        <f>F69-I69</f>
        <v>0</v>
      </c>
      <c r="M69" s="827" t="str">
        <f t="shared" si="17"/>
        <v>-</v>
      </c>
      <c r="N69" s="278"/>
      <c r="O69" s="1007" t="str">
        <f>IF(AND(OR((M69)&gt;0.25,(M69)&lt;-0.25),(M69)&lt;&gt;"-",OR((L69)&gt;250,(L69)&lt;-250))," QUERY - Head " &amp; C69 &amp; " Restated v. 2012/13 difference of " &amp; (L69) &amp; "k.","")</f>
        <v/>
      </c>
      <c r="P69" s="1007" t="str">
        <f>IF(AND(OR((K69)&gt;2,(K69)&lt;-2),(K69)&lt;&gt;"-",OR((J69)&gt;750,(J69)&lt;-750))," QUERY - " &amp; D69 &amp; " 2013/14 v. 2012/13 difference of " &amp; (J69) &amp; "k.","")</f>
        <v/>
      </c>
      <c r="Q69" s="278"/>
      <c r="R69" s="278"/>
      <c r="S69" s="1008" t="str">
        <f>IF(AND(OR((H69)&gt;2,(H69)&lt;-2),(H69)&lt;&gt;"-",OR((G69)&gt;750,(G69)&lt;-750)), "QUERY - " &amp; (D69) &amp; " 2013/14 v. Restated difference of " &amp; (G69) &amp; "k","")</f>
        <v/>
      </c>
      <c r="T69" s="278"/>
      <c r="U69" s="278"/>
      <c r="V69" s="278"/>
      <c r="W69" s="278"/>
    </row>
    <row r="70" spans="2:23" s="139" customFormat="1" ht="18" customHeight="1" x14ac:dyDescent="0.25">
      <c r="B70" s="145"/>
      <c r="C70" s="265"/>
      <c r="D70" s="265"/>
      <c r="E70" s="506"/>
      <c r="F70" s="810"/>
      <c r="G70" s="626"/>
      <c r="H70" s="627"/>
      <c r="I70" s="293"/>
      <c r="J70" s="159"/>
      <c r="K70" s="614"/>
      <c r="L70" s="612"/>
      <c r="M70" s="827"/>
      <c r="N70" s="148"/>
      <c r="O70" s="161"/>
      <c r="P70" s="161"/>
      <c r="Q70" s="148"/>
      <c r="R70" s="148"/>
      <c r="S70" s="362"/>
      <c r="T70" s="148"/>
      <c r="U70" s="148"/>
      <c r="V70" s="148"/>
      <c r="W70" s="148"/>
    </row>
    <row r="71" spans="2:23" s="139" customFormat="1" ht="18" customHeight="1" x14ac:dyDescent="0.25">
      <c r="B71" s="145"/>
      <c r="C71" s="535">
        <v>6</v>
      </c>
      <c r="D71" s="227" t="s">
        <v>48</v>
      </c>
      <c r="E71" s="507">
        <f>DATA_T3!D30</f>
        <v>0</v>
      </c>
      <c r="F71" s="810">
        <f>DATA_T3!F30</f>
        <v>0</v>
      </c>
      <c r="G71" s="628">
        <f>E71-F71</f>
        <v>0</v>
      </c>
      <c r="H71" s="629" t="str">
        <f>IF(AND(OR(E71=0,F71&lt;&gt;0),OR(F71=0,E71&lt;&gt;0)),IF((E71+F71+G71&lt;&gt;0),IF(AND(OR(E71&gt;0,F71&lt;0),OR(F71&gt;0,E71&lt;0)),ABS(G71/MIN(ABS(F71),ABS(E71))),10),"-"),10)</f>
        <v>-</v>
      </c>
      <c r="I71" s="365">
        <v>0</v>
      </c>
      <c r="J71" s="182">
        <f>E71-I71</f>
        <v>0</v>
      </c>
      <c r="K71" s="615" t="str">
        <f>IF(AND(OR(E71=0,I71&lt;&gt;0),OR(I71=0,E71&lt;&gt;0)),IF((E71+I71+J71&lt;&gt;0),IF(AND(OR(E71&gt;0,I71&lt;0),OR(I71&gt;0,E71&lt;0)),ABS(J71/MIN(ABS(I71),ABS(E71))),10),"-"),10)</f>
        <v>-</v>
      </c>
      <c r="L71" s="612">
        <f>F71-I71</f>
        <v>0</v>
      </c>
      <c r="M71" s="827" t="str">
        <f t="shared" si="17"/>
        <v>-</v>
      </c>
      <c r="N71" s="148"/>
      <c r="O71" s="1007" t="str">
        <f>IF(AND(OR((M71)&gt;0.25,(M71)&lt;-0.25),(M71)&lt;&gt;"-",OR((L71)&gt;250,(L71)&lt;-250))," QUERY - Head " &amp; C71 &amp; " Restated v. 2012/13 difference of " &amp; (L71) &amp; "k.","")</f>
        <v/>
      </c>
      <c r="P71" s="1007" t="str">
        <f>IF(AND(OR((K71)&gt;2,(K71)&lt;-2),(K71)&lt;&gt;"-",OR((J71)&gt;750,(J71)&lt;-750))," QUERY - " &amp; D71 &amp; " 2013/14 v. 2012/13 difference of " &amp; (J71) &amp; "k.","")</f>
        <v/>
      </c>
      <c r="Q71" s="148"/>
      <c r="R71" s="148"/>
      <c r="S71" s="1008" t="str">
        <f>IF(AND(OR((H71)&gt;2,(H71)&lt;-2),(H71)&lt;&gt;"-",OR((G71)&gt;750,(G71)&lt;-750)), "QUERY - " &amp; (D71) &amp; " 2013/14 v. Restated difference of " &amp; (G71) &amp; "k","")</f>
        <v/>
      </c>
      <c r="T71" s="148"/>
      <c r="U71" s="148"/>
      <c r="V71" s="148"/>
      <c r="W71" s="148"/>
    </row>
    <row r="72" spans="2:23" s="139" customFormat="1" ht="18" customHeight="1" x14ac:dyDescent="0.25">
      <c r="B72" s="145"/>
      <c r="C72" s="265"/>
      <c r="D72" s="227"/>
      <c r="E72" s="507"/>
      <c r="F72" s="810"/>
      <c r="G72" s="628"/>
      <c r="H72" s="629"/>
      <c r="I72" s="293"/>
      <c r="J72" s="182"/>
      <c r="K72" s="615"/>
      <c r="L72" s="612"/>
      <c r="M72" s="827"/>
      <c r="N72" s="148"/>
      <c r="O72" s="161"/>
      <c r="P72" s="161"/>
      <c r="Q72" s="148"/>
      <c r="R72" s="148"/>
      <c r="S72" s="362"/>
      <c r="T72" s="148"/>
      <c r="U72" s="148"/>
      <c r="V72" s="148"/>
      <c r="W72" s="148"/>
    </row>
    <row r="73" spans="2:23" s="139" customFormat="1" ht="18" customHeight="1" x14ac:dyDescent="0.25">
      <c r="B73" s="145"/>
      <c r="C73" s="536">
        <v>7</v>
      </c>
      <c r="D73" s="675" t="s">
        <v>59</v>
      </c>
      <c r="E73" s="507"/>
      <c r="F73" s="810"/>
      <c r="G73" s="628"/>
      <c r="H73" s="629"/>
      <c r="I73" s="293"/>
      <c r="J73" s="182"/>
      <c r="K73" s="615"/>
      <c r="L73" s="612"/>
      <c r="M73" s="827"/>
      <c r="N73" s="148"/>
      <c r="O73" s="161"/>
      <c r="P73" s="161"/>
      <c r="Q73" s="148"/>
      <c r="R73" s="148"/>
      <c r="S73" s="362"/>
      <c r="T73" s="148"/>
      <c r="U73" s="148"/>
      <c r="V73" s="148"/>
      <c r="W73" s="148"/>
    </row>
    <row r="74" spans="2:23" s="139" customFormat="1" ht="18" customHeight="1" x14ac:dyDescent="0.25">
      <c r="B74" s="145"/>
      <c r="C74" s="536" t="s">
        <v>329</v>
      </c>
      <c r="D74" s="294" t="s">
        <v>326</v>
      </c>
      <c r="E74" s="506">
        <f>DATA_T3!D33</f>
        <v>0</v>
      </c>
      <c r="F74" s="810">
        <f>DATA_T3!F33</f>
        <v>0</v>
      </c>
      <c r="G74" s="626">
        <f>E74-F74</f>
        <v>0</v>
      </c>
      <c r="H74" s="627" t="str">
        <f>IF(AND(OR(E74=0,F74&lt;&gt;0),OR(F74=0,E74&lt;&gt;0)),IF((E74+F74+G74&lt;&gt;0),IF(AND(OR(E74&gt;0,F74&lt;0),OR(F74&gt;0,E74&lt;0)),ABS(G74/MIN(ABS(F74),ABS(E74))),10),"-"),10)</f>
        <v>-</v>
      </c>
      <c r="I74" s="292">
        <v>0</v>
      </c>
      <c r="J74" s="159">
        <f>E74-I74</f>
        <v>0</v>
      </c>
      <c r="K74" s="614" t="str">
        <f>IF(AND(OR(E74=0,I74&lt;&gt;0),OR(I74=0,E74&lt;&gt;0)),IF((E74+I74+J74&lt;&gt;0),IF(AND(OR(E74&gt;0,I74&lt;0),OR(I74&gt;0,E74&lt;0)),ABS(J74/MIN(ABS(I74),ABS(E74))),10),"-"),10)</f>
        <v>-</v>
      </c>
      <c r="L74" s="612">
        <f>F74-I74</f>
        <v>0</v>
      </c>
      <c r="M74" s="827" t="str">
        <f t="shared" si="17"/>
        <v>-</v>
      </c>
      <c r="N74" s="148"/>
      <c r="O74" s="1007" t="str">
        <f>IF(AND(OR((M74)&gt;0.25,(M74)&lt;-0.25),(M74)&lt;&gt;"-",OR((L74)&gt;250,(L74)&lt;-250))," QUERY - Head " &amp; C74 &amp; " Restated v. 2012/13 difference of " &amp; (L74) &amp; "k.","")</f>
        <v/>
      </c>
      <c r="P74" s="1007" t="str">
        <f>IF(AND(OR((K74)&gt;2,(K74)&lt;-2),(K74)&lt;&gt;"-",OR((J74)&gt;750,(J74)&lt;-750))," QUERY - " &amp; D74 &amp; " 2013/14 v. 2012/13 difference of " &amp; (J74) &amp; "k.","")</f>
        <v/>
      </c>
      <c r="Q74" s="148"/>
      <c r="R74" s="148"/>
      <c r="S74" s="1008" t="str">
        <f>IF(AND(OR((H74)&gt;2,(H74)&lt;-2),(H74)&lt;&gt;"-",OR((G74)&gt;750,(G74)&lt;-750)), "QUERY - " &amp; (D74) &amp; " 2013/14 v. Restated difference of " &amp; (G74) &amp; "k","")</f>
        <v/>
      </c>
      <c r="T74" s="148"/>
      <c r="U74" s="148"/>
      <c r="V74" s="148"/>
      <c r="W74" s="148"/>
    </row>
    <row r="75" spans="2:23" s="139" customFormat="1" ht="18" customHeight="1" x14ac:dyDescent="0.25">
      <c r="B75" s="145"/>
      <c r="C75" s="536" t="s">
        <v>330</v>
      </c>
      <c r="D75" s="294" t="s">
        <v>327</v>
      </c>
      <c r="E75" s="506">
        <f>DATA_T3!D34</f>
        <v>0</v>
      </c>
      <c r="F75" s="810">
        <f>DATA_T3!F34</f>
        <v>0</v>
      </c>
      <c r="G75" s="626">
        <f>E75-F75</f>
        <v>0</v>
      </c>
      <c r="H75" s="627" t="str">
        <f>IF(AND(OR(E75=0,F75&lt;&gt;0),OR(F75=0,E75&lt;&gt;0)),IF((E75+F75+G75&lt;&gt;0),IF(AND(OR(E75&gt;0,F75&lt;0),OR(F75&gt;0,E75&lt;0)),ABS(G75/MIN(ABS(F75),ABS(E75))),10),"-"),10)</f>
        <v>-</v>
      </c>
      <c r="I75" s="292">
        <v>0</v>
      </c>
      <c r="J75" s="159">
        <f>E75-I75</f>
        <v>0</v>
      </c>
      <c r="K75" s="614" t="str">
        <f>IF(AND(OR(E75=0,I75&lt;&gt;0),OR(I75=0,E75&lt;&gt;0)),IF((E75+I75+J75&lt;&gt;0),IF(AND(OR(E75&gt;0,I75&lt;0),OR(I75&gt;0,E75&lt;0)),ABS(J75/MIN(ABS(I75),ABS(E75))),10),"-"),10)</f>
        <v>-</v>
      </c>
      <c r="L75" s="612">
        <f>F75-I75</f>
        <v>0</v>
      </c>
      <c r="M75" s="827" t="str">
        <f t="shared" si="17"/>
        <v>-</v>
      </c>
      <c r="N75" s="148"/>
      <c r="O75" s="1007" t="str">
        <f>IF(AND(OR((M75)&gt;0.25,(M75)&lt;-0.25),(M75)&lt;&gt;"-",OR((L75)&gt;250,(L75)&lt;-250))," QUERY - Head " &amp; C75 &amp; " Restated v. 2012/13 difference of " &amp; (L75) &amp; "k.","")</f>
        <v/>
      </c>
      <c r="P75" s="1007" t="str">
        <f>IF(AND(OR((K75)&gt;2,(K75)&lt;-2),(K75)&lt;&gt;"-",OR((J75)&gt;750,(J75)&lt;-750))," QUERY - " &amp; D75 &amp; " 2013/14 v. 2012/13 difference of " &amp; (J75) &amp; "k.","")</f>
        <v/>
      </c>
      <c r="Q75" s="148"/>
      <c r="R75" s="148"/>
      <c r="S75" s="1008" t="str">
        <f>IF(AND(OR((H75)&gt;2,(H75)&lt;-2),(H75)&lt;&gt;"-",OR((G75)&gt;750,(G75)&lt;-750)), "QUERY - " &amp; (D75) &amp; " 2013/14 v. Restated difference of " &amp; (G75) &amp; "k","")</f>
        <v/>
      </c>
      <c r="T75" s="148"/>
      <c r="U75" s="148"/>
      <c r="V75" s="148"/>
      <c r="W75" s="148"/>
    </row>
    <row r="76" spans="2:23" s="139" customFormat="1" ht="18" customHeight="1" x14ac:dyDescent="0.25">
      <c r="B76" s="145"/>
      <c r="C76" s="536" t="s">
        <v>331</v>
      </c>
      <c r="D76" s="294" t="s">
        <v>328</v>
      </c>
      <c r="E76" s="506">
        <f>DATA_T3!D35</f>
        <v>0</v>
      </c>
      <c r="F76" s="810">
        <f>DATA_T3!F35</f>
        <v>0</v>
      </c>
      <c r="G76" s="626">
        <f>E76-F76</f>
        <v>0</v>
      </c>
      <c r="H76" s="627" t="str">
        <f>IF(AND(OR(E76=0,F76&lt;&gt;0),OR(F76=0,E76&lt;&gt;0)),IF((E76+F76+G76&lt;&gt;0),IF(AND(OR(E76&gt;0,F76&lt;0),OR(F76&gt;0,E76&lt;0)),ABS(G76/MIN(ABS(F76),ABS(E76))),10),"-"),10)</f>
        <v>-</v>
      </c>
      <c r="I76" s="292">
        <v>0</v>
      </c>
      <c r="J76" s="159">
        <f>E76-I76</f>
        <v>0</v>
      </c>
      <c r="K76" s="614" t="str">
        <f>IF(AND(OR(E76=0,I76&lt;&gt;0),OR(I76=0,E76&lt;&gt;0)),IF((E76+I76+J76&lt;&gt;0),IF(AND(OR(E76&gt;0,I76&lt;0),OR(I76&gt;0,E76&lt;0)),ABS(J76/MIN(ABS(I76),ABS(E76))),10),"-"),10)</f>
        <v>-</v>
      </c>
      <c r="L76" s="612">
        <f>F76-I76</f>
        <v>0</v>
      </c>
      <c r="M76" s="827" t="str">
        <f t="shared" si="17"/>
        <v>-</v>
      </c>
      <c r="N76" s="148"/>
      <c r="O76" s="1007" t="str">
        <f>IF(AND(OR((M76)&gt;0.25,(M76)&lt;-0.25),(M76)&lt;&gt;"-",OR((L76)&gt;250,(L76)&lt;-250))," QUERY - Head " &amp; C76 &amp; " Restated v. 2012/13 difference of " &amp; (L76) &amp; "k.","")</f>
        <v/>
      </c>
      <c r="P76" s="1007" t="str">
        <f>IF(AND(OR((K76)&gt;2,(K76)&lt;-2),(K76)&lt;&gt;"-",OR((J76)&gt;750,(J76)&lt;-750))," QUERY - " &amp; D76 &amp; " 2013/14 v. 2012/13 difference of " &amp; (J76) &amp; "k.","")</f>
        <v/>
      </c>
      <c r="Q76" s="148"/>
      <c r="R76" s="148"/>
      <c r="S76" s="1008" t="str">
        <f>IF(AND(OR((H76)&gt;2,(H76)&lt;-2),(H76)&lt;&gt;"-",OR((G76)&gt;750,(G76)&lt;-750)), "QUERY - " &amp; (D76) &amp; " 2013/14 v. Restated difference of " &amp; (G76) &amp; "k","")</f>
        <v/>
      </c>
      <c r="T76" s="148"/>
      <c r="U76" s="148"/>
      <c r="V76" s="148"/>
      <c r="W76" s="148"/>
    </row>
    <row r="77" spans="2:23" s="139" customFormat="1" ht="18" customHeight="1" x14ac:dyDescent="0.25">
      <c r="B77" s="145"/>
      <c r="C77" s="536" t="s">
        <v>332</v>
      </c>
      <c r="D77" s="294" t="s">
        <v>49</v>
      </c>
      <c r="E77" s="507">
        <f>DATA_T3!D36</f>
        <v>0</v>
      </c>
      <c r="F77" s="810">
        <f>DATA_T3!F36</f>
        <v>0</v>
      </c>
      <c r="G77" s="628">
        <f>E77-F77</f>
        <v>0</v>
      </c>
      <c r="H77" s="629" t="str">
        <f>IF(AND(OR(E77=0,F77&lt;&gt;0),OR(F77=0,E77&lt;&gt;0)),IF((E77+F77+G77&lt;&gt;0),IF(AND(OR(E77&gt;0,F77&lt;0),OR(F77&gt;0,E77&lt;0)),ABS(G77/MIN(ABS(F77),ABS(E77))),10),"-"),10)</f>
        <v>-</v>
      </c>
      <c r="I77" s="365">
        <v>0</v>
      </c>
      <c r="J77" s="182">
        <f>E77-I77</f>
        <v>0</v>
      </c>
      <c r="K77" s="615" t="str">
        <f>IF(AND(OR(E77=0,I77&lt;&gt;0),OR(I77=0,E77&lt;&gt;0)),IF((E77+I77+J77&lt;&gt;0),IF(AND(OR(E77&gt;0,I77&lt;0),OR(I77&gt;0,E77&lt;0)),ABS(J77/MIN(ABS(I77),ABS(E77))),10),"-"),10)</f>
        <v>-</v>
      </c>
      <c r="L77" s="612">
        <f>F77-I77</f>
        <v>0</v>
      </c>
      <c r="M77" s="827" t="str">
        <f t="shared" si="17"/>
        <v>-</v>
      </c>
      <c r="N77" s="148"/>
      <c r="O77" s="1007" t="str">
        <f>IF(AND(OR((M77)&gt;0.25,(M77)&lt;-0.25),(M77)&lt;&gt;"-",OR((L77)&gt;250,(L77)&lt;-250))," QUERY - Head " &amp; C77 &amp; " Restated v. 2012/13 difference of " &amp; (L77) &amp; "k.","")</f>
        <v/>
      </c>
      <c r="P77" s="1007" t="str">
        <f>IF(AND(OR((K77)&gt;2,(K77)&lt;-2),(K77)&lt;&gt;"-",OR((J77)&gt;750,(J77)&lt;-750))," QUERY - " &amp; D77 &amp; " 2013/14 v. 2012/13 difference of " &amp; (J77) &amp; "k.","")</f>
        <v/>
      </c>
      <c r="Q77" s="148"/>
      <c r="R77" s="148"/>
      <c r="S77" s="1008" t="str">
        <f>IF(AND(OR((H77)&gt;2,(H77)&lt;-2),(H77)&lt;&gt;"-",OR((G77)&gt;750,(G77)&lt;-750)), "QUERY - " &amp; (D77) &amp; " 2013/14 v. Restated difference of " &amp; (G77) &amp; "k","")</f>
        <v/>
      </c>
      <c r="T77" s="148"/>
      <c r="U77" s="148"/>
      <c r="V77" s="148"/>
      <c r="W77" s="148"/>
    </row>
    <row r="78" spans="2:23" s="139" customFormat="1" ht="18" customHeight="1" x14ac:dyDescent="0.25">
      <c r="B78" s="145"/>
      <c r="C78" s="347"/>
      <c r="D78" s="347"/>
      <c r="E78" s="507"/>
      <c r="F78" s="810"/>
      <c r="G78" s="628"/>
      <c r="H78" s="629"/>
      <c r="I78" s="293"/>
      <c r="J78" s="182"/>
      <c r="K78" s="615"/>
      <c r="L78" s="612"/>
      <c r="M78" s="827"/>
      <c r="N78" s="148"/>
      <c r="O78" s="161"/>
      <c r="P78" s="161"/>
      <c r="Q78" s="148"/>
      <c r="R78" s="148"/>
      <c r="S78" s="362"/>
      <c r="T78" s="148"/>
      <c r="U78" s="148"/>
      <c r="V78" s="148"/>
      <c r="W78" s="148"/>
    </row>
    <row r="79" spans="2:23" s="139" customFormat="1" ht="18" customHeight="1" x14ac:dyDescent="0.25">
      <c r="B79" s="145"/>
      <c r="C79" s="536">
        <v>8</v>
      </c>
      <c r="D79" s="294" t="s">
        <v>60</v>
      </c>
      <c r="E79" s="506">
        <f>DATA_T3!D38</f>
        <v>0</v>
      </c>
      <c r="F79" s="810">
        <f>DATA_T3!F38</f>
        <v>0</v>
      </c>
      <c r="G79" s="626">
        <f>E79-F79</f>
        <v>0</v>
      </c>
      <c r="H79" s="627" t="str">
        <f>IF(AND(OR(E79=0,F79&lt;&gt;0),OR(F79=0,E79&lt;&gt;0)),IF((E79+F79+G79&lt;&gt;0),IF(AND(OR(E79&gt;0,F79&lt;0),OR(F79&gt;0,E79&lt;0)),ABS(G79/MIN(ABS(F79),ABS(E79))),10),"-"),10)</f>
        <v>-</v>
      </c>
      <c r="I79" s="292">
        <v>0</v>
      </c>
      <c r="J79" s="159">
        <f>E79-I79</f>
        <v>0</v>
      </c>
      <c r="K79" s="614" t="str">
        <f>IF(AND(OR(E79=0,I79&lt;&gt;0),OR(I79=0,E79&lt;&gt;0)),IF((E79+I79+J79&lt;&gt;0),IF(AND(OR(E79&gt;0,I79&lt;0),OR(I79&gt;0,E79&lt;0)),ABS(J79/MIN(ABS(I79),ABS(E79))),10),"-"),10)</f>
        <v>-</v>
      </c>
      <c r="L79" s="612">
        <f>F79-I79</f>
        <v>0</v>
      </c>
      <c r="M79" s="827" t="str">
        <f t="shared" si="17"/>
        <v>-</v>
      </c>
      <c r="N79" s="148"/>
      <c r="O79" s="1007" t="str">
        <f>IF(AND(OR((M79)&gt;0.25,(M79)&lt;-0.25),(M79)&lt;&gt;"-",OR((L79)&gt;250,(L79)&lt;-250))," QUERY - Head " &amp; C79 &amp; " Restated v. 2012/13 difference of " &amp; (L79) &amp; "k.","")</f>
        <v/>
      </c>
      <c r="P79" s="1007" t="str">
        <f>IF(AND(OR((K79)&gt;2,(K79)&lt;-2),(K79)&lt;&gt;"-",OR((J79)&gt;750,(J79)&lt;-750))," QUERY - " &amp; D79 &amp; " 2013/14 v. 2012/13 difference of " &amp; (J79) &amp; "k.","")</f>
        <v/>
      </c>
      <c r="Q79" s="148"/>
      <c r="R79" s="148"/>
      <c r="S79" s="1008" t="str">
        <f>IF(AND(OR((H79)&gt;2,(H79)&lt;-2),(H79)&lt;&gt;"-",OR((G79)&gt;750,(G79)&lt;-750)), "QUERY - " &amp; (D79) &amp; " 2013/14 v. Restated difference of " &amp; (G79) &amp; "k","")</f>
        <v/>
      </c>
      <c r="T79" s="148"/>
      <c r="U79" s="148"/>
      <c r="V79" s="148"/>
      <c r="W79" s="148"/>
    </row>
    <row r="80" spans="2:23" s="139" customFormat="1" ht="18" customHeight="1" x14ac:dyDescent="0.25">
      <c r="B80" s="145"/>
      <c r="C80" s="347"/>
      <c r="D80" s="347"/>
      <c r="E80" s="507"/>
      <c r="F80" s="810"/>
      <c r="G80" s="628"/>
      <c r="H80" s="629"/>
      <c r="I80" s="293"/>
      <c r="J80" s="182"/>
      <c r="K80" s="615"/>
      <c r="L80" s="612"/>
      <c r="M80" s="827"/>
      <c r="N80" s="148"/>
      <c r="O80" s="161"/>
      <c r="P80" s="161"/>
      <c r="Q80" s="148"/>
      <c r="R80" s="148"/>
      <c r="S80" s="362"/>
      <c r="T80" s="148"/>
      <c r="U80" s="148"/>
      <c r="V80" s="148"/>
      <c r="W80" s="148"/>
    </row>
    <row r="81" spans="2:23" s="139" customFormat="1" ht="18" customHeight="1" x14ac:dyDescent="0.25">
      <c r="B81" s="145"/>
      <c r="C81" s="536">
        <v>9</v>
      </c>
      <c r="D81" s="294" t="s">
        <v>50</v>
      </c>
      <c r="E81" s="507">
        <f>DATA_T3!D40</f>
        <v>0</v>
      </c>
      <c r="F81" s="810">
        <f>DATA_T3!F40</f>
        <v>0</v>
      </c>
      <c r="G81" s="628">
        <f>E81-F81</f>
        <v>0</v>
      </c>
      <c r="H81" s="629" t="str">
        <f>IF(AND(OR(E81=0,F81&lt;&gt;0),OR(F81=0,E81&lt;&gt;0)),IF((E81+F81+G81&lt;&gt;0),IF(AND(OR(E81&gt;0,F81&lt;0),OR(F81&gt;0,E81&lt;0)),ABS(G81/MIN(ABS(F81),ABS(E81))),10),"-"),10)</f>
        <v>-</v>
      </c>
      <c r="I81" s="365">
        <v>0</v>
      </c>
      <c r="J81" s="182">
        <f>E81-I81</f>
        <v>0</v>
      </c>
      <c r="K81" s="615" t="str">
        <f>IF(AND(OR(E81=0,I81&lt;&gt;0),OR(I81=0,E81&lt;&gt;0)),IF((E81+I81+J81&lt;&gt;0),IF(AND(OR(E81&gt;0,I81&lt;0),OR(I81&gt;0,E81&lt;0)),ABS(J81/MIN(ABS(I81),ABS(E81))),10),"-"),10)</f>
        <v>-</v>
      </c>
      <c r="L81" s="612">
        <f>F81-I81</f>
        <v>0</v>
      </c>
      <c r="M81" s="827" t="str">
        <f t="shared" si="17"/>
        <v>-</v>
      </c>
      <c r="N81" s="148"/>
      <c r="O81" s="1007" t="str">
        <f>IF(AND(OR((M81)&gt;0.25,(M81)&lt;-0.25),(M81)&lt;&gt;"-",OR((L81)&gt;250,(L81)&lt;-250))," QUERY - Head " &amp; C81 &amp; " Restated v. 2012/13 difference of " &amp; (L81) &amp; "k.","")</f>
        <v/>
      </c>
      <c r="P81" s="1007" t="str">
        <f>IF(AND(OR((K81)&gt;2,(K81)&lt;-2),(K81)&lt;&gt;"-",OR((J81)&gt;750,(J81)&lt;-750))," QUERY - " &amp; D81 &amp; " 2013/14 v. 2012/13 difference of " &amp; (J81) &amp; "k.","")</f>
        <v/>
      </c>
      <c r="Q81" s="148"/>
      <c r="R81" s="148"/>
      <c r="S81" s="1008" t="str">
        <f>IF(AND(OR((H81)&gt;2,(H81)&lt;-2),(H81)&lt;&gt;"-",OR((G81)&gt;750,(G81)&lt;-750)), "QUERY - " &amp; (D81) &amp; " 2013/14 v. Restated difference of " &amp; (G81) &amp; "k","")</f>
        <v/>
      </c>
      <c r="T81" s="148"/>
      <c r="U81" s="148"/>
      <c r="V81" s="148"/>
      <c r="W81" s="148"/>
    </row>
    <row r="82" spans="2:23" s="139" customFormat="1" ht="18" customHeight="1" x14ac:dyDescent="0.25">
      <c r="B82" s="145"/>
      <c r="C82" s="536"/>
      <c r="D82" s="294"/>
      <c r="E82" s="507"/>
      <c r="F82" s="810"/>
      <c r="G82" s="628"/>
      <c r="H82" s="629"/>
      <c r="I82" s="293"/>
      <c r="J82" s="182"/>
      <c r="K82" s="615"/>
      <c r="L82" s="612"/>
      <c r="M82" s="827"/>
      <c r="N82" s="148"/>
      <c r="O82" s="161"/>
      <c r="P82" s="161"/>
      <c r="Q82" s="148"/>
      <c r="R82" s="148"/>
      <c r="S82" s="362"/>
      <c r="T82" s="148"/>
      <c r="U82" s="148"/>
      <c r="V82" s="148"/>
      <c r="W82" s="148"/>
    </row>
    <row r="83" spans="2:23" s="139" customFormat="1" ht="18" customHeight="1" x14ac:dyDescent="0.25">
      <c r="B83" s="145"/>
      <c r="C83" s="536">
        <v>10</v>
      </c>
      <c r="D83" s="294" t="s">
        <v>61</v>
      </c>
      <c r="E83" s="506">
        <f>DATA_T3!D42</f>
        <v>0</v>
      </c>
      <c r="F83" s="810">
        <f>DATA_T3!F42</f>
        <v>0</v>
      </c>
      <c r="G83" s="626">
        <f>E83-F83</f>
        <v>0</v>
      </c>
      <c r="H83" s="627" t="str">
        <f>IF(AND(OR(E83=0,F83&lt;&gt;0),OR(F83=0,E83&lt;&gt;0)),IF((E83+F83+G83&lt;&gt;0),IF(AND(OR(E83&gt;0,F83&lt;0),OR(F83&gt;0,E83&lt;0)),ABS(G83/MIN(ABS(F83),ABS(E83))),10),"-"),10)</f>
        <v>-</v>
      </c>
      <c r="I83" s="292">
        <v>0</v>
      </c>
      <c r="J83" s="159">
        <f>E83-I83</f>
        <v>0</v>
      </c>
      <c r="K83" s="614" t="str">
        <f>IF(AND(OR(E83=0,I83&lt;&gt;0),OR(I83=0,E83&lt;&gt;0)),IF((E83+I83+J83&lt;&gt;0),IF(AND(OR(E83&gt;0,I83&lt;0),OR(I83&gt;0,E83&lt;0)),ABS(J83/MIN(ABS(I83),ABS(E83))),10),"-"),10)</f>
        <v>-</v>
      </c>
      <c r="L83" s="612">
        <f>F83-I83</f>
        <v>0</v>
      </c>
      <c r="M83" s="827" t="str">
        <f t="shared" si="17"/>
        <v>-</v>
      </c>
      <c r="N83" s="148"/>
      <c r="O83" s="1007" t="str">
        <f>IF(AND(OR((M83)&gt;0.25,(M83)&lt;-0.25),(M83)&lt;&gt;"-",OR((L83)&gt;250,(L83)&lt;-250))," QUERY - Head " &amp; C83 &amp; " Restated v. 2012/13 difference of " &amp; (L83) &amp; "k.","")</f>
        <v/>
      </c>
      <c r="P83" s="1007" t="str">
        <f>IF(AND(OR((K83)&gt;2,(K83)&lt;-2),(K83)&lt;&gt;"-",OR((J83)&gt;750,(J83)&lt;-750))," QUERY - " &amp; D83 &amp; " 2013/14 v. 2012/13 difference of " &amp; (J83) &amp; "k.","")</f>
        <v/>
      </c>
      <c r="Q83" s="148"/>
      <c r="R83" s="148"/>
      <c r="S83" s="1008" t="str">
        <f>IF(AND(OR((H83)&gt;2,(H83)&lt;-2),(H83)&lt;&gt;"-",OR((G83)&gt;750,(G83)&lt;-750)), "QUERY - " &amp; (D83) &amp; " 2013/14 v. Restated difference of " &amp; (G83) &amp; "k","")</f>
        <v/>
      </c>
      <c r="T83" s="148"/>
      <c r="U83" s="148"/>
      <c r="V83" s="148"/>
      <c r="W83" s="148"/>
    </row>
    <row r="84" spans="2:23" s="139" customFormat="1" ht="18" customHeight="1" x14ac:dyDescent="0.25">
      <c r="B84" s="145"/>
      <c r="C84" s="536"/>
      <c r="D84" s="294"/>
      <c r="E84" s="507"/>
      <c r="F84" s="810"/>
      <c r="G84" s="628"/>
      <c r="H84" s="629"/>
      <c r="I84" s="293"/>
      <c r="J84" s="182"/>
      <c r="K84" s="615"/>
      <c r="L84" s="612"/>
      <c r="M84" s="827"/>
      <c r="N84" s="148"/>
      <c r="O84" s="161"/>
      <c r="P84" s="161"/>
      <c r="Q84" s="148"/>
      <c r="R84" s="148"/>
      <c r="S84" s="362"/>
      <c r="T84" s="148"/>
      <c r="U84" s="148"/>
      <c r="V84" s="148"/>
      <c r="W84" s="148"/>
    </row>
    <row r="85" spans="2:23" s="139" customFormat="1" ht="18" customHeight="1" x14ac:dyDescent="0.25">
      <c r="B85" s="145"/>
      <c r="C85" s="536">
        <v>11</v>
      </c>
      <c r="D85" s="294" t="s">
        <v>575</v>
      </c>
      <c r="E85" s="507">
        <f>DATA_T3!D44</f>
        <v>0</v>
      </c>
      <c r="F85" s="810">
        <f>DATA_T3!F44</f>
        <v>0</v>
      </c>
      <c r="G85" s="628">
        <f>E85-F85</f>
        <v>0</v>
      </c>
      <c r="H85" s="629" t="str">
        <f>IF(AND(OR(E85=0,F85&lt;&gt;0),OR(F85=0,E85&lt;&gt;0)),IF((E85+F85+G85&lt;&gt;0),IF(AND(OR(E85&gt;0,F85&lt;0),OR(F85&gt;0,E85&lt;0)),ABS(G85/MIN(ABS(F85),ABS(E85))),10),"-"),10)</f>
        <v>-</v>
      </c>
      <c r="I85" s="365">
        <v>0</v>
      </c>
      <c r="J85" s="182">
        <f>E85-I85</f>
        <v>0</v>
      </c>
      <c r="K85" s="615" t="str">
        <f>IF(AND(OR(E85=0,I85&lt;&gt;0),OR(I85=0,E85&lt;&gt;0)),IF((E85+I85+J85&lt;&gt;0),IF(AND(OR(E85&gt;0,I85&lt;0),OR(I85&gt;0,E85&lt;0)),ABS(J85/MIN(ABS(I85),ABS(E85))),10),"-"),10)</f>
        <v>-</v>
      </c>
      <c r="L85" s="612">
        <f>F85-I85</f>
        <v>0</v>
      </c>
      <c r="M85" s="827" t="str">
        <f t="shared" si="17"/>
        <v>-</v>
      </c>
      <c r="N85" s="148"/>
      <c r="O85" s="1007" t="str">
        <f>IF(AND(OR((M85)&gt;0.25,(M85)&lt;-0.25),(M85)&lt;&gt;"-",OR((L85)&gt;250,(L85)&lt;-250))," QUERY - Head " &amp; C85 &amp; " Restated v. 2012/13 difference of " &amp; (L85) &amp; "k.","")</f>
        <v/>
      </c>
      <c r="P85" s="1007" t="str">
        <f>IF(AND(OR((K85)&gt;2,(K85)&lt;-2),(K85)&lt;&gt;"-",OR((J85)&gt;750,(J85)&lt;-750))," QUERY - " &amp; D85 &amp; " 2013/14 v. 2012/13 difference of " &amp; (J85) &amp; "k.","")</f>
        <v/>
      </c>
      <c r="Q85" s="148"/>
      <c r="R85" s="148"/>
      <c r="S85" s="1008" t="str">
        <f>IF(AND(OR((H85)&gt;2,(H85)&lt;-2),(H85)&lt;&gt;"-",OR((G85)&gt;750,(G85)&lt;-750)), "QUERY - " &amp; (D85) &amp; " 2013/14 v. Restated difference of " &amp; (G85) &amp; "k","")</f>
        <v/>
      </c>
      <c r="T85" s="148"/>
      <c r="U85" s="148"/>
      <c r="V85" s="148"/>
      <c r="W85" s="148"/>
    </row>
    <row r="86" spans="2:23" s="139" customFormat="1" ht="18" customHeight="1" x14ac:dyDescent="0.25">
      <c r="B86" s="145"/>
      <c r="C86" s="536"/>
      <c r="D86" s="347"/>
      <c r="E86" s="507"/>
      <c r="F86" s="810"/>
      <c r="G86" s="628"/>
      <c r="H86" s="629"/>
      <c r="I86" s="293"/>
      <c r="J86" s="182"/>
      <c r="K86" s="615"/>
      <c r="L86" s="612"/>
      <c r="M86" s="827"/>
      <c r="N86" s="148"/>
      <c r="O86" s="161"/>
      <c r="P86" s="161"/>
      <c r="Q86" s="148"/>
      <c r="R86" s="148"/>
      <c r="S86" s="362"/>
      <c r="T86" s="148"/>
      <c r="U86" s="148"/>
      <c r="V86" s="148"/>
      <c r="W86" s="148"/>
    </row>
    <row r="87" spans="2:23" s="139" customFormat="1" ht="18" customHeight="1" x14ac:dyDescent="0.25">
      <c r="B87" s="145"/>
      <c r="C87" s="536">
        <v>12</v>
      </c>
      <c r="D87" s="294" t="s">
        <v>62</v>
      </c>
      <c r="E87" s="506">
        <f>DATA_T3!D46</f>
        <v>0</v>
      </c>
      <c r="F87" s="810">
        <f>DATA_T3!F46</f>
        <v>0</v>
      </c>
      <c r="G87" s="626">
        <f>E87-F87</f>
        <v>0</v>
      </c>
      <c r="H87" s="627" t="str">
        <f>IF(AND(OR(E87=0,F87&lt;&gt;0),OR(F87=0,E87&lt;&gt;0)),IF((E87+F87+G87&lt;&gt;0),IF(AND(OR(E87&gt;0,F87&lt;0),OR(F87&gt;0,E87&lt;0)),ABS(G87/MIN(ABS(F87),ABS(E87))),10),"-"),10)</f>
        <v>-</v>
      </c>
      <c r="I87" s="292">
        <v>0</v>
      </c>
      <c r="J87" s="159">
        <f>E87-I87</f>
        <v>0</v>
      </c>
      <c r="K87" s="614" t="str">
        <f>IF(AND(OR(E87=0,I87&lt;&gt;0),OR(I87=0,E87&lt;&gt;0)),IF((E87+I87+J87&lt;&gt;0),IF(AND(OR(E87&gt;0,I87&lt;0),OR(I87&gt;0,E87&lt;0)),ABS(J87/MIN(ABS(I87),ABS(E87))),10),"-"),10)</f>
        <v>-</v>
      </c>
      <c r="L87" s="612">
        <f>F87-I87</f>
        <v>0</v>
      </c>
      <c r="M87" s="827" t="str">
        <f t="shared" si="17"/>
        <v>-</v>
      </c>
      <c r="N87" s="148"/>
      <c r="O87" s="1007" t="str">
        <f>IF(AND(OR((M87)&gt;0.25,(M87)&lt;-0.25),(M87)&lt;&gt;"-",OR((L87)&gt;250,(L87)&lt;-250))," QUERY - Head " &amp; C87 &amp; " Restated v. 2012/13 difference of " &amp; (L87) &amp; "k.","")</f>
        <v/>
      </c>
      <c r="P87" s="1007" t="str">
        <f>IF(AND(OR((K87)&gt;2,(K87)&lt;-2),(K87)&lt;&gt;"-",OR((J87)&gt;750,(J87)&lt;-750))," QUERY - " &amp; D87 &amp; " 2013/14 v. 2012/13 difference of " &amp; (J87) &amp; "k.","")</f>
        <v/>
      </c>
      <c r="Q87" s="148"/>
      <c r="R87" s="148"/>
      <c r="S87" s="1008" t="str">
        <f>IF(AND(OR((H87)&gt;2,(H87)&lt;-2),(H87)&lt;&gt;"-",OR((G87)&gt;750,(G87)&lt;-750)), "QUERY - " &amp; (D87) &amp; " 2013/14 v. Restated difference of " &amp; (G87) &amp; "k","")</f>
        <v/>
      </c>
      <c r="T87" s="148"/>
      <c r="U87" s="148"/>
      <c r="V87" s="148"/>
      <c r="W87" s="148"/>
    </row>
    <row r="88" spans="2:23" s="139" customFormat="1" ht="18" customHeight="1" x14ac:dyDescent="0.25">
      <c r="B88" s="145"/>
      <c r="C88" s="536"/>
      <c r="D88" s="347"/>
      <c r="E88" s="507"/>
      <c r="F88" s="810"/>
      <c r="G88" s="628"/>
      <c r="H88" s="629"/>
      <c r="I88" s="293"/>
      <c r="J88" s="182"/>
      <c r="K88" s="615"/>
      <c r="L88" s="612"/>
      <c r="M88" s="827"/>
      <c r="N88" s="148"/>
      <c r="O88" s="161"/>
      <c r="P88" s="161"/>
      <c r="Q88" s="148"/>
      <c r="R88" s="148"/>
      <c r="S88" s="362"/>
      <c r="T88" s="148"/>
      <c r="U88" s="148"/>
      <c r="V88" s="148"/>
      <c r="W88" s="148"/>
    </row>
    <row r="89" spans="2:23" s="139" customFormat="1" ht="18" customHeight="1" x14ac:dyDescent="0.25">
      <c r="B89" s="145"/>
      <c r="C89" s="536">
        <v>13</v>
      </c>
      <c r="D89" s="675" t="s">
        <v>63</v>
      </c>
      <c r="E89" s="507"/>
      <c r="F89" s="810"/>
      <c r="G89" s="628"/>
      <c r="H89" s="629"/>
      <c r="I89" s="293"/>
      <c r="J89" s="182"/>
      <c r="K89" s="615"/>
      <c r="L89" s="612"/>
      <c r="M89" s="827"/>
      <c r="N89" s="148"/>
      <c r="O89" s="161"/>
      <c r="P89" s="161"/>
      <c r="Q89" s="148"/>
      <c r="R89" s="148"/>
      <c r="S89" s="362"/>
      <c r="T89" s="148"/>
      <c r="U89" s="148"/>
      <c r="V89" s="148"/>
      <c r="W89" s="148"/>
    </row>
    <row r="90" spans="2:23" s="139" customFormat="1" ht="18" customHeight="1" x14ac:dyDescent="0.25">
      <c r="B90" s="145"/>
      <c r="C90" s="536" t="s">
        <v>335</v>
      </c>
      <c r="D90" s="294" t="s">
        <v>333</v>
      </c>
      <c r="E90" s="506">
        <f>DATA_T3!D49</f>
        <v>0</v>
      </c>
      <c r="F90" s="810">
        <f>DATA_T3!F49</f>
        <v>0</v>
      </c>
      <c r="G90" s="626">
        <f>E90-F90</f>
        <v>0</v>
      </c>
      <c r="H90" s="629" t="str">
        <f>IF(AND(OR(E90=0,F90&lt;&gt;0),OR(F90=0,E90&lt;&gt;0)),IF((E90+F90+G90&lt;&gt;0),IF(AND(OR(E90&gt;0,F90&lt;0),OR(F90&gt;0,E90&lt;0)),ABS(G90/MIN(ABS(F90),ABS(E90))),10),"-"),10)</f>
        <v>-</v>
      </c>
      <c r="I90" s="292">
        <v>0</v>
      </c>
      <c r="J90" s="349">
        <f>E90-I90</f>
        <v>0</v>
      </c>
      <c r="K90" s="614" t="str">
        <f>IF(AND(OR(E90=0,I90&lt;&gt;0),OR(I90=0,E90&lt;&gt;0)),IF((E90+I90+J90&lt;&gt;0),IF(AND(OR(E90&gt;0,I90&lt;0),OR(I90&gt;0,E90&lt;0)),ABS(J90/MIN(ABS(I90),ABS(E90))),10),"-"),10)</f>
        <v>-</v>
      </c>
      <c r="L90" s="612">
        <f>F90-I90</f>
        <v>0</v>
      </c>
      <c r="M90" s="827" t="str">
        <f t="shared" si="17"/>
        <v>-</v>
      </c>
      <c r="N90" s="148"/>
      <c r="O90" s="1007" t="str">
        <f>IF(AND(OR((M90)&gt;0.25,(M90)&lt;-0.25),(M90)&lt;&gt;"-",OR((L90)&gt;250,(L90)&lt;-250))," QUERY - Head " &amp; C90 &amp; " Restated v. 2012/13 difference of " &amp; (L90) &amp; "k.","")</f>
        <v/>
      </c>
      <c r="P90" s="1007" t="str">
        <f>IF(AND(OR((K90)&gt;2,(K90)&lt;-2),(K90)&lt;&gt;"-",OR((J90)&gt;750,(J90)&lt;-750))," QUERY - " &amp; D90 &amp; " 2013/14 v. 2012/13 difference of " &amp; (J90) &amp; "k.","")</f>
        <v/>
      </c>
      <c r="Q90" s="148"/>
      <c r="R90" s="148"/>
      <c r="S90" s="1008" t="str">
        <f>IF(AND(OR((H90)&gt;2,(H90)&lt;-2),(H90)&lt;&gt;"-",OR((G90)&gt;750,(G90)&lt;-750)), "QUERY - " &amp; (D90) &amp; " 2013/14 v. Restated difference of " &amp; (G90) &amp; "k","")</f>
        <v/>
      </c>
      <c r="T90" s="148"/>
      <c r="U90" s="148"/>
      <c r="V90" s="148"/>
      <c r="W90" s="148"/>
    </row>
    <row r="91" spans="2:23" s="139" customFormat="1" ht="18" customHeight="1" x14ac:dyDescent="0.25">
      <c r="B91" s="145"/>
      <c r="C91" s="536" t="s">
        <v>336</v>
      </c>
      <c r="D91" s="294" t="s">
        <v>334</v>
      </c>
      <c r="E91" s="506">
        <f>DATA_T3!D50</f>
        <v>0</v>
      </c>
      <c r="F91" s="810">
        <f>DATA_T3!F50</f>
        <v>0</v>
      </c>
      <c r="G91" s="626">
        <f>E91-F91</f>
        <v>0</v>
      </c>
      <c r="H91" s="629" t="str">
        <f>IF(AND(OR(E91=0,F91&lt;&gt;0),OR(F91=0,E91&lt;&gt;0)),IF((E91+F91+G91&lt;&gt;0),IF(AND(OR(E91&gt;0,F91&lt;0),OR(F91&gt;0,E91&lt;0)),ABS(G91/MIN(ABS(F91),ABS(E91))),10),"-"),10)</f>
        <v>-</v>
      </c>
      <c r="I91" s="292">
        <v>0</v>
      </c>
      <c r="J91" s="349">
        <f>E91-I91</f>
        <v>0</v>
      </c>
      <c r="K91" s="614" t="str">
        <f>IF(AND(OR(E91=0,I91&lt;&gt;0),OR(I91=0,E91&lt;&gt;0)),IF((E91+I91+J91&lt;&gt;0),IF(AND(OR(E91&gt;0,I91&lt;0),OR(I91&gt;0,E91&lt;0)),ABS(J91/MIN(ABS(I91),ABS(E91))),10),"-"),10)</f>
        <v>-</v>
      </c>
      <c r="L91" s="612">
        <f>F91-I91</f>
        <v>0</v>
      </c>
      <c r="M91" s="827" t="str">
        <f t="shared" si="17"/>
        <v>-</v>
      </c>
      <c r="N91" s="148"/>
      <c r="O91" s="1007" t="str">
        <f>IF(AND(OR((M91)&gt;0.25,(M91)&lt;-0.25),(M91)&lt;&gt;"-",OR((L91)&gt;250,(L91)&lt;-250))," QUERY - Head " &amp; C91 &amp; " Restated v. 2012/13 difference of " &amp; (L91) &amp; "k.","")</f>
        <v/>
      </c>
      <c r="P91" s="1007" t="str">
        <f>IF(AND(OR((K91)&gt;2,(K91)&lt;-2),(K91)&lt;&gt;"-",OR((J91)&gt;750,(J91)&lt;-750))," QUERY - " &amp; D91 &amp; " 2013/14 v. 2012/13 difference of " &amp; (J91) &amp; "k.","")</f>
        <v/>
      </c>
      <c r="Q91" s="148"/>
      <c r="R91" s="148"/>
      <c r="S91" s="1008" t="str">
        <f>IF(AND(OR((H91)&gt;2,(H91)&lt;-2),(H91)&lt;&gt;"-",OR((G91)&gt;750,(G91)&lt;-750)), "QUERY - " &amp; (D91) &amp; " 2013/14 v. Restated difference of " &amp; (G91) &amp; "k","")</f>
        <v/>
      </c>
      <c r="T91" s="148"/>
      <c r="U91" s="148"/>
      <c r="V91" s="148"/>
      <c r="W91" s="148"/>
    </row>
    <row r="92" spans="2:23" s="139" customFormat="1" ht="18" customHeight="1" x14ac:dyDescent="0.25">
      <c r="B92" s="145"/>
      <c r="C92" s="536" t="s">
        <v>337</v>
      </c>
      <c r="D92" s="294" t="s">
        <v>51</v>
      </c>
      <c r="E92" s="507">
        <f>DATA_T3!D51</f>
        <v>0</v>
      </c>
      <c r="F92" s="810">
        <f>DATA_T3!F51</f>
        <v>0</v>
      </c>
      <c r="G92" s="628">
        <f>E92-F92</f>
        <v>0</v>
      </c>
      <c r="H92" s="629" t="str">
        <f>IF(AND(OR(E92=0,F92&lt;&gt;0),OR(F92=0,E92&lt;&gt;0)),IF((E92+F92+G92&lt;&gt;0),IF(AND(OR(E92&gt;0,F92&lt;0),OR(F92&gt;0,E92&lt;0)),ABS(G92/MIN(ABS(F92),ABS(E92))),10),"-"),10)</f>
        <v>-</v>
      </c>
      <c r="I92" s="365">
        <v>0</v>
      </c>
      <c r="J92" s="182">
        <f>E92-I92</f>
        <v>0</v>
      </c>
      <c r="K92" s="615" t="str">
        <f>IF(AND(OR(E92=0,I92&lt;&gt;0),OR(I92=0,E92&lt;&gt;0)),IF((E92+I92+J92&lt;&gt;0),IF(AND(OR(E92&gt;0,I92&lt;0),OR(I92&gt;0,E92&lt;0)),ABS(J92/MIN(ABS(I92),ABS(E92))),10),"-"),10)</f>
        <v>-</v>
      </c>
      <c r="L92" s="612">
        <f>F92-I92</f>
        <v>0</v>
      </c>
      <c r="M92" s="827" t="str">
        <f t="shared" si="17"/>
        <v>-</v>
      </c>
      <c r="N92" s="148"/>
      <c r="O92" s="1007" t="str">
        <f>IF(AND(OR((M92)&gt;0.25,(M92)&lt;-0.25),(M92)&lt;&gt;"-",OR((L92)&gt;250,(L92)&lt;-250))," QUERY - Head " &amp; C92 &amp; " Restated v. 2012/13 difference of " &amp; (L92) &amp; "k.","")</f>
        <v/>
      </c>
      <c r="P92" s="1007" t="str">
        <f>IF(AND(OR((K92)&gt;2,(K92)&lt;-2),(K92)&lt;&gt;"-",OR((J92)&gt;750,(J92)&lt;-750))," QUERY - " &amp; D92 &amp; " 2013/14 v. 2012/13 difference of " &amp; (J92) &amp; "k.","")</f>
        <v/>
      </c>
      <c r="Q92" s="148"/>
      <c r="R92" s="148"/>
      <c r="S92" s="1008" t="str">
        <f>IF(AND(OR((H92)&gt;2,(H92)&lt;-2),(H92)&lt;&gt;"-",OR((G92)&gt;750,(G92)&lt;-750)), "QUERY - " &amp; (D92) &amp; " 2013/14 v. Restated difference of " &amp; (G92) &amp; "k","")</f>
        <v/>
      </c>
      <c r="T92" s="148"/>
      <c r="U92" s="148"/>
      <c r="V92" s="148"/>
      <c r="W92" s="148"/>
    </row>
    <row r="93" spans="2:23" s="139" customFormat="1" ht="18" customHeight="1" x14ac:dyDescent="0.25">
      <c r="B93" s="145"/>
      <c r="C93" s="536"/>
      <c r="D93" s="347"/>
      <c r="E93" s="507"/>
      <c r="F93" s="810"/>
      <c r="G93" s="628"/>
      <c r="H93" s="629"/>
      <c r="I93" s="293"/>
      <c r="J93" s="182"/>
      <c r="K93" s="615"/>
      <c r="L93" s="612"/>
      <c r="M93" s="827"/>
      <c r="N93" s="148"/>
      <c r="O93" s="161"/>
      <c r="P93" s="161"/>
      <c r="Q93" s="148"/>
      <c r="R93" s="148"/>
      <c r="S93" s="362"/>
      <c r="T93" s="148"/>
      <c r="U93" s="148"/>
      <c r="V93" s="148"/>
      <c r="W93" s="148"/>
    </row>
    <row r="94" spans="2:23" s="139" customFormat="1" ht="18" customHeight="1" x14ac:dyDescent="0.25">
      <c r="B94" s="145"/>
      <c r="C94" s="536">
        <v>14</v>
      </c>
      <c r="D94" s="675" t="s">
        <v>64</v>
      </c>
      <c r="E94" s="507"/>
      <c r="F94" s="810"/>
      <c r="G94" s="628"/>
      <c r="H94" s="629"/>
      <c r="I94" s="293"/>
      <c r="J94" s="182"/>
      <c r="K94" s="615"/>
      <c r="L94" s="612"/>
      <c r="M94" s="827"/>
      <c r="N94" s="148"/>
      <c r="O94" s="161"/>
      <c r="P94" s="161"/>
      <c r="Q94" s="148"/>
      <c r="R94" s="148"/>
      <c r="S94" s="362"/>
      <c r="T94" s="148"/>
      <c r="U94" s="148"/>
      <c r="V94" s="148"/>
      <c r="W94" s="148"/>
    </row>
    <row r="95" spans="2:23" s="139" customFormat="1" ht="18" customHeight="1" x14ac:dyDescent="0.25">
      <c r="B95" s="145"/>
      <c r="C95" s="536" t="s">
        <v>338</v>
      </c>
      <c r="D95" s="348" t="s">
        <v>343</v>
      </c>
      <c r="E95" s="506">
        <f>DATA_T3!D54</f>
        <v>0</v>
      </c>
      <c r="F95" s="810">
        <f>DATA_T3!F54</f>
        <v>0</v>
      </c>
      <c r="G95" s="626">
        <f>E95-F95</f>
        <v>0</v>
      </c>
      <c r="H95" s="627" t="str">
        <f>IF(AND(OR(E95=0,F95&lt;&gt;0),OR(F95=0,E95&lt;&gt;0)),IF((E95+F95+G95&lt;&gt;0),IF(AND(OR(E95&gt;0,F95&lt;0),OR(F95&gt;0,E95&lt;0)),ABS(G95/MIN(ABS(F95),ABS(E95))),10),"-"),10)</f>
        <v>-</v>
      </c>
      <c r="I95" s="292">
        <v>0</v>
      </c>
      <c r="J95" s="349">
        <f>E95-I95</f>
        <v>0</v>
      </c>
      <c r="K95" s="614" t="str">
        <f>IF(AND(OR(E95=0,I95&lt;&gt;0),OR(I95=0,E95&lt;&gt;0)),IF((E95+I95+J95&lt;&gt;0),IF(AND(OR(E95&gt;0,I95&lt;0),OR(I95&gt;0,E95&lt;0)),ABS(J95/MIN(ABS(I95),ABS(E95))),10),"-"),10)</f>
        <v>-</v>
      </c>
      <c r="L95" s="612">
        <f>F95-I95</f>
        <v>0</v>
      </c>
      <c r="M95" s="827" t="str">
        <f t="shared" si="17"/>
        <v>-</v>
      </c>
      <c r="N95" s="148"/>
      <c r="O95" s="1007" t="str">
        <f>IF(AND(OR((M95)&gt;0.25,(M95)&lt;-0.25),(M95)&lt;&gt;"-",OR((L95)&gt;250,(L95)&lt;-250))," QUERY - Head " &amp; C95 &amp; " Restated v. 2012/13 difference of " &amp; (L95) &amp; "k.","")</f>
        <v/>
      </c>
      <c r="P95" s="1007" t="str">
        <f>IF(AND(OR((K95)&gt;2,(K95)&lt;-2),(K95)&lt;&gt;"-",OR((J95)&gt;750,(J95)&lt;-750))," QUERY - " &amp; D95 &amp; " 2013/14 v. 2012/13 difference of " &amp; (J95) &amp; "k.","")</f>
        <v/>
      </c>
      <c r="Q95" s="148"/>
      <c r="R95" s="148"/>
      <c r="S95" s="1008" t="str">
        <f>IF(AND(OR((H95)&gt;2,(H95)&lt;-2),(H95)&lt;&gt;"-",OR((G95)&gt;750,(G95)&lt;-750)), "QUERY - " &amp; (D95) &amp; " 2013/14 v. Restated difference of " &amp; (G95) &amp; "k","")</f>
        <v/>
      </c>
      <c r="T95" s="148"/>
      <c r="U95" s="148"/>
      <c r="V95" s="148"/>
      <c r="W95" s="148"/>
    </row>
    <row r="96" spans="2:23" s="139" customFormat="1" ht="18" customHeight="1" x14ac:dyDescent="0.25">
      <c r="B96" s="145"/>
      <c r="C96" s="536" t="s">
        <v>339</v>
      </c>
      <c r="D96" s="348" t="s">
        <v>486</v>
      </c>
      <c r="E96" s="506">
        <f>DATA_T3!D55</f>
        <v>0</v>
      </c>
      <c r="F96" s="810">
        <f>DATA_T3!F55</f>
        <v>0</v>
      </c>
      <c r="G96" s="626">
        <f>E96-F96</f>
        <v>0</v>
      </c>
      <c r="H96" s="627" t="str">
        <f>IF(AND(OR(E96=0,F96&lt;&gt;0),OR(F96=0,E96&lt;&gt;0)),IF((E96+F96+G96&lt;&gt;0),IF(AND(OR(E96&gt;0,F96&lt;0),OR(F96&gt;0,E96&lt;0)),ABS(G96/MIN(ABS(F96),ABS(E96))),10),"-"),10)</f>
        <v>-</v>
      </c>
      <c r="I96" s="292">
        <v>0</v>
      </c>
      <c r="J96" s="349">
        <f>E96-I96</f>
        <v>0</v>
      </c>
      <c r="K96" s="614" t="str">
        <f>IF(AND(OR(E96=0,I96&lt;&gt;0),OR(I96=0,E96&lt;&gt;0)),IF((E96+I96+J96&lt;&gt;0),IF(AND(OR(E96&gt;0,I96&lt;0),OR(I96&gt;0,E96&lt;0)),ABS(J96/MIN(ABS(I96),ABS(E96))),10),"-"),10)</f>
        <v>-</v>
      </c>
      <c r="L96" s="612">
        <f>F96-I96</f>
        <v>0</v>
      </c>
      <c r="M96" s="827" t="str">
        <f t="shared" si="17"/>
        <v>-</v>
      </c>
      <c r="N96" s="148"/>
      <c r="O96" s="1007" t="str">
        <f>IF(AND(OR((M96)&gt;0.25,(M96)&lt;-0.25),(M96)&lt;&gt;"-",OR((L96)&gt;250,(L96)&lt;-250))," QUERY - Head " &amp; C96 &amp; " Restated v. 2012/13 difference of " &amp; (L96) &amp; "k.","")</f>
        <v/>
      </c>
      <c r="P96" s="1007" t="str">
        <f>IF(AND(OR((K96)&gt;2,(K96)&lt;-2),(K96)&lt;&gt;"-",OR((J96)&gt;750,(J96)&lt;-750))," QUERY - " &amp; D96 &amp; " 2013/14 v. 2012/13 difference of " &amp; (J96) &amp; "k.","")</f>
        <v/>
      </c>
      <c r="Q96" s="148"/>
      <c r="R96" s="148"/>
      <c r="S96" s="1008" t="str">
        <f>IF(AND(OR((H96)&gt;2,(H96)&lt;-2),(H96)&lt;&gt;"-",OR((G96)&gt;750,(G96)&lt;-750)), "QUERY - " &amp; (D96) &amp; " 2013/14 v. Restated difference of " &amp; (G96) &amp; "k","")</f>
        <v/>
      </c>
      <c r="T96" s="148"/>
      <c r="U96" s="148"/>
      <c r="V96" s="148"/>
      <c r="W96" s="148"/>
    </row>
    <row r="97" spans="2:23" s="139" customFormat="1" ht="18" customHeight="1" x14ac:dyDescent="0.25">
      <c r="B97" s="145"/>
      <c r="C97" s="536" t="s">
        <v>340</v>
      </c>
      <c r="D97" s="348" t="s">
        <v>344</v>
      </c>
      <c r="E97" s="506">
        <f>DATA_T3!D56</f>
        <v>0</v>
      </c>
      <c r="F97" s="810">
        <f>DATA_T3!F56</f>
        <v>0</v>
      </c>
      <c r="G97" s="626">
        <f>E97-F97</f>
        <v>0</v>
      </c>
      <c r="H97" s="627" t="str">
        <f>IF(AND(OR(E97=0,F97&lt;&gt;0),OR(F97=0,E97&lt;&gt;0)),IF((E97+F97+G97&lt;&gt;0),IF(AND(OR(E97&gt;0,F97&lt;0),OR(F97&gt;0,E97&lt;0)),ABS(G97/MIN(ABS(F97),ABS(E97))),10),"-"),10)</f>
        <v>-</v>
      </c>
      <c r="I97" s="293">
        <v>0</v>
      </c>
      <c r="J97" s="349">
        <f>E97-I97</f>
        <v>0</v>
      </c>
      <c r="K97" s="614" t="str">
        <f>IF(AND(OR(E97=0,I97&lt;&gt;0),OR(I97=0,E97&lt;&gt;0)),IF((E97+I97+J97&lt;&gt;0),IF(AND(OR(E97&gt;0,I97&lt;0),OR(I97&gt;0,E97&lt;0)),ABS(J97/MIN(ABS(I97),ABS(E97))),10),"-"),10)</f>
        <v>-</v>
      </c>
      <c r="L97" s="612">
        <f>F97-I97</f>
        <v>0</v>
      </c>
      <c r="M97" s="827" t="str">
        <f t="shared" si="17"/>
        <v>-</v>
      </c>
      <c r="N97" s="148"/>
      <c r="O97" s="1007" t="str">
        <f>IF(AND(OR((M97)&gt;0.25,(M97)&lt;-0.25),(M97)&lt;&gt;"-",OR((L97)&gt;250,(L97)&lt;-250))," QUERY - Head " &amp; C97 &amp; " Restated v. 2012/13 difference of " &amp; (L97) &amp; "k.","")</f>
        <v/>
      </c>
      <c r="P97" s="1007" t="str">
        <f>IF(AND(OR((K97)&gt;2,(K97)&lt;-2),(K97)&lt;&gt;"-",OR((J97)&gt;750,(J97)&lt;-750))," QUERY - " &amp; D97 &amp; " 2013/14 v. 2012/13 difference of " &amp; (J97) &amp; "k.","")</f>
        <v/>
      </c>
      <c r="Q97" s="148"/>
      <c r="R97" s="148"/>
      <c r="S97" s="1008" t="str">
        <f>IF(AND(OR((H97)&gt;2,(H97)&lt;-2),(H97)&lt;&gt;"-",OR((G97)&gt;750,(G97)&lt;-750)), "QUERY - " &amp; (D97) &amp; " 2013/14 v. Restated difference of " &amp; (G97) &amp; "k","")</f>
        <v/>
      </c>
      <c r="T97" s="148"/>
      <c r="U97" s="148"/>
      <c r="V97" s="148"/>
      <c r="W97" s="148"/>
    </row>
    <row r="98" spans="2:23" s="139" customFormat="1" ht="18" customHeight="1" x14ac:dyDescent="0.25">
      <c r="B98" s="145"/>
      <c r="C98" s="536" t="s">
        <v>341</v>
      </c>
      <c r="D98" s="348" t="s">
        <v>345</v>
      </c>
      <c r="E98" s="506">
        <f>DATA_T3!D57</f>
        <v>0</v>
      </c>
      <c r="F98" s="810">
        <f>DATA_T3!F57</f>
        <v>0</v>
      </c>
      <c r="G98" s="626">
        <f>E98-F98</f>
        <v>0</v>
      </c>
      <c r="H98" s="627" t="str">
        <f>IF(AND(OR(E98=0,F98&lt;&gt;0),OR(F98=0,E98&lt;&gt;0)),IF((E98+F98+G98&lt;&gt;0),IF(AND(OR(E98&gt;0,F98&lt;0),OR(F98&gt;0,E98&lt;0)),ABS(G98/MIN(ABS(F98),ABS(E98))),10),"-"),10)</f>
        <v>-</v>
      </c>
      <c r="I98" s="292">
        <v>0</v>
      </c>
      <c r="J98" s="349">
        <f>E98-I98</f>
        <v>0</v>
      </c>
      <c r="K98" s="614" t="str">
        <f>IF(AND(OR(E98=0,I98&lt;&gt;0),OR(I98=0,E98&lt;&gt;0)),IF((E98+I98+J98&lt;&gt;0),IF(AND(OR(E98&gt;0,I98&lt;0),OR(I98&gt;0,E98&lt;0)),ABS(J98/MIN(ABS(I98),ABS(E98))),10),"-"),10)</f>
        <v>-</v>
      </c>
      <c r="L98" s="612">
        <f>F98-I98</f>
        <v>0</v>
      </c>
      <c r="M98" s="827" t="str">
        <f t="shared" si="17"/>
        <v>-</v>
      </c>
      <c r="N98" s="148"/>
      <c r="O98" s="1007" t="str">
        <f>IF(AND(OR((M98)&gt;0.25,(M98)&lt;-0.25),(M98)&lt;&gt;"-",OR((L98)&gt;250,(L98)&lt;-250))," QUERY - Head " &amp; C98 &amp; " Restated v. 2012/13 difference of " &amp; (L98) &amp; "k.","")</f>
        <v/>
      </c>
      <c r="P98" s="1007" t="str">
        <f>IF(AND(OR((K98)&gt;2,(K98)&lt;-2),(K98)&lt;&gt;"-",OR((J98)&gt;750,(J98)&lt;-750))," QUERY - " &amp; D98 &amp; " 2013/14 v. 2012/13 difference of " &amp; (J98) &amp; "k.","")</f>
        <v/>
      </c>
      <c r="Q98" s="148"/>
      <c r="R98" s="148"/>
      <c r="S98" s="1008" t="str">
        <f>IF(AND(OR((H98)&gt;2,(H98)&lt;-2),(H98)&lt;&gt;"-",OR((G98)&gt;750,(G98)&lt;-750)), "QUERY - " &amp; (D98) &amp; " 2013/14 v. Restated difference of " &amp; (G98) &amp; "k","")</f>
        <v/>
      </c>
      <c r="T98" s="148"/>
      <c r="U98" s="148"/>
      <c r="V98" s="148"/>
      <c r="W98" s="148"/>
    </row>
    <row r="99" spans="2:23" s="139" customFormat="1" ht="18" customHeight="1" x14ac:dyDescent="0.25">
      <c r="B99" s="145"/>
      <c r="C99" s="536" t="s">
        <v>342</v>
      </c>
      <c r="D99" s="348" t="s">
        <v>52</v>
      </c>
      <c r="E99" s="507">
        <f>DATA_T3!D58</f>
        <v>0</v>
      </c>
      <c r="F99" s="810">
        <f>DATA_T3!F58</f>
        <v>0</v>
      </c>
      <c r="G99" s="628">
        <f>E99-F99</f>
        <v>0</v>
      </c>
      <c r="H99" s="629" t="str">
        <f>IF(AND(OR(E99=0,F99&lt;&gt;0),OR(F99=0,E99&lt;&gt;0)),IF((E99+F99+G99&lt;&gt;0),IF(AND(OR(E99&gt;0,F99&lt;0),OR(F99&gt;0,E99&lt;0)),ABS(G99/MIN(ABS(F99),ABS(E99))),10),"-"),10)</f>
        <v>-</v>
      </c>
      <c r="I99" s="365">
        <v>0</v>
      </c>
      <c r="J99" s="350">
        <f>E99-I99</f>
        <v>0</v>
      </c>
      <c r="K99" s="615" t="str">
        <f>IF(AND(OR(E99=0,I99&lt;&gt;0),OR(I99=0,E99&lt;&gt;0)),IF((E99+I99+J99&lt;&gt;0),IF(AND(OR(E99&gt;0,I99&lt;0),OR(I99&gt;0,E99&lt;0)),ABS(J99/MIN(ABS(I99),ABS(E99))),10),"-"),10)</f>
        <v>-</v>
      </c>
      <c r="L99" s="612">
        <f>F99-I99</f>
        <v>0</v>
      </c>
      <c r="M99" s="827" t="str">
        <f t="shared" si="17"/>
        <v>-</v>
      </c>
      <c r="N99" s="148"/>
      <c r="O99" s="1007" t="str">
        <f>IF(AND(OR((M99)&gt;0.25,(M99)&lt;-0.25),(M99)&lt;&gt;"-",OR((L99)&gt;250,(L99)&lt;-250))," QUERY - Head " &amp; C99 &amp; " Restated v. 2012/13 difference of " &amp; (L99) &amp; "k.","")</f>
        <v/>
      </c>
      <c r="P99" s="1007" t="str">
        <f>IF(AND(OR((K99)&gt;2,(K99)&lt;-2),(K99)&lt;&gt;"-",OR((J99)&gt;750,(J99)&lt;-750))," QUERY - " &amp; D99 &amp; " 2013/14 v. 2012/13 difference of " &amp; (J99) &amp; "k.","")</f>
        <v/>
      </c>
      <c r="Q99" s="148"/>
      <c r="R99" s="148"/>
      <c r="S99" s="1008" t="str">
        <f>IF(AND(OR((H99)&gt;2,(H99)&lt;-2),(H99)&lt;&gt;"-",OR((G99)&gt;750,(G99)&lt;-750)), "QUERY - " &amp; (D99) &amp; " 2013/14 v. Restated difference of " &amp; (G99) &amp; "k","")</f>
        <v/>
      </c>
      <c r="T99" s="148"/>
      <c r="U99" s="148"/>
      <c r="V99" s="148"/>
      <c r="W99" s="148"/>
    </row>
    <row r="100" spans="2:23" s="139" customFormat="1" ht="18" customHeight="1" x14ac:dyDescent="0.25">
      <c r="B100" s="145"/>
      <c r="C100" s="536"/>
      <c r="D100" s="294"/>
      <c r="E100" s="506"/>
      <c r="F100" s="810"/>
      <c r="G100" s="626"/>
      <c r="H100" s="627"/>
      <c r="I100" s="293"/>
      <c r="J100" s="159"/>
      <c r="K100" s="614"/>
      <c r="L100" s="612"/>
      <c r="M100" s="827"/>
      <c r="N100" s="148"/>
      <c r="O100" s="161"/>
      <c r="P100" s="161"/>
      <c r="Q100" s="148"/>
      <c r="R100" s="148"/>
      <c r="S100" s="362"/>
      <c r="T100" s="148"/>
      <c r="U100" s="148"/>
      <c r="V100" s="148"/>
      <c r="W100" s="148"/>
    </row>
    <row r="101" spans="2:23" s="139" customFormat="1" ht="18" customHeight="1" x14ac:dyDescent="0.25">
      <c r="B101" s="145"/>
      <c r="C101" s="536">
        <v>15</v>
      </c>
      <c r="D101" s="294" t="s">
        <v>53</v>
      </c>
      <c r="E101" s="507">
        <f>DATA_T3!D60</f>
        <v>0</v>
      </c>
      <c r="F101" s="810">
        <f>DATA_T3!F60</f>
        <v>0</v>
      </c>
      <c r="G101" s="628">
        <f>E101-F101</f>
        <v>0</v>
      </c>
      <c r="H101" s="629" t="str">
        <f>IF(AND(OR(E101=0,F101&lt;&gt;0),OR(F101=0,E101&lt;&gt;0)),IF((E101+F101+G101&lt;&gt;0),IF(AND(OR(E101&gt;0,F101&lt;0),OR(F101&gt;0,E101&lt;0)),ABS(G101/MIN(ABS(F101),ABS(E101))),10),"-"),10)</f>
        <v>-</v>
      </c>
      <c r="I101" s="365">
        <v>0</v>
      </c>
      <c r="J101" s="182">
        <f>E101-I101</f>
        <v>0</v>
      </c>
      <c r="K101" s="615" t="str">
        <f>IF(AND(OR(E101=0,I101&lt;&gt;0),OR(I101=0,E101&lt;&gt;0)),IF((E101+I101+J101&lt;&gt;0),IF(AND(OR(E101&gt;0,I101&lt;0),OR(I101&gt;0,E101&lt;0)),ABS(J101/MIN(ABS(I101),ABS(E101))),10),"-"),10)</f>
        <v>-</v>
      </c>
      <c r="L101" s="612">
        <f>F101-I101</f>
        <v>0</v>
      </c>
      <c r="M101" s="827" t="str">
        <f t="shared" si="17"/>
        <v>-</v>
      </c>
      <c r="N101" s="148"/>
      <c r="O101" s="1007" t="str">
        <f>IF(AND(OR((M101)&gt;0.25,(M101)&lt;-0.25),(M101)&lt;&gt;"-",OR((L101)&gt;250,(L101)&lt;-250))," QUERY - Head " &amp; C101 &amp; " Restated v. 2012/13 difference of " &amp; (L101) &amp; "k.","")</f>
        <v/>
      </c>
      <c r="P101" s="1007" t="str">
        <f>IF(AND(OR((K101)&gt;2,(K101)&lt;-2),(K101)&lt;&gt;"-",OR((J101)&gt;750,(J101)&lt;-750))," QUERY - " &amp; D101 &amp; " 2013/14 v. 2012/13 difference of " &amp; (J101) &amp; "k.","")</f>
        <v/>
      </c>
      <c r="Q101" s="148"/>
      <c r="R101" s="148"/>
      <c r="S101" s="1008" t="str">
        <f>IF(AND(OR((H101)&gt;2,(H101)&lt;-2),(H101)&lt;&gt;"-",OR((G101)&gt;750,(G101)&lt;-750)), "QUERY - " &amp; (D101) &amp; " 2013/14 v. Restated difference of " &amp; (G101) &amp; "k","")</f>
        <v/>
      </c>
      <c r="T101" s="148"/>
      <c r="U101" s="148"/>
      <c r="V101" s="148"/>
      <c r="W101" s="148"/>
    </row>
    <row r="102" spans="2:23" s="139" customFormat="1" ht="18" customHeight="1" thickBot="1" x14ac:dyDescent="0.3">
      <c r="B102" s="149"/>
      <c r="C102" s="136"/>
      <c r="D102" s="136"/>
      <c r="E102" s="351"/>
      <c r="F102" s="630"/>
      <c r="G102" s="631"/>
      <c r="H102" s="632"/>
      <c r="I102" s="310"/>
      <c r="J102" s="352"/>
      <c r="K102" s="136"/>
      <c r="L102" s="613"/>
      <c r="M102" s="613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</row>
    <row r="103" spans="2:23" s="139" customFormat="1" ht="18.75" customHeight="1" x14ac:dyDescent="0.25">
      <c r="C103" s="164"/>
      <c r="E103" s="165"/>
      <c r="F103" s="165"/>
      <c r="H103" s="166"/>
      <c r="I103" s="167"/>
      <c r="J103" s="167"/>
      <c r="L103" s="144"/>
      <c r="M103" s="144"/>
      <c r="S103" s="140"/>
    </row>
    <row r="272" spans="5:13" s="139" customFormat="1" x14ac:dyDescent="0.25">
      <c r="E272" s="165"/>
      <c r="F272" s="165"/>
      <c r="H272" s="191"/>
      <c r="L272" s="144"/>
      <c r="M272" s="144"/>
    </row>
    <row r="359" spans="1:17" s="139" customFormat="1" x14ac:dyDescent="0.25"/>
    <row r="360" spans="1:17" x14ac:dyDescent="0.25">
      <c r="A360" s="154"/>
      <c r="C360" s="555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</row>
    <row r="361" spans="1:17" x14ac:dyDescent="0.25">
      <c r="A361" s="155"/>
    </row>
    <row r="363" spans="1:17" x14ac:dyDescent="0.25">
      <c r="B363" s="45"/>
    </row>
    <row r="364" spans="1:17" x14ac:dyDescent="0.25">
      <c r="B364" s="154"/>
    </row>
    <row r="365" spans="1:17" x14ac:dyDescent="0.25">
      <c r="D365" s="161"/>
    </row>
    <row r="366" spans="1:17" x14ac:dyDescent="0.25">
      <c r="D366" s="161"/>
    </row>
    <row r="367" spans="1:17" x14ac:dyDescent="0.25">
      <c r="D367" s="161"/>
    </row>
    <row r="368" spans="1:17" x14ac:dyDescent="0.25">
      <c r="D368" s="161"/>
    </row>
    <row r="369" spans="2:4" x14ac:dyDescent="0.25">
      <c r="D369" s="161"/>
    </row>
    <row r="370" spans="2:4" x14ac:dyDescent="0.25">
      <c r="D370" s="161"/>
    </row>
    <row r="371" spans="2:4" x14ac:dyDescent="0.25">
      <c r="D371" s="161"/>
    </row>
    <row r="372" spans="2:4" x14ac:dyDescent="0.25">
      <c r="D372" s="161"/>
    </row>
    <row r="373" spans="2:4" x14ac:dyDescent="0.25">
      <c r="D373" s="161"/>
    </row>
    <row r="374" spans="2:4" x14ac:dyDescent="0.25">
      <c r="D374" s="161"/>
    </row>
    <row r="375" spans="2:4" x14ac:dyDescent="0.25">
      <c r="D375" s="161"/>
    </row>
    <row r="376" spans="2:4" x14ac:dyDescent="0.25">
      <c r="B376" s="161"/>
    </row>
  </sheetData>
  <mergeCells count="6">
    <mergeCell ref="B5:L5"/>
    <mergeCell ref="B39:L39"/>
    <mergeCell ref="I6:M6"/>
    <mergeCell ref="E40:H40"/>
    <mergeCell ref="E6:H6"/>
    <mergeCell ref="I40:M40"/>
  </mergeCells>
  <phoneticPr fontId="0" type="noConversion"/>
  <conditionalFormatting sqref="E101 E46:E52 E54 E57:E61 E64:E67 E69 E71 E74:E77 E79 E81 E83 E85 E87 E90:E92 E20:E31 E33:E37 E11:E18 E95:E99">
    <cfRule type="expression" dxfId="50" priority="1" stopIfTrue="1">
      <formula>OR(AND(OR((H11)&gt;2,(H11)&lt;-2),(H11)&lt;&gt;"-",OR((G11)&gt;750,(G11)&lt;-750)),AND(OR((K11)&gt;2,(K11)&lt;-2),(K11)&lt;&gt;"-",OR((J11)&gt;750,(J11)&lt;-750)))</formula>
    </cfRule>
  </conditionalFormatting>
  <conditionalFormatting sqref="I46:I101">
    <cfRule type="expression" dxfId="49" priority="2" stopIfTrue="1">
      <formula>AND(OR((K46)&gt;2,(K46)&lt;-2),(K46)&lt;&gt;"-",OR((J46)&gt;750,(J46)&lt;-750))</formula>
    </cfRule>
  </conditionalFormatting>
  <conditionalFormatting sqref="F11:F37">
    <cfRule type="expression" dxfId="48" priority="3" stopIfTrue="1">
      <formula>AND(OR((H11)&gt;2,(H11)&lt;-2),(H11)&lt;&gt;"-",OR((G11)&gt;750,(G11)&lt;-750))</formula>
    </cfRule>
    <cfRule type="expression" dxfId="47" priority="4" stopIfTrue="1">
      <formula>AND(OR((M11)&gt;0.25,(M11)&lt;-0.25),(M11)&lt;&gt;"-",OR((L11)&gt;250,(L11)&lt;-250))</formula>
    </cfRule>
  </conditionalFormatting>
  <conditionalFormatting sqref="I11:I37">
    <cfRule type="expression" dxfId="46" priority="5" stopIfTrue="1">
      <formula>AND(OR((K11)&gt;2,(K11)&lt;-2),(K11)&lt;&gt;"-",OR((J11)&gt;750,(J11)&lt;-750))</formula>
    </cfRule>
    <cfRule type="expression" dxfId="45" priority="6" stopIfTrue="1">
      <formula>AND(OR((M11)&gt;0.25,(M11)&lt;-0.25),(M11)&lt;&gt;"-",OR((L11)&gt;250,(L11)&lt;-250))</formula>
    </cfRule>
  </conditionalFormatting>
  <conditionalFormatting sqref="F46:F101">
    <cfRule type="expression" dxfId="44" priority="7" stopIfTrue="1">
      <formula>AND(OR((H46)&gt;2,(H46)&lt;-2),(H46)&lt;&gt;"-",OR((G46)&gt;750,(G46)&lt;-750))</formula>
    </cfRule>
    <cfRule type="expression" dxfId="43" priority="8" stopIfTrue="1">
      <formula>AND(OR((M46)&gt;0.25,(M46)&lt;-0.25),(M46)&lt;&gt;"-",OR((L46)&gt;250,(L46)&lt;-250))</formula>
    </cfRule>
  </conditionalFormatting>
  <pageMargins left="0.15748031496062992" right="0.15748031496062992" top="0.19685039370078741" bottom="0.27559055118110237" header="0.23622047244094491" footer="0.15748031496062992"/>
  <pageSetup paperSize="9" scale="37" fitToHeight="0" orientation="landscape" r:id="rId1"/>
  <headerFooter alignWithMargins="0">
    <oddFooter>&amp;L&amp;A&amp;RPage &amp;P of &amp;N</oddFooter>
  </headerFooter>
  <rowBreaks count="5" manualBreakCount="5">
    <brk id="38" max="16383" man="1"/>
    <brk id="103" max="20" man="1"/>
    <brk id="153" max="20" man="1"/>
    <brk id="216" max="20" man="1"/>
    <brk id="272" max="20" man="1"/>
  </rowBreaks>
  <colBreaks count="1" manualBreakCount="1">
    <brk id="18" max="10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/>
  </sheetViews>
  <sheetFormatPr defaultRowHeight="13.5" x14ac:dyDescent="0.25"/>
  <cols>
    <col min="1" max="1" width="9.140625" style="358"/>
    <col min="2" max="2" width="8.42578125" style="358" customWidth="1"/>
    <col min="3" max="3" width="67.140625" style="358" customWidth="1"/>
    <col min="4" max="4" width="12.85546875" style="358" customWidth="1"/>
    <col min="5" max="5" width="12.140625" style="358" customWidth="1"/>
    <col min="6" max="16384" width="9.140625" style="358"/>
  </cols>
  <sheetData>
    <row r="1" spans="1:14" ht="18" x14ac:dyDescent="0.25">
      <c r="A1" s="527" t="s">
        <v>1027</v>
      </c>
      <c r="B1" s="2"/>
      <c r="C1" s="2"/>
      <c r="D1" s="2"/>
      <c r="E1" s="2"/>
      <c r="F1" s="2"/>
      <c r="G1" s="2"/>
      <c r="H1" s="2"/>
      <c r="I1" s="2"/>
      <c r="J1" s="2"/>
      <c r="K1" s="46"/>
      <c r="L1" s="1054"/>
      <c r="M1" s="1054"/>
      <c r="N1" s="1054"/>
    </row>
    <row r="2" spans="1:14" x14ac:dyDescent="0.25">
      <c r="A2" s="47" t="s">
        <v>959</v>
      </c>
      <c r="B2" s="48"/>
      <c r="C2" s="1054"/>
      <c r="D2" s="568">
        <f>Front_Sheet!C2</f>
        <v>0</v>
      </c>
      <c r="E2" s="734">
        <f>Front_Sheet!C5</f>
        <v>0</v>
      </c>
      <c r="F2" s="48"/>
      <c r="G2" s="48"/>
      <c r="H2" s="48"/>
      <c r="I2" s="48"/>
      <c r="J2" s="48"/>
      <c r="K2" s="50"/>
      <c r="L2" s="1054"/>
      <c r="M2" s="1054"/>
      <c r="N2" s="1054"/>
    </row>
    <row r="3" spans="1:14" ht="14.25" thickBot="1" x14ac:dyDescent="0.3">
      <c r="A3" s="52" t="s">
        <v>591</v>
      </c>
      <c r="B3" s="53"/>
      <c r="C3" s="1055"/>
      <c r="D3" s="53"/>
      <c r="E3" s="54">
        <f>Front_Sheet!C6</f>
        <v>0</v>
      </c>
      <c r="F3" s="53"/>
      <c r="G3" s="53"/>
      <c r="H3" s="53"/>
      <c r="I3" s="53"/>
      <c r="J3" s="53"/>
      <c r="K3" s="55"/>
      <c r="L3" s="1054"/>
      <c r="M3" s="1054"/>
      <c r="N3" s="1054"/>
    </row>
    <row r="4" spans="1:14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</row>
    <row r="6" spans="1:14" s="51" customFormat="1" ht="12.75" thickBot="1" x14ac:dyDescent="0.25"/>
    <row r="7" spans="1:14" s="51" customFormat="1" ht="13.5" customHeight="1" thickBot="1" x14ac:dyDescent="0.25">
      <c r="B7" s="1056" t="s">
        <v>700</v>
      </c>
      <c r="C7" s="84"/>
      <c r="D7" s="1505" t="s">
        <v>953</v>
      </c>
      <c r="E7" s="1506"/>
      <c r="F7" s="1057"/>
    </row>
    <row r="8" spans="1:14" s="51" customFormat="1" ht="12" x14ac:dyDescent="0.2">
      <c r="B8" s="47"/>
      <c r="C8" s="48"/>
      <c r="D8" s="1058" t="s">
        <v>893</v>
      </c>
      <c r="E8" s="1059" t="s">
        <v>734</v>
      </c>
      <c r="F8" s="1057"/>
    </row>
    <row r="9" spans="1:14" s="51" customFormat="1" ht="12" x14ac:dyDescent="0.2">
      <c r="B9" s="47"/>
      <c r="C9" s="48"/>
      <c r="D9" s="1058"/>
      <c r="E9" s="1060" t="s">
        <v>431</v>
      </c>
      <c r="F9" s="1057"/>
    </row>
    <row r="10" spans="1:14" s="51" customFormat="1" ht="12.75" thickBot="1" x14ac:dyDescent="0.25">
      <c r="B10" s="87"/>
      <c r="C10" s="53"/>
      <c r="D10" s="1061" t="s">
        <v>534</v>
      </c>
      <c r="E10" s="1062" t="s">
        <v>534</v>
      </c>
      <c r="F10" s="1057"/>
    </row>
    <row r="11" spans="1:14" s="51" customFormat="1" ht="12.75" thickBot="1" x14ac:dyDescent="0.25">
      <c r="B11" s="1063">
        <v>1</v>
      </c>
      <c r="C11" s="89" t="s">
        <v>701</v>
      </c>
      <c r="D11" s="88">
        <f>DATA_T2!D3</f>
        <v>0</v>
      </c>
      <c r="E11" s="1064">
        <f>DATA_T2!F3</f>
        <v>0</v>
      </c>
    </row>
    <row r="12" spans="1:14" s="51" customFormat="1" ht="12" x14ac:dyDescent="0.2">
      <c r="B12" s="1058"/>
      <c r="C12" s="48"/>
      <c r="D12" s="86"/>
      <c r="E12" s="1065"/>
    </row>
    <row r="13" spans="1:14" s="51" customFormat="1" ht="12" x14ac:dyDescent="0.2">
      <c r="B13" s="1058">
        <v>2</v>
      </c>
      <c r="C13" s="48" t="s">
        <v>702</v>
      </c>
      <c r="D13" s="86">
        <f>DATA_T2!D5</f>
        <v>0</v>
      </c>
      <c r="E13" s="1065">
        <f>DATA_T2!F5</f>
        <v>0</v>
      </c>
    </row>
    <row r="14" spans="1:14" s="51" customFormat="1" ht="12" x14ac:dyDescent="0.2">
      <c r="B14" s="1058"/>
      <c r="C14" s="48"/>
      <c r="D14" s="86"/>
      <c r="E14" s="1065"/>
    </row>
    <row r="15" spans="1:14" s="51" customFormat="1" ht="12" x14ac:dyDescent="0.2">
      <c r="B15" s="1058">
        <v>3</v>
      </c>
      <c r="C15" s="48" t="s">
        <v>703</v>
      </c>
      <c r="D15" s="86">
        <f>DATA_T2!D7</f>
        <v>0</v>
      </c>
      <c r="E15" s="1065">
        <f>DATA_T2!F7</f>
        <v>0</v>
      </c>
    </row>
    <row r="16" spans="1:14" s="51" customFormat="1" ht="12" x14ac:dyDescent="0.2">
      <c r="B16" s="1058"/>
      <c r="C16" s="48"/>
      <c r="D16" s="86"/>
      <c r="E16" s="1065"/>
    </row>
    <row r="17" spans="2:5" s="51" customFormat="1" ht="12" x14ac:dyDescent="0.2">
      <c r="B17" s="1058">
        <v>4</v>
      </c>
      <c r="C17" s="48" t="s">
        <v>704</v>
      </c>
      <c r="D17" s="86">
        <f>DATA_T2!D9</f>
        <v>0</v>
      </c>
      <c r="E17" s="1065">
        <f>DATA_T2!F9</f>
        <v>0</v>
      </c>
    </row>
    <row r="18" spans="2:5" s="51" customFormat="1" ht="12" x14ac:dyDescent="0.2">
      <c r="B18" s="1058"/>
      <c r="C18" s="48"/>
      <c r="D18" s="86"/>
      <c r="E18" s="1065"/>
    </row>
    <row r="19" spans="2:5" s="51" customFormat="1" ht="12" x14ac:dyDescent="0.2">
      <c r="B19" s="1058">
        <v>5</v>
      </c>
      <c r="C19" s="48" t="s">
        <v>705</v>
      </c>
      <c r="D19" s="86">
        <f>DATA_T2!D11</f>
        <v>0</v>
      </c>
      <c r="E19" s="1065">
        <f>DATA_T2!F11</f>
        <v>0</v>
      </c>
    </row>
    <row r="20" spans="2:5" s="51" customFormat="1" ht="12" x14ac:dyDescent="0.2">
      <c r="B20" s="1058"/>
      <c r="C20" s="48"/>
      <c r="D20" s="86"/>
      <c r="E20" s="1065"/>
    </row>
    <row r="21" spans="2:5" s="51" customFormat="1" ht="12" x14ac:dyDescent="0.2">
      <c r="B21" s="1058">
        <v>6</v>
      </c>
      <c r="C21" s="48" t="s">
        <v>706</v>
      </c>
      <c r="D21" s="86">
        <f>DATA_T2!D13</f>
        <v>0</v>
      </c>
      <c r="E21" s="1065">
        <f>DATA_T2!F13</f>
        <v>0</v>
      </c>
    </row>
    <row r="22" spans="2:5" s="51" customFormat="1" ht="12" x14ac:dyDescent="0.2">
      <c r="B22" s="1058"/>
      <c r="C22" s="48"/>
      <c r="D22" s="86"/>
      <c r="E22" s="1065"/>
    </row>
    <row r="23" spans="2:5" s="51" customFormat="1" ht="12" x14ac:dyDescent="0.2">
      <c r="B23" s="1058">
        <v>7</v>
      </c>
      <c r="C23" s="48" t="s">
        <v>707</v>
      </c>
      <c r="D23" s="86">
        <f>DATA_T2!D15</f>
        <v>0</v>
      </c>
      <c r="E23" s="1065">
        <f>DATA_T2!F15</f>
        <v>0</v>
      </c>
    </row>
    <row r="24" spans="2:5" s="51" customFormat="1" ht="12" x14ac:dyDescent="0.2">
      <c r="B24" s="1058"/>
      <c r="C24" s="48"/>
      <c r="D24" s="86"/>
      <c r="E24" s="1065"/>
    </row>
    <row r="25" spans="2:5" s="51" customFormat="1" ht="12" x14ac:dyDescent="0.2">
      <c r="B25" s="1058">
        <v>8</v>
      </c>
      <c r="C25" s="48" t="s">
        <v>708</v>
      </c>
      <c r="D25" s="86">
        <f>DATA_T2!D17</f>
        <v>0</v>
      </c>
      <c r="E25" s="1065">
        <f>DATA_T2!F17</f>
        <v>0</v>
      </c>
    </row>
    <row r="26" spans="2:5" s="51" customFormat="1" ht="12" x14ac:dyDescent="0.2">
      <c r="B26" s="1058"/>
      <c r="C26" s="48"/>
      <c r="D26" s="86"/>
      <c r="E26" s="1065"/>
    </row>
    <row r="27" spans="2:5" s="51" customFormat="1" ht="12" x14ac:dyDescent="0.2">
      <c r="B27" s="1058">
        <v>9</v>
      </c>
      <c r="C27" s="48" t="s">
        <v>709</v>
      </c>
      <c r="D27" s="86">
        <f>DATA_T2!D19</f>
        <v>0</v>
      </c>
      <c r="E27" s="1065">
        <f>DATA_T2!F19</f>
        <v>0</v>
      </c>
    </row>
    <row r="28" spans="2:5" s="51" customFormat="1" ht="12.75" thickBot="1" x14ac:dyDescent="0.25">
      <c r="B28" s="1058"/>
      <c r="C28" s="48"/>
      <c r="D28" s="86"/>
      <c r="E28" s="1065"/>
    </row>
    <row r="29" spans="2:5" s="51" customFormat="1" ht="12.75" thickBot="1" x14ac:dyDescent="0.25">
      <c r="B29" s="1063">
        <v>10</v>
      </c>
      <c r="C29" s="89" t="s">
        <v>710</v>
      </c>
      <c r="D29" s="1066">
        <f>SUM(D11,D13,D15,D17,D19,D21,D23,D25,D27)</f>
        <v>0</v>
      </c>
      <c r="E29" s="90">
        <f>SUM(E11,E13,E15,E17,E19,E21,E23,E25,E27)</f>
        <v>0</v>
      </c>
    </row>
    <row r="30" spans="2:5" s="51" customFormat="1" ht="12" x14ac:dyDescent="0.2">
      <c r="B30" s="1067"/>
      <c r="C30" s="84"/>
      <c r="D30" s="86"/>
      <c r="E30" s="1065"/>
    </row>
    <row r="31" spans="2:5" s="51" customFormat="1" ht="12" x14ac:dyDescent="0.2">
      <c r="B31" s="1058"/>
      <c r="C31" s="485" t="s">
        <v>711</v>
      </c>
      <c r="D31" s="86"/>
      <c r="E31" s="1065"/>
    </row>
    <row r="32" spans="2:5" s="51" customFormat="1" ht="12" x14ac:dyDescent="0.2">
      <c r="B32" s="1058"/>
      <c r="C32" s="48"/>
      <c r="D32" s="86"/>
      <c r="E32" s="1065"/>
    </row>
    <row r="33" spans="2:5" s="51" customFormat="1" ht="12" x14ac:dyDescent="0.2">
      <c r="B33" s="1058">
        <v>11</v>
      </c>
      <c r="C33" s="48" t="s">
        <v>712</v>
      </c>
      <c r="D33" s="86">
        <f>DATA_T2!D25</f>
        <v>0</v>
      </c>
      <c r="E33" s="1065">
        <f>DATA_T2!F25</f>
        <v>0</v>
      </c>
    </row>
    <row r="34" spans="2:5" s="51" customFormat="1" ht="12.75" thickBot="1" x14ac:dyDescent="0.25">
      <c r="B34" s="1058"/>
      <c r="C34" s="48"/>
      <c r="D34" s="86"/>
      <c r="E34" s="1065"/>
    </row>
    <row r="35" spans="2:5" s="51" customFormat="1" ht="12.75" thickBot="1" x14ac:dyDescent="0.25">
      <c r="B35" s="1063">
        <v>12</v>
      </c>
      <c r="C35" s="89" t="s">
        <v>713</v>
      </c>
      <c r="D35" s="88">
        <f>D29</f>
        <v>0</v>
      </c>
      <c r="E35" s="1064">
        <f>E29</f>
        <v>0</v>
      </c>
    </row>
    <row r="36" spans="2:5" s="51" customFormat="1" ht="12.75" thickBot="1" x14ac:dyDescent="0.25">
      <c r="B36" s="1058"/>
      <c r="C36" s="48"/>
      <c r="D36" s="86"/>
      <c r="E36" s="1065"/>
    </row>
    <row r="37" spans="2:5" s="51" customFormat="1" ht="12.75" thickBot="1" x14ac:dyDescent="0.25">
      <c r="B37" s="1063">
        <v>13</v>
      </c>
      <c r="C37" s="89" t="s">
        <v>714</v>
      </c>
      <c r="D37" s="88">
        <f>SUM(D33,D35)</f>
        <v>0</v>
      </c>
      <c r="E37" s="1064">
        <f>SUM(E33,E35)</f>
        <v>0</v>
      </c>
    </row>
    <row r="38" spans="2:5" s="51" customFormat="1" ht="12" x14ac:dyDescent="0.2"/>
  </sheetData>
  <mergeCells count="1">
    <mergeCell ref="D7:E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 alignWithMargins="0">
    <oddFooter>&amp;L&amp;A&amp;RPage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1"/>
  <sheetViews>
    <sheetView zoomScale="60" zoomScaleNormal="60" workbookViewId="0"/>
  </sheetViews>
  <sheetFormatPr defaultRowHeight="18" x14ac:dyDescent="0.25"/>
  <cols>
    <col min="1" max="1" width="3.140625" style="795" customWidth="1"/>
    <col min="2" max="2" width="3.7109375" style="795" customWidth="1"/>
    <col min="3" max="3" width="4.85546875" style="795" customWidth="1"/>
    <col min="4" max="4" width="96.28515625" style="795" customWidth="1"/>
    <col min="5" max="5" width="18.5703125" style="795" customWidth="1"/>
    <col min="6" max="6" width="15.140625" style="795" bestFit="1" customWidth="1"/>
    <col min="7" max="7" width="13.85546875" style="795" bestFit="1" customWidth="1"/>
    <col min="8" max="8" width="19.85546875" style="795" customWidth="1"/>
    <col min="9" max="9" width="17.7109375" style="795" customWidth="1"/>
    <col min="10" max="10" width="15.85546875" style="795" customWidth="1"/>
    <col min="11" max="12" width="19.85546875" style="795" customWidth="1"/>
    <col min="13" max="14" width="12.42578125" style="795" customWidth="1"/>
    <col min="15" max="15" width="13.5703125" style="795" customWidth="1"/>
    <col min="16" max="18" width="12.42578125" style="795" customWidth="1"/>
    <col min="19" max="20" width="12.42578125" style="139" customWidth="1"/>
    <col min="21" max="22" width="12.42578125" style="795" customWidth="1"/>
    <col min="23" max="16384" width="9.140625" style="795"/>
  </cols>
  <sheetData>
    <row r="1" spans="1:22" s="139" customFormat="1" x14ac:dyDescent="0.25">
      <c r="A1" s="528" t="s">
        <v>1026</v>
      </c>
      <c r="B1" s="32"/>
      <c r="C1" s="32"/>
      <c r="D1" s="32"/>
      <c r="E1" s="128"/>
      <c r="F1" s="129"/>
      <c r="G1" s="240"/>
      <c r="H1" s="5"/>
      <c r="J1" s="7"/>
      <c r="K1" s="7"/>
    </row>
    <row r="2" spans="1:22" s="139" customFormat="1" ht="15.75" customHeight="1" x14ac:dyDescent="0.25">
      <c r="A2" s="5"/>
      <c r="B2" s="6"/>
      <c r="C2" s="7"/>
      <c r="D2" s="7"/>
      <c r="E2" s="6"/>
      <c r="F2" s="6"/>
      <c r="G2" s="141"/>
      <c r="H2" s="5"/>
      <c r="I2" s="7"/>
      <c r="J2" s="7"/>
      <c r="K2" s="7"/>
    </row>
    <row r="3" spans="1:22" s="139" customFormat="1" x14ac:dyDescent="0.25">
      <c r="A3" s="132" t="s">
        <v>959</v>
      </c>
      <c r="B3" s="7"/>
      <c r="C3" s="7"/>
      <c r="E3" s="739">
        <f>Front_Sheet!C5</f>
        <v>0</v>
      </c>
      <c r="F3" s="740">
        <f>Front_Sheet!C2</f>
        <v>0</v>
      </c>
      <c r="G3" s="241"/>
      <c r="H3" s="145"/>
      <c r="I3" s="154" t="s">
        <v>941</v>
      </c>
      <c r="J3" s="7"/>
      <c r="K3" s="7"/>
      <c r="R3" s="140"/>
    </row>
    <row r="4" spans="1:22" s="139" customFormat="1" ht="18.75" thickBot="1" x14ac:dyDescent="0.3">
      <c r="A4" s="114" t="s">
        <v>591</v>
      </c>
      <c r="B4" s="133"/>
      <c r="C4" s="133"/>
      <c r="D4" s="136"/>
      <c r="E4" s="135"/>
      <c r="F4" s="136">
        <f>Front_Sheet!C6</f>
        <v>0</v>
      </c>
      <c r="G4" s="242"/>
      <c r="H4" s="5"/>
      <c r="I4" s="155" t="s">
        <v>937</v>
      </c>
      <c r="J4" s="6"/>
      <c r="K4" s="6"/>
    </row>
    <row r="5" spans="1:22" x14ac:dyDescent="0.25">
      <c r="D5" s="1013"/>
      <c r="I5" s="139" t="s">
        <v>592</v>
      </c>
    </row>
    <row r="6" spans="1:22" s="139" customFormat="1" ht="24.75" customHeight="1" thickBot="1" x14ac:dyDescent="0.3">
      <c r="B6" s="138" t="s">
        <v>938</v>
      </c>
      <c r="L6" s="144"/>
    </row>
    <row r="7" spans="1:22" s="139" customFormat="1" x14ac:dyDescent="0.25">
      <c r="B7" s="142"/>
      <c r="C7" s="526" t="s">
        <v>11</v>
      </c>
      <c r="D7" s="129"/>
      <c r="E7" s="168" t="s">
        <v>894</v>
      </c>
      <c r="F7" s="1210" t="s">
        <v>939</v>
      </c>
      <c r="G7" s="168" t="s">
        <v>895</v>
      </c>
      <c r="H7" s="1210" t="s">
        <v>940</v>
      </c>
      <c r="I7" s="169" t="s">
        <v>563</v>
      </c>
      <c r="J7" s="170" t="s">
        <v>590</v>
      </c>
    </row>
    <row r="8" spans="1:22" s="139" customFormat="1" x14ac:dyDescent="0.25">
      <c r="B8" s="145"/>
      <c r="D8" s="234" t="s">
        <v>615</v>
      </c>
      <c r="E8" s="283" t="s">
        <v>651</v>
      </c>
      <c r="F8" s="543" t="s">
        <v>651</v>
      </c>
      <c r="G8" s="171" t="s">
        <v>557</v>
      </c>
      <c r="H8" s="172" t="s">
        <v>557</v>
      </c>
      <c r="I8" s="147" t="s">
        <v>562</v>
      </c>
      <c r="J8" s="173"/>
    </row>
    <row r="9" spans="1:22" s="139" customFormat="1" ht="19.5" thickBot="1" x14ac:dyDescent="0.35">
      <c r="B9" s="149"/>
      <c r="C9" s="136"/>
      <c r="D9" s="256" t="s">
        <v>90</v>
      </c>
      <c r="E9" s="175" t="s">
        <v>534</v>
      </c>
      <c r="F9" s="176" t="s">
        <v>534</v>
      </c>
      <c r="G9" s="175" t="s">
        <v>534</v>
      </c>
      <c r="H9" s="176" t="s">
        <v>534</v>
      </c>
      <c r="I9" s="147" t="s">
        <v>534</v>
      </c>
      <c r="J9" s="173"/>
      <c r="K9" s="807" t="s">
        <v>5</v>
      </c>
      <c r="L9" s="807" t="s">
        <v>5</v>
      </c>
    </row>
    <row r="10" spans="1:22" s="139" customFormat="1" ht="18.75" x14ac:dyDescent="0.3">
      <c r="B10" s="145"/>
      <c r="C10" s="537">
        <v>1</v>
      </c>
      <c r="D10" s="676" t="s">
        <v>65</v>
      </c>
      <c r="E10" s="1072"/>
      <c r="F10" s="1127"/>
      <c r="G10" s="1130"/>
      <c r="H10" s="1124"/>
      <c r="I10" s="1125"/>
      <c r="J10" s="179"/>
      <c r="K10" s="1014" t="s">
        <v>563</v>
      </c>
      <c r="L10" s="1014" t="s">
        <v>885</v>
      </c>
    </row>
    <row r="11" spans="1:22" s="139" customFormat="1" x14ac:dyDescent="0.25">
      <c r="B11" s="145"/>
      <c r="D11" s="177" t="s">
        <v>735</v>
      </c>
      <c r="E11" s="270">
        <f>DATA_T5b!D10+DATA_T5b!I10+DATA_T5b!L10</f>
        <v>0</v>
      </c>
      <c r="F11" s="1128">
        <v>0</v>
      </c>
      <c r="G11" s="1122">
        <f>DATA_T5b!P10</f>
        <v>0</v>
      </c>
      <c r="H11" s="244">
        <v>0</v>
      </c>
      <c r="I11" s="329">
        <f t="shared" ref="I11:I57" si="0">G11-H11</f>
        <v>0</v>
      </c>
      <c r="J11" s="330" t="str">
        <f t="shared" ref="J11:J57" si="1">IF(AND(OR(G11=0,H11&lt;&gt;0),OR(H11=0,G11&lt;&gt;0)),IF((G11+H11+I11&lt;&gt;0),IF(AND(OR(G11&gt;0,H11&lt;0),OR(H11&gt;0,G11&lt;0)),ABS(I11/MIN(ABS(H11),ABS(G11))),10),"-"),10)</f>
        <v>-</v>
      </c>
      <c r="K11" s="1138" t="str">
        <f t="shared" ref="K11:K31" si="2">IF(AND(OR((J11)&gt;5,(J11)&lt;-5),OR((I11)&gt;750,(I11)&lt;-750))," QUERY - " &amp; (D11) &amp; " 2013/14 v. 2012/13  difference of " &amp; (I11) &amp; "k. Genuine?","")</f>
        <v/>
      </c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</row>
    <row r="12" spans="1:22" s="139" customFormat="1" x14ac:dyDescent="0.25">
      <c r="B12" s="145"/>
      <c r="D12" s="177" t="s">
        <v>736</v>
      </c>
      <c r="E12" s="270">
        <f>DATA_T5b!D11+DATA_T5b!I11+DATA_T5b!L11</f>
        <v>0</v>
      </c>
      <c r="F12" s="1128">
        <v>0</v>
      </c>
      <c r="G12" s="1122">
        <f>DATA_T5b!P11</f>
        <v>0</v>
      </c>
      <c r="H12" s="244">
        <v>0</v>
      </c>
      <c r="I12" s="329">
        <f t="shared" si="0"/>
        <v>0</v>
      </c>
      <c r="J12" s="330" t="str">
        <f t="shared" si="1"/>
        <v>-</v>
      </c>
      <c r="K12" s="1138" t="str">
        <f t="shared" si="2"/>
        <v/>
      </c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</row>
    <row r="13" spans="1:22" s="139" customFormat="1" x14ac:dyDescent="0.25">
      <c r="B13" s="145"/>
      <c r="D13" s="177" t="s">
        <v>737</v>
      </c>
      <c r="E13" s="270">
        <f>DATA_T5b!D12+DATA_T5b!I12+DATA_T5b!L12</f>
        <v>0</v>
      </c>
      <c r="F13" s="1128">
        <v>0</v>
      </c>
      <c r="G13" s="1122">
        <f>DATA_T5b!P12</f>
        <v>0</v>
      </c>
      <c r="H13" s="244">
        <v>0</v>
      </c>
      <c r="I13" s="329">
        <f t="shared" si="0"/>
        <v>0</v>
      </c>
      <c r="J13" s="330" t="str">
        <f t="shared" si="1"/>
        <v>-</v>
      </c>
      <c r="K13" s="1138" t="str">
        <f t="shared" si="2"/>
        <v/>
      </c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</row>
    <row r="14" spans="1:22" s="139" customFormat="1" x14ac:dyDescent="0.25">
      <c r="B14" s="145"/>
      <c r="D14" s="177" t="s">
        <v>738</v>
      </c>
      <c r="E14" s="270">
        <f>DATA_T5b!D13+DATA_T5b!I13+DATA_T5b!L13</f>
        <v>0</v>
      </c>
      <c r="F14" s="1128">
        <v>0</v>
      </c>
      <c r="G14" s="1122">
        <f>DATA_T5b!P13</f>
        <v>0</v>
      </c>
      <c r="H14" s="244">
        <v>0</v>
      </c>
      <c r="I14" s="329">
        <f t="shared" si="0"/>
        <v>0</v>
      </c>
      <c r="J14" s="330" t="str">
        <f t="shared" si="1"/>
        <v>-</v>
      </c>
      <c r="K14" s="1138" t="str">
        <f t="shared" si="2"/>
        <v/>
      </c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</row>
    <row r="15" spans="1:22" s="139" customFormat="1" x14ac:dyDescent="0.25">
      <c r="B15" s="145"/>
      <c r="D15" s="177" t="s">
        <v>739</v>
      </c>
      <c r="E15" s="270">
        <f>DATA_T5b!D14+DATA_T5b!I14+DATA_T5b!L14</f>
        <v>0</v>
      </c>
      <c r="F15" s="1128">
        <v>0</v>
      </c>
      <c r="G15" s="1122">
        <f>DATA_T5b!P14</f>
        <v>0</v>
      </c>
      <c r="H15" s="244">
        <v>0</v>
      </c>
      <c r="I15" s="329">
        <f t="shared" si="0"/>
        <v>0</v>
      </c>
      <c r="J15" s="330" t="str">
        <f t="shared" si="1"/>
        <v>-</v>
      </c>
      <c r="K15" s="1138" t="str">
        <f t="shared" si="2"/>
        <v/>
      </c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</row>
    <row r="16" spans="1:22" s="139" customFormat="1" x14ac:dyDescent="0.25">
      <c r="B16" s="145"/>
      <c r="D16" s="177" t="s">
        <v>740</v>
      </c>
      <c r="E16" s="270">
        <f>DATA_T5b!D15+DATA_T5b!I15+DATA_T5b!L15</f>
        <v>0</v>
      </c>
      <c r="F16" s="1128">
        <v>0</v>
      </c>
      <c r="G16" s="1122">
        <f>DATA_T5b!P15</f>
        <v>0</v>
      </c>
      <c r="H16" s="244">
        <v>0</v>
      </c>
      <c r="I16" s="329">
        <f t="shared" si="0"/>
        <v>0</v>
      </c>
      <c r="J16" s="330" t="str">
        <f t="shared" si="1"/>
        <v>-</v>
      </c>
      <c r="K16" s="1138" t="str">
        <f t="shared" si="2"/>
        <v/>
      </c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</row>
    <row r="17" spans="2:22" s="139" customFormat="1" x14ac:dyDescent="0.25">
      <c r="B17" s="145"/>
      <c r="D17" s="177" t="s">
        <v>741</v>
      </c>
      <c r="E17" s="270">
        <f>DATA_T5b!D16+DATA_T5b!I16+DATA_T5b!L16</f>
        <v>0</v>
      </c>
      <c r="F17" s="1128">
        <v>0</v>
      </c>
      <c r="G17" s="1122">
        <f>DATA_T5b!P16</f>
        <v>0</v>
      </c>
      <c r="H17" s="244">
        <v>0</v>
      </c>
      <c r="I17" s="329">
        <f t="shared" si="0"/>
        <v>0</v>
      </c>
      <c r="J17" s="330" t="str">
        <f t="shared" si="1"/>
        <v>-</v>
      </c>
      <c r="K17" s="1138" t="str">
        <f t="shared" si="2"/>
        <v/>
      </c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</row>
    <row r="18" spans="2:22" s="139" customFormat="1" x14ac:dyDescent="0.25">
      <c r="B18" s="145"/>
      <c r="D18" s="177" t="s">
        <v>742</v>
      </c>
      <c r="E18" s="270">
        <f>DATA_T5b!D17+DATA_T5b!I17+DATA_T5b!L17</f>
        <v>0</v>
      </c>
      <c r="F18" s="1128">
        <v>0</v>
      </c>
      <c r="G18" s="1122">
        <f>DATA_T5b!P17</f>
        <v>0</v>
      </c>
      <c r="H18" s="244">
        <v>0</v>
      </c>
      <c r="I18" s="329">
        <f t="shared" si="0"/>
        <v>0</v>
      </c>
      <c r="J18" s="330" t="str">
        <f t="shared" si="1"/>
        <v>-</v>
      </c>
      <c r="K18" s="1138" t="str">
        <f t="shared" si="2"/>
        <v/>
      </c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</row>
    <row r="19" spans="2:22" s="139" customFormat="1" x14ac:dyDescent="0.25">
      <c r="B19" s="145"/>
      <c r="D19" s="177" t="s">
        <v>743</v>
      </c>
      <c r="E19" s="270">
        <f>DATA_T5b!D18+DATA_T5b!I18+DATA_T5b!L18</f>
        <v>0</v>
      </c>
      <c r="F19" s="1128">
        <v>0</v>
      </c>
      <c r="G19" s="1122">
        <f>DATA_T5b!P18</f>
        <v>0</v>
      </c>
      <c r="H19" s="244">
        <v>0</v>
      </c>
      <c r="I19" s="329">
        <f t="shared" si="0"/>
        <v>0</v>
      </c>
      <c r="J19" s="330" t="str">
        <f t="shared" si="1"/>
        <v>-</v>
      </c>
      <c r="K19" s="1138" t="str">
        <f t="shared" si="2"/>
        <v/>
      </c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</row>
    <row r="20" spans="2:22" s="139" customFormat="1" x14ac:dyDescent="0.25">
      <c r="B20" s="145"/>
      <c r="D20" s="177" t="s">
        <v>744</v>
      </c>
      <c r="E20" s="270">
        <f>DATA_T5b!D19+DATA_T5b!I19+DATA_T5b!L19</f>
        <v>0</v>
      </c>
      <c r="F20" s="1128">
        <v>0</v>
      </c>
      <c r="G20" s="1122">
        <f>DATA_T5b!P19</f>
        <v>0</v>
      </c>
      <c r="H20" s="244">
        <v>0</v>
      </c>
      <c r="I20" s="329">
        <f t="shared" si="0"/>
        <v>0</v>
      </c>
      <c r="J20" s="330" t="str">
        <f t="shared" si="1"/>
        <v>-</v>
      </c>
      <c r="K20" s="1138" t="str">
        <f t="shared" si="2"/>
        <v/>
      </c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</row>
    <row r="21" spans="2:22" s="139" customFormat="1" x14ac:dyDescent="0.25">
      <c r="B21" s="145"/>
      <c r="D21" s="177" t="s">
        <v>745</v>
      </c>
      <c r="E21" s="270">
        <f>DATA_T5b!D20+DATA_T5b!I20+DATA_T5b!L20</f>
        <v>0</v>
      </c>
      <c r="F21" s="1128">
        <v>0</v>
      </c>
      <c r="G21" s="1122">
        <f>DATA_T5b!P20</f>
        <v>0</v>
      </c>
      <c r="H21" s="244">
        <v>0</v>
      </c>
      <c r="I21" s="329">
        <f t="shared" si="0"/>
        <v>0</v>
      </c>
      <c r="J21" s="330" t="str">
        <f t="shared" si="1"/>
        <v>-</v>
      </c>
      <c r="K21" s="1138" t="str">
        <f t="shared" si="2"/>
        <v/>
      </c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</row>
    <row r="22" spans="2:22" s="139" customFormat="1" x14ac:dyDescent="0.25">
      <c r="B22" s="145"/>
      <c r="D22" s="177" t="s">
        <v>746</v>
      </c>
      <c r="E22" s="270">
        <f>DATA_T5b!D21+DATA_T5b!I21+DATA_T5b!L21</f>
        <v>0</v>
      </c>
      <c r="F22" s="1128">
        <v>0</v>
      </c>
      <c r="G22" s="1122">
        <f>DATA_T5b!P21</f>
        <v>0</v>
      </c>
      <c r="H22" s="244">
        <v>0</v>
      </c>
      <c r="I22" s="329">
        <f t="shared" si="0"/>
        <v>0</v>
      </c>
      <c r="J22" s="330" t="str">
        <f t="shared" si="1"/>
        <v>-</v>
      </c>
      <c r="K22" s="1138" t="str">
        <f t="shared" si="2"/>
        <v/>
      </c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</row>
    <row r="23" spans="2:22" s="139" customFormat="1" x14ac:dyDescent="0.25">
      <c r="B23" s="145"/>
      <c r="D23" s="177" t="s">
        <v>747</v>
      </c>
      <c r="E23" s="270">
        <f>DATA_T5b!D22+DATA_T5b!I22+DATA_T5b!L22</f>
        <v>0</v>
      </c>
      <c r="F23" s="1128">
        <v>0</v>
      </c>
      <c r="G23" s="1122">
        <f>DATA_T5b!P22</f>
        <v>0</v>
      </c>
      <c r="H23" s="244">
        <v>0</v>
      </c>
      <c r="I23" s="329">
        <f t="shared" si="0"/>
        <v>0</v>
      </c>
      <c r="J23" s="330" t="str">
        <f t="shared" si="1"/>
        <v>-</v>
      </c>
      <c r="K23" s="1138" t="str">
        <f t="shared" si="2"/>
        <v/>
      </c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</row>
    <row r="24" spans="2:22" s="139" customFormat="1" x14ac:dyDescent="0.25">
      <c r="B24" s="145"/>
      <c r="D24" s="211" t="s">
        <v>748</v>
      </c>
      <c r="E24" s="270">
        <f>DATA_T5b!D23+DATA_T5b!I23+DATA_T5b!L23</f>
        <v>0</v>
      </c>
      <c r="F24" s="1128">
        <v>0</v>
      </c>
      <c r="G24" s="1122">
        <f>DATA_T5b!P23</f>
        <v>0</v>
      </c>
      <c r="H24" s="244">
        <v>0</v>
      </c>
      <c r="I24" s="329">
        <f t="shared" si="0"/>
        <v>0</v>
      </c>
      <c r="J24" s="330" t="str">
        <f t="shared" si="1"/>
        <v>-</v>
      </c>
      <c r="K24" s="1138" t="str">
        <f t="shared" si="2"/>
        <v/>
      </c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</row>
    <row r="25" spans="2:22" s="139" customFormat="1" x14ac:dyDescent="0.25">
      <c r="B25" s="145"/>
      <c r="D25" s="211" t="s">
        <v>749</v>
      </c>
      <c r="E25" s="270">
        <f>DATA_T5b!D24+DATA_T5b!I24+DATA_T5b!L24</f>
        <v>0</v>
      </c>
      <c r="F25" s="1128">
        <v>0</v>
      </c>
      <c r="G25" s="1122">
        <f>DATA_T5b!P24</f>
        <v>0</v>
      </c>
      <c r="H25" s="244">
        <v>0</v>
      </c>
      <c r="I25" s="329">
        <f t="shared" si="0"/>
        <v>0</v>
      </c>
      <c r="J25" s="330" t="str">
        <f t="shared" si="1"/>
        <v>-</v>
      </c>
      <c r="K25" s="1138" t="str">
        <f t="shared" si="2"/>
        <v/>
      </c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</row>
    <row r="26" spans="2:22" s="139" customFormat="1" x14ac:dyDescent="0.25">
      <c r="B26" s="145"/>
      <c r="D26" s="211" t="s">
        <v>750</v>
      </c>
      <c r="E26" s="270">
        <f>DATA_T5b!D25+DATA_T5b!I25+DATA_T5b!L25</f>
        <v>0</v>
      </c>
      <c r="F26" s="1128">
        <v>0</v>
      </c>
      <c r="G26" s="1122">
        <f>DATA_T5b!P25</f>
        <v>0</v>
      </c>
      <c r="H26" s="244">
        <v>0</v>
      </c>
      <c r="I26" s="329">
        <f t="shared" si="0"/>
        <v>0</v>
      </c>
      <c r="J26" s="330" t="str">
        <f t="shared" si="1"/>
        <v>-</v>
      </c>
      <c r="K26" s="1138" t="str">
        <f t="shared" si="2"/>
        <v/>
      </c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</row>
    <row r="27" spans="2:22" s="139" customFormat="1" x14ac:dyDescent="0.25">
      <c r="B27" s="145"/>
      <c r="D27" s="211" t="s">
        <v>751</v>
      </c>
      <c r="E27" s="270">
        <f>DATA_T5b!D26+DATA_T5b!I26+DATA_T5b!L26</f>
        <v>0</v>
      </c>
      <c r="F27" s="1128">
        <v>0</v>
      </c>
      <c r="G27" s="1122">
        <f>DATA_T5b!P26</f>
        <v>0</v>
      </c>
      <c r="H27" s="244">
        <v>0</v>
      </c>
      <c r="I27" s="329">
        <f t="shared" si="0"/>
        <v>0</v>
      </c>
      <c r="J27" s="330" t="str">
        <f t="shared" si="1"/>
        <v>-</v>
      </c>
      <c r="K27" s="1138" t="str">
        <f t="shared" si="2"/>
        <v/>
      </c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</row>
    <row r="28" spans="2:22" s="139" customFormat="1" x14ac:dyDescent="0.25">
      <c r="B28" s="145"/>
      <c r="D28" s="211" t="s">
        <v>752</v>
      </c>
      <c r="E28" s="270">
        <f>DATA_T5b!D27+DATA_T5b!I27+DATA_T5b!L27</f>
        <v>0</v>
      </c>
      <c r="F28" s="1128">
        <v>0</v>
      </c>
      <c r="G28" s="1122">
        <f>DATA_T5b!P27</f>
        <v>0</v>
      </c>
      <c r="H28" s="244">
        <v>0</v>
      </c>
      <c r="I28" s="329">
        <f t="shared" si="0"/>
        <v>0</v>
      </c>
      <c r="J28" s="330" t="str">
        <f t="shared" si="1"/>
        <v>-</v>
      </c>
      <c r="K28" s="1138" t="str">
        <f t="shared" si="2"/>
        <v/>
      </c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</row>
    <row r="29" spans="2:22" s="139" customFormat="1" x14ac:dyDescent="0.25">
      <c r="B29" s="145"/>
      <c r="D29" s="211" t="s">
        <v>753</v>
      </c>
      <c r="E29" s="270">
        <f>DATA_T5b!D28+DATA_T5b!I28+DATA_T5b!L28</f>
        <v>0</v>
      </c>
      <c r="F29" s="1128">
        <v>0</v>
      </c>
      <c r="G29" s="1122">
        <f>DATA_T5b!P28</f>
        <v>0</v>
      </c>
      <c r="H29" s="244">
        <v>0</v>
      </c>
      <c r="I29" s="329">
        <f t="shared" si="0"/>
        <v>0</v>
      </c>
      <c r="J29" s="330" t="str">
        <f t="shared" si="1"/>
        <v>-</v>
      </c>
      <c r="K29" s="1138" t="str">
        <f t="shared" si="2"/>
        <v/>
      </c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</row>
    <row r="30" spans="2:22" s="139" customFormat="1" x14ac:dyDescent="0.25">
      <c r="B30" s="145"/>
      <c r="D30" s="211" t="s">
        <v>754</v>
      </c>
      <c r="E30" s="270">
        <f>DATA_T5b!D29+DATA_T5b!I29+DATA_T5b!L29</f>
        <v>0</v>
      </c>
      <c r="F30" s="1128">
        <v>0</v>
      </c>
      <c r="G30" s="1122">
        <f>DATA_T5b!P29</f>
        <v>0</v>
      </c>
      <c r="H30" s="244">
        <v>0</v>
      </c>
      <c r="I30" s="329">
        <f t="shared" si="0"/>
        <v>0</v>
      </c>
      <c r="J30" s="330" t="str">
        <f t="shared" si="1"/>
        <v>-</v>
      </c>
      <c r="K30" s="1138" t="str">
        <f t="shared" si="2"/>
        <v/>
      </c>
      <c r="L30" s="376"/>
      <c r="M30" s="376"/>
      <c r="O30" s="376"/>
      <c r="P30" s="376"/>
      <c r="Q30" s="376"/>
      <c r="R30" s="376"/>
      <c r="S30" s="376"/>
      <c r="T30" s="376"/>
      <c r="U30" s="376"/>
      <c r="V30" s="376"/>
    </row>
    <row r="31" spans="2:22" s="139" customFormat="1" x14ac:dyDescent="0.25">
      <c r="B31" s="145"/>
      <c r="D31" s="177" t="s">
        <v>755</v>
      </c>
      <c r="E31" s="270">
        <f>DATA_T5b!D30+DATA_T5b!I30+DATA_T5b!L30</f>
        <v>0</v>
      </c>
      <c r="F31" s="1128">
        <v>0</v>
      </c>
      <c r="G31" s="1122">
        <f>DATA_T5b!P30</f>
        <v>0</v>
      </c>
      <c r="H31" s="244">
        <v>0</v>
      </c>
      <c r="I31" s="329">
        <f t="shared" si="0"/>
        <v>0</v>
      </c>
      <c r="J31" s="330" t="str">
        <f t="shared" si="1"/>
        <v>-</v>
      </c>
      <c r="K31" s="1138" t="str">
        <f t="shared" si="2"/>
        <v/>
      </c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</row>
    <row r="32" spans="2:22" s="139" customFormat="1" x14ac:dyDescent="0.25">
      <c r="B32" s="145"/>
      <c r="D32" s="177" t="s">
        <v>756</v>
      </c>
      <c r="E32" s="270">
        <f>DATA_T5b!D31+DATA_T5b!I31+DATA_T5b!L31</f>
        <v>0</v>
      </c>
      <c r="F32" s="1128">
        <v>0</v>
      </c>
      <c r="G32" s="1122">
        <f>DATA_T5b!P31</f>
        <v>0</v>
      </c>
      <c r="H32" s="244">
        <v>0</v>
      </c>
      <c r="I32" s="329">
        <f t="shared" si="0"/>
        <v>0</v>
      </c>
      <c r="J32" s="330" t="str">
        <f t="shared" si="1"/>
        <v>-</v>
      </c>
      <c r="K32" s="1138" t="str">
        <f t="shared" ref="K32:K54" si="3">IF(AND(OR((J32)&gt;5,(J32)&lt;-5),OR((I32)&gt;750,(I32)&lt;-750))," QUERY - " &amp; (D32) &amp; " 2013/14 v. 2012/13  difference of " &amp; (I32) &amp; "k. Genuine?","")</f>
        <v/>
      </c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</row>
    <row r="33" spans="2:22" s="139" customFormat="1" x14ac:dyDescent="0.25">
      <c r="B33" s="145"/>
      <c r="D33" s="177" t="s">
        <v>757</v>
      </c>
      <c r="E33" s="270">
        <f>DATA_T5b!D32+DATA_T5b!I32+DATA_T5b!L32</f>
        <v>0</v>
      </c>
      <c r="F33" s="1128">
        <v>0</v>
      </c>
      <c r="G33" s="1122">
        <f>DATA_T5b!P32</f>
        <v>0</v>
      </c>
      <c r="H33" s="244">
        <v>0</v>
      </c>
      <c r="I33" s="329">
        <f t="shared" si="0"/>
        <v>0</v>
      </c>
      <c r="J33" s="330" t="str">
        <f t="shared" si="1"/>
        <v>-</v>
      </c>
      <c r="K33" s="1138" t="str">
        <f t="shared" si="3"/>
        <v/>
      </c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</row>
    <row r="34" spans="2:22" s="139" customFormat="1" x14ac:dyDescent="0.25">
      <c r="B34" s="145"/>
      <c r="D34" s="177" t="s">
        <v>758</v>
      </c>
      <c r="E34" s="270">
        <f>DATA_T5b!D33+DATA_T5b!I33+DATA_T5b!L33</f>
        <v>0</v>
      </c>
      <c r="F34" s="1128">
        <v>0</v>
      </c>
      <c r="G34" s="1122">
        <f>DATA_T5b!P33</f>
        <v>0</v>
      </c>
      <c r="H34" s="244">
        <v>0</v>
      </c>
      <c r="I34" s="329">
        <f t="shared" si="0"/>
        <v>0</v>
      </c>
      <c r="J34" s="330" t="str">
        <f t="shared" si="1"/>
        <v>-</v>
      </c>
      <c r="K34" s="1138" t="str">
        <f t="shared" si="3"/>
        <v/>
      </c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</row>
    <row r="35" spans="2:22" s="139" customFormat="1" x14ac:dyDescent="0.25">
      <c r="B35" s="145"/>
      <c r="D35" s="177" t="s">
        <v>759</v>
      </c>
      <c r="E35" s="270">
        <f>DATA_T5b!D34+DATA_T5b!I34+DATA_T5b!L34</f>
        <v>0</v>
      </c>
      <c r="F35" s="1128">
        <v>0</v>
      </c>
      <c r="G35" s="1122">
        <f>DATA_T5b!P34</f>
        <v>0</v>
      </c>
      <c r="H35" s="244">
        <v>0</v>
      </c>
      <c r="I35" s="329">
        <f t="shared" si="0"/>
        <v>0</v>
      </c>
      <c r="J35" s="330" t="str">
        <f t="shared" si="1"/>
        <v>-</v>
      </c>
      <c r="K35" s="1138" t="str">
        <f t="shared" si="3"/>
        <v/>
      </c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</row>
    <row r="36" spans="2:22" s="139" customFormat="1" x14ac:dyDescent="0.25">
      <c r="B36" s="145"/>
      <c r="D36" s="177" t="s">
        <v>760</v>
      </c>
      <c r="E36" s="270">
        <f>DATA_T5b!D35+DATA_T5b!I35+DATA_T5b!L35</f>
        <v>0</v>
      </c>
      <c r="F36" s="1128">
        <v>0</v>
      </c>
      <c r="G36" s="1122">
        <f>DATA_T5b!P35</f>
        <v>0</v>
      </c>
      <c r="H36" s="244">
        <v>0</v>
      </c>
      <c r="I36" s="329">
        <f t="shared" si="0"/>
        <v>0</v>
      </c>
      <c r="J36" s="330" t="str">
        <f t="shared" si="1"/>
        <v>-</v>
      </c>
      <c r="K36" s="1138" t="str">
        <f t="shared" si="3"/>
        <v/>
      </c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</row>
    <row r="37" spans="2:22" s="139" customFormat="1" ht="18" customHeight="1" x14ac:dyDescent="0.25">
      <c r="B37" s="145"/>
      <c r="D37" s="177" t="s">
        <v>761</v>
      </c>
      <c r="E37" s="270">
        <f>DATA_T5b!D36+DATA_T5b!I36+DATA_T5b!L36</f>
        <v>0</v>
      </c>
      <c r="F37" s="1128">
        <v>0</v>
      </c>
      <c r="G37" s="1122">
        <f>DATA_T5b!P36</f>
        <v>0</v>
      </c>
      <c r="H37" s="244">
        <v>0</v>
      </c>
      <c r="I37" s="329">
        <f t="shared" si="0"/>
        <v>0</v>
      </c>
      <c r="J37" s="330" t="str">
        <f t="shared" si="1"/>
        <v>-</v>
      </c>
      <c r="K37" s="1138" t="str">
        <f t="shared" si="3"/>
        <v/>
      </c>
      <c r="L37" s="1240"/>
      <c r="M37" s="1240"/>
      <c r="N37" s="1240"/>
      <c r="O37" s="1240"/>
      <c r="P37" s="1240"/>
      <c r="Q37" s="376"/>
      <c r="R37" s="376"/>
      <c r="S37" s="376"/>
      <c r="T37" s="376"/>
      <c r="U37" s="376"/>
      <c r="V37" s="376"/>
    </row>
    <row r="38" spans="2:22" s="139" customFormat="1" x14ac:dyDescent="0.25">
      <c r="B38" s="145"/>
      <c r="D38" s="177" t="s">
        <v>762</v>
      </c>
      <c r="E38" s="270">
        <f>DATA_T5b!D37+DATA_T5b!I37+DATA_T5b!L37</f>
        <v>0</v>
      </c>
      <c r="F38" s="1128">
        <v>0</v>
      </c>
      <c r="G38" s="1122">
        <f>DATA_T5b!P37</f>
        <v>0</v>
      </c>
      <c r="H38" s="244">
        <v>0</v>
      </c>
      <c r="I38" s="329">
        <f t="shared" si="0"/>
        <v>0</v>
      </c>
      <c r="J38" s="330" t="str">
        <f t="shared" si="1"/>
        <v>-</v>
      </c>
      <c r="K38" s="1138" t="str">
        <f t="shared" si="3"/>
        <v/>
      </c>
      <c r="L38" s="1240"/>
      <c r="M38" s="1240"/>
      <c r="N38" s="1240"/>
      <c r="O38" s="1240"/>
      <c r="P38" s="1240"/>
      <c r="Q38" s="376"/>
      <c r="R38" s="376"/>
      <c r="S38" s="376"/>
      <c r="T38" s="376"/>
      <c r="U38" s="376"/>
      <c r="V38" s="376"/>
    </row>
    <row r="39" spans="2:22" s="139" customFormat="1" x14ac:dyDescent="0.25">
      <c r="B39" s="145"/>
      <c r="D39" s="177" t="s">
        <v>763</v>
      </c>
      <c r="E39" s="270">
        <f>DATA_T5b!D38+DATA_T5b!I38+DATA_T5b!L38</f>
        <v>0</v>
      </c>
      <c r="F39" s="1128">
        <v>0</v>
      </c>
      <c r="G39" s="1122">
        <f>DATA_T5b!P38</f>
        <v>0</v>
      </c>
      <c r="H39" s="244">
        <v>0</v>
      </c>
      <c r="I39" s="329">
        <f t="shared" si="0"/>
        <v>0</v>
      </c>
      <c r="J39" s="330" t="str">
        <f t="shared" si="1"/>
        <v>-</v>
      </c>
      <c r="K39" s="1138" t="str">
        <f t="shared" si="3"/>
        <v/>
      </c>
      <c r="L39" s="1240"/>
      <c r="M39" s="1240"/>
      <c r="N39" s="1240"/>
      <c r="O39" s="1240"/>
      <c r="P39" s="1240"/>
      <c r="Q39" s="376"/>
      <c r="R39" s="376"/>
      <c r="S39" s="376"/>
      <c r="T39" s="376"/>
      <c r="U39" s="376"/>
      <c r="V39" s="376"/>
    </row>
    <row r="40" spans="2:22" s="139" customFormat="1" x14ac:dyDescent="0.25">
      <c r="B40" s="145"/>
      <c r="D40" s="177" t="s">
        <v>764</v>
      </c>
      <c r="E40" s="270">
        <f>DATA_T5b!D39+DATA_T5b!I39+DATA_T5b!L39</f>
        <v>0</v>
      </c>
      <c r="F40" s="1128">
        <v>0</v>
      </c>
      <c r="G40" s="1122">
        <f>DATA_T5b!P39</f>
        <v>0</v>
      </c>
      <c r="H40" s="244">
        <v>0</v>
      </c>
      <c r="I40" s="329">
        <f t="shared" si="0"/>
        <v>0</v>
      </c>
      <c r="J40" s="330" t="str">
        <f t="shared" si="1"/>
        <v>-</v>
      </c>
      <c r="K40" s="1138" t="str">
        <f t="shared" si="3"/>
        <v/>
      </c>
      <c r="L40" s="1240"/>
      <c r="M40" s="1240"/>
      <c r="N40" s="1240"/>
      <c r="O40" s="1240"/>
      <c r="P40" s="1240"/>
      <c r="Q40" s="376"/>
      <c r="R40" s="376"/>
      <c r="S40" s="376"/>
      <c r="T40" s="376"/>
      <c r="U40" s="376"/>
      <c r="V40" s="376"/>
    </row>
    <row r="41" spans="2:22" s="139" customFormat="1" x14ac:dyDescent="0.25">
      <c r="B41" s="145"/>
      <c r="D41" s="177" t="s">
        <v>765</v>
      </c>
      <c r="E41" s="270">
        <f>DATA_T5b!D40+DATA_T5b!I40+DATA_T5b!L40</f>
        <v>0</v>
      </c>
      <c r="F41" s="1128">
        <v>0</v>
      </c>
      <c r="G41" s="1122">
        <f>DATA_T5b!P40</f>
        <v>0</v>
      </c>
      <c r="H41" s="244">
        <v>0</v>
      </c>
      <c r="I41" s="329">
        <f t="shared" si="0"/>
        <v>0</v>
      </c>
      <c r="J41" s="330" t="str">
        <f t="shared" si="1"/>
        <v>-</v>
      </c>
      <c r="K41" s="1138" t="str">
        <f t="shared" si="3"/>
        <v/>
      </c>
      <c r="L41" s="1240"/>
      <c r="M41" s="1240"/>
      <c r="N41" s="1211"/>
      <c r="O41" s="1240"/>
      <c r="P41" s="1240"/>
      <c r="Q41" s="376"/>
      <c r="S41" s="376"/>
      <c r="U41" s="376"/>
      <c r="V41" s="376"/>
    </row>
    <row r="42" spans="2:22" s="139" customFormat="1" x14ac:dyDescent="0.25">
      <c r="B42" s="145"/>
      <c r="D42" s="177" t="s">
        <v>766</v>
      </c>
      <c r="E42" s="270">
        <f>DATA_T5b!D41+DATA_T5b!I41+DATA_T5b!L41</f>
        <v>0</v>
      </c>
      <c r="F42" s="1128">
        <v>0</v>
      </c>
      <c r="G42" s="1122">
        <f>DATA_T5b!P41</f>
        <v>0</v>
      </c>
      <c r="H42" s="244">
        <v>0</v>
      </c>
      <c r="I42" s="329">
        <f t="shared" si="0"/>
        <v>0</v>
      </c>
      <c r="J42" s="330" t="str">
        <f t="shared" si="1"/>
        <v>-</v>
      </c>
      <c r="K42" s="1138" t="str">
        <f t="shared" si="3"/>
        <v/>
      </c>
      <c r="L42" s="1240"/>
      <c r="M42" s="1240"/>
      <c r="N42" s="1240"/>
      <c r="O42" s="1240"/>
      <c r="P42" s="1240"/>
      <c r="Q42" s="376"/>
      <c r="R42" s="376"/>
      <c r="S42" s="376"/>
      <c r="T42" s="376"/>
      <c r="U42" s="376"/>
      <c r="V42" s="376"/>
    </row>
    <row r="43" spans="2:22" s="139" customFormat="1" x14ac:dyDescent="0.25">
      <c r="B43" s="145"/>
      <c r="D43" s="177" t="s">
        <v>767</v>
      </c>
      <c r="E43" s="270">
        <f>DATA_T5b!D42+DATA_T5b!I42+DATA_T5b!L42</f>
        <v>0</v>
      </c>
      <c r="F43" s="1128">
        <v>0</v>
      </c>
      <c r="G43" s="1122">
        <f>DATA_T5b!P42</f>
        <v>0</v>
      </c>
      <c r="H43" s="244">
        <v>0</v>
      </c>
      <c r="I43" s="329">
        <f t="shared" si="0"/>
        <v>0</v>
      </c>
      <c r="J43" s="330" t="str">
        <f t="shared" si="1"/>
        <v>-</v>
      </c>
      <c r="K43" s="1138" t="str">
        <f t="shared" si="3"/>
        <v/>
      </c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</row>
    <row r="44" spans="2:22" s="139" customFormat="1" x14ac:dyDescent="0.25">
      <c r="B44" s="145"/>
      <c r="D44" s="177" t="s">
        <v>768</v>
      </c>
      <c r="E44" s="270">
        <f>DATA_T5b!D43+DATA_T5b!I43+DATA_T5b!L43</f>
        <v>0</v>
      </c>
      <c r="F44" s="1128">
        <v>0</v>
      </c>
      <c r="G44" s="1122">
        <f>DATA_T5b!P43</f>
        <v>0</v>
      </c>
      <c r="H44" s="244">
        <v>0</v>
      </c>
      <c r="I44" s="329">
        <f t="shared" si="0"/>
        <v>0</v>
      </c>
      <c r="J44" s="330" t="str">
        <f t="shared" si="1"/>
        <v>-</v>
      </c>
      <c r="K44" s="1138" t="str">
        <f t="shared" si="3"/>
        <v/>
      </c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</row>
    <row r="45" spans="2:22" s="139" customFormat="1" x14ac:dyDescent="0.25">
      <c r="B45" s="145"/>
      <c r="D45" s="177" t="s">
        <v>769</v>
      </c>
      <c r="E45" s="270">
        <f>DATA_T5b!D44+DATA_T5b!I44+DATA_T5b!L44</f>
        <v>0</v>
      </c>
      <c r="F45" s="1128">
        <v>0</v>
      </c>
      <c r="G45" s="1122">
        <f>DATA_T5b!P44</f>
        <v>0</v>
      </c>
      <c r="H45" s="244">
        <v>0</v>
      </c>
      <c r="I45" s="329">
        <f t="shared" si="0"/>
        <v>0</v>
      </c>
      <c r="J45" s="330" t="str">
        <f t="shared" si="1"/>
        <v>-</v>
      </c>
      <c r="K45" s="1138" t="str">
        <f t="shared" si="3"/>
        <v/>
      </c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</row>
    <row r="46" spans="2:22" s="139" customFormat="1" x14ac:dyDescent="0.25">
      <c r="B46" s="145"/>
      <c r="D46" s="177" t="s">
        <v>770</v>
      </c>
      <c r="E46" s="270">
        <f>DATA_T5b!D45+DATA_T5b!I45+DATA_T5b!L45</f>
        <v>0</v>
      </c>
      <c r="F46" s="1128">
        <v>0</v>
      </c>
      <c r="G46" s="1122">
        <f>DATA_T5b!P45</f>
        <v>0</v>
      </c>
      <c r="H46" s="244">
        <v>0</v>
      </c>
      <c r="I46" s="329">
        <f t="shared" si="0"/>
        <v>0</v>
      </c>
      <c r="J46" s="330" t="str">
        <f t="shared" si="1"/>
        <v>-</v>
      </c>
      <c r="K46" s="1138" t="str">
        <f t="shared" si="3"/>
        <v/>
      </c>
      <c r="L46" s="376"/>
      <c r="M46" s="376"/>
      <c r="N46" s="376"/>
      <c r="O46" s="376"/>
      <c r="P46" s="376"/>
      <c r="Q46" s="376"/>
      <c r="R46" s="376"/>
      <c r="S46" s="376"/>
      <c r="T46" s="376"/>
      <c r="U46" s="376"/>
      <c r="V46" s="376"/>
    </row>
    <row r="47" spans="2:22" s="139" customFormat="1" x14ac:dyDescent="0.25">
      <c r="B47" s="145"/>
      <c r="D47" s="177" t="s">
        <v>771</v>
      </c>
      <c r="E47" s="270">
        <f>DATA_T5b!D46+DATA_T5b!I46+DATA_T5b!L46</f>
        <v>0</v>
      </c>
      <c r="F47" s="1128">
        <v>0</v>
      </c>
      <c r="G47" s="1122">
        <f>DATA_T5b!P46</f>
        <v>0</v>
      </c>
      <c r="H47" s="244">
        <v>0</v>
      </c>
      <c r="I47" s="329">
        <f t="shared" si="0"/>
        <v>0</v>
      </c>
      <c r="J47" s="330" t="str">
        <f t="shared" si="1"/>
        <v>-</v>
      </c>
      <c r="K47" s="1138" t="str">
        <f t="shared" si="3"/>
        <v/>
      </c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</row>
    <row r="48" spans="2:22" s="139" customFormat="1" ht="18" customHeight="1" x14ac:dyDescent="0.25">
      <c r="B48" s="145"/>
      <c r="D48" s="177" t="s">
        <v>772</v>
      </c>
      <c r="E48" s="270">
        <f>DATA_T5b!D47+DATA_T5b!I47+DATA_T5b!L47</f>
        <v>0</v>
      </c>
      <c r="F48" s="1128">
        <v>0</v>
      </c>
      <c r="G48" s="1122">
        <f>DATA_T5b!P47</f>
        <v>0</v>
      </c>
      <c r="H48" s="244">
        <v>0</v>
      </c>
      <c r="I48" s="329">
        <f t="shared" si="0"/>
        <v>0</v>
      </c>
      <c r="J48" s="330" t="str">
        <f t="shared" si="1"/>
        <v>-</v>
      </c>
      <c r="K48" s="1138" t="str">
        <f t="shared" si="3"/>
        <v/>
      </c>
      <c r="L48" s="1241"/>
      <c r="M48" s="1241"/>
      <c r="N48" s="1241"/>
      <c r="O48" s="1241"/>
      <c r="P48" s="1241"/>
      <c r="Q48" s="376"/>
      <c r="R48" s="376"/>
      <c r="S48" s="376"/>
      <c r="T48" s="376"/>
      <c r="U48" s="376"/>
      <c r="V48" s="376"/>
    </row>
    <row r="49" spans="2:22" s="139" customFormat="1" x14ac:dyDescent="0.25">
      <c r="B49" s="145"/>
      <c r="D49" s="177" t="s">
        <v>773</v>
      </c>
      <c r="E49" s="270">
        <f>DATA_T5b!D48+DATA_T5b!I48+DATA_T5b!L48</f>
        <v>0</v>
      </c>
      <c r="F49" s="1128">
        <v>0</v>
      </c>
      <c r="G49" s="1122">
        <f>DATA_T5b!P48</f>
        <v>0</v>
      </c>
      <c r="H49" s="244">
        <v>0</v>
      </c>
      <c r="I49" s="329">
        <f t="shared" si="0"/>
        <v>0</v>
      </c>
      <c r="J49" s="330" t="str">
        <f t="shared" si="1"/>
        <v>-</v>
      </c>
      <c r="K49" s="1138" t="str">
        <f t="shared" si="3"/>
        <v/>
      </c>
      <c r="L49" s="1241"/>
      <c r="M49" s="1241"/>
      <c r="N49" s="1241"/>
      <c r="O49" s="1241"/>
      <c r="P49" s="1241"/>
      <c r="Q49" s="376"/>
      <c r="R49" s="376"/>
      <c r="S49" s="376"/>
      <c r="T49" s="376"/>
      <c r="U49" s="376"/>
      <c r="V49" s="376"/>
    </row>
    <row r="50" spans="2:22" s="139" customFormat="1" x14ac:dyDescent="0.25">
      <c r="B50" s="145"/>
      <c r="D50" s="177" t="s">
        <v>774</v>
      </c>
      <c r="E50" s="270">
        <f>DATA_T5b!D49+DATA_T5b!I49+DATA_T5b!L49</f>
        <v>0</v>
      </c>
      <c r="F50" s="1128">
        <v>0</v>
      </c>
      <c r="G50" s="1122">
        <f>DATA_T5b!P49</f>
        <v>0</v>
      </c>
      <c r="H50" s="244">
        <v>0</v>
      </c>
      <c r="I50" s="329">
        <f t="shared" si="0"/>
        <v>0</v>
      </c>
      <c r="J50" s="330" t="str">
        <f t="shared" si="1"/>
        <v>-</v>
      </c>
      <c r="K50" s="1138" t="str">
        <f t="shared" si="3"/>
        <v/>
      </c>
      <c r="L50" s="1241"/>
      <c r="M50" s="1241"/>
      <c r="N50" s="1241"/>
      <c r="O50" s="1241"/>
      <c r="P50" s="1241"/>
      <c r="Q50" s="376"/>
      <c r="R50" s="376"/>
      <c r="S50" s="376"/>
      <c r="T50" s="376"/>
      <c r="U50" s="376"/>
      <c r="V50" s="376"/>
    </row>
    <row r="51" spans="2:22" s="139" customFormat="1" x14ac:dyDescent="0.25">
      <c r="B51" s="145"/>
      <c r="D51" s="177" t="s">
        <v>775</v>
      </c>
      <c r="E51" s="270">
        <f>DATA_T5b!D50+DATA_T5b!I50+DATA_T5b!L50</f>
        <v>0</v>
      </c>
      <c r="F51" s="1128">
        <v>0</v>
      </c>
      <c r="G51" s="1122">
        <f>DATA_T5b!P50</f>
        <v>0</v>
      </c>
      <c r="H51" s="244">
        <v>0</v>
      </c>
      <c r="I51" s="329">
        <f t="shared" si="0"/>
        <v>0</v>
      </c>
      <c r="J51" s="330" t="str">
        <f t="shared" si="1"/>
        <v>-</v>
      </c>
      <c r="K51" s="1138" t="str">
        <f t="shared" si="3"/>
        <v/>
      </c>
      <c r="L51" s="1241"/>
      <c r="M51" s="1241"/>
      <c r="N51" s="1241"/>
      <c r="O51" s="1241"/>
      <c r="P51" s="1241"/>
      <c r="Q51" s="376"/>
      <c r="R51" s="376"/>
      <c r="S51" s="376"/>
      <c r="T51" s="376"/>
      <c r="U51" s="376"/>
      <c r="V51" s="376"/>
    </row>
    <row r="52" spans="2:22" s="139" customFormat="1" x14ac:dyDescent="0.25">
      <c r="B52" s="145"/>
      <c r="D52" s="177" t="s">
        <v>776</v>
      </c>
      <c r="E52" s="270">
        <f>DATA_T5b!D51+DATA_T5b!I51+DATA_T5b!L51</f>
        <v>0</v>
      </c>
      <c r="F52" s="1128">
        <v>0</v>
      </c>
      <c r="G52" s="1122">
        <f>DATA_T5b!P51</f>
        <v>0</v>
      </c>
      <c r="H52" s="244">
        <v>0</v>
      </c>
      <c r="I52" s="329">
        <f t="shared" si="0"/>
        <v>0</v>
      </c>
      <c r="J52" s="330" t="str">
        <f t="shared" si="1"/>
        <v>-</v>
      </c>
      <c r="K52" s="1138" t="str">
        <f t="shared" si="3"/>
        <v/>
      </c>
      <c r="L52" s="1241"/>
      <c r="M52" s="1241"/>
      <c r="N52" s="1241"/>
      <c r="O52" s="1241"/>
      <c r="P52" s="1241"/>
      <c r="Q52" s="376"/>
      <c r="R52" s="376"/>
      <c r="S52" s="376"/>
      <c r="T52" s="376"/>
      <c r="U52" s="376"/>
      <c r="V52" s="376"/>
    </row>
    <row r="53" spans="2:22" s="139" customFormat="1" ht="18" customHeight="1" x14ac:dyDescent="0.25">
      <c r="B53" s="145"/>
      <c r="D53" s="177" t="s">
        <v>777</v>
      </c>
      <c r="E53" s="270">
        <f>DATA_T5b!D52+DATA_T5b!I52+DATA_T5b!L52</f>
        <v>0</v>
      </c>
      <c r="F53" s="1128">
        <v>0</v>
      </c>
      <c r="G53" s="1122">
        <f>DATA_T5b!P52</f>
        <v>0</v>
      </c>
      <c r="H53" s="244">
        <v>0</v>
      </c>
      <c r="I53" s="329">
        <f t="shared" si="0"/>
        <v>0</v>
      </c>
      <c r="J53" s="330" t="str">
        <f t="shared" si="1"/>
        <v>-</v>
      </c>
      <c r="K53" s="1138" t="str">
        <f t="shared" si="3"/>
        <v/>
      </c>
      <c r="L53" s="1241"/>
      <c r="M53" s="1241"/>
      <c r="N53" s="1241"/>
      <c r="O53" s="1241"/>
      <c r="P53" s="1241"/>
      <c r="Q53" s="376"/>
      <c r="R53" s="376"/>
      <c r="S53" s="376"/>
      <c r="T53" s="376"/>
      <c r="U53" s="376"/>
      <c r="V53" s="376"/>
    </row>
    <row r="54" spans="2:22" s="139" customFormat="1" x14ac:dyDescent="0.25">
      <c r="B54" s="145"/>
      <c r="D54" s="177" t="s">
        <v>778</v>
      </c>
      <c r="E54" s="270">
        <f>DATA_T5b!D53+DATA_T5b!I53+DATA_T5b!L53</f>
        <v>0</v>
      </c>
      <c r="F54" s="1128">
        <v>0</v>
      </c>
      <c r="G54" s="1122">
        <f>DATA_T5b!P53</f>
        <v>0</v>
      </c>
      <c r="H54" s="244">
        <v>0</v>
      </c>
      <c r="I54" s="329">
        <f t="shared" si="0"/>
        <v>0</v>
      </c>
      <c r="J54" s="330" t="str">
        <f t="shared" si="1"/>
        <v>-</v>
      </c>
      <c r="K54" s="1138" t="str">
        <f t="shared" si="3"/>
        <v/>
      </c>
      <c r="L54" s="1241"/>
      <c r="M54" s="1241"/>
      <c r="N54" s="1241"/>
      <c r="O54" s="1241"/>
      <c r="P54" s="1241"/>
      <c r="Q54" s="376"/>
      <c r="R54" s="376"/>
      <c r="S54" s="376"/>
      <c r="T54" s="376"/>
      <c r="U54" s="376"/>
      <c r="V54" s="376"/>
    </row>
    <row r="55" spans="2:22" s="139" customFormat="1" x14ac:dyDescent="0.25">
      <c r="B55" s="145"/>
      <c r="D55" s="177" t="s">
        <v>779</v>
      </c>
      <c r="E55" s="270">
        <f>DATA_T5b!D54+DATA_T5b!I54+DATA_T5b!L54</f>
        <v>0</v>
      </c>
      <c r="F55" s="1128">
        <v>0</v>
      </c>
      <c r="G55" s="1122">
        <f>DATA_T5b!P54</f>
        <v>0</v>
      </c>
      <c r="H55" s="244">
        <v>0</v>
      </c>
      <c r="I55" s="329">
        <f t="shared" si="0"/>
        <v>0</v>
      </c>
      <c r="J55" s="330" t="str">
        <f t="shared" si="1"/>
        <v>-</v>
      </c>
      <c r="K55" s="1138" t="str">
        <f>IF(AND(OR((J55)&gt;5,(J55)&lt;-5),OR((I55)&gt;750,(I55)&lt;-750))," QUERY - " &amp; (D55) &amp; " 2013/14 v. 2012/13  difference of " &amp; (I55) &amp; "k. Genuine?","")</f>
        <v/>
      </c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</row>
    <row r="56" spans="2:22" s="139" customFormat="1" ht="18.75" thickBot="1" x14ac:dyDescent="0.3">
      <c r="B56" s="145"/>
      <c r="C56" s="139" t="s">
        <v>492</v>
      </c>
      <c r="D56" s="177" t="s">
        <v>570</v>
      </c>
      <c r="E56" s="574">
        <f>SUM(E11:E55)</f>
        <v>0</v>
      </c>
      <c r="F56" s="1078">
        <f>SUM(F11:F55)</f>
        <v>0</v>
      </c>
      <c r="G56" s="832">
        <f>SUM(G11:G55)</f>
        <v>0</v>
      </c>
      <c r="H56" s="1075">
        <f>SUM(H11:H55)</f>
        <v>0</v>
      </c>
      <c r="I56" s="1126">
        <f t="shared" si="0"/>
        <v>0</v>
      </c>
      <c r="J56" s="390" t="str">
        <f t="shared" si="1"/>
        <v>-</v>
      </c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</row>
    <row r="57" spans="2:22" s="139" customFormat="1" ht="18.75" thickBot="1" x14ac:dyDescent="0.3">
      <c r="B57" s="183"/>
      <c r="C57" s="539">
        <v>2</v>
      </c>
      <c r="D57" s="184" t="s">
        <v>579</v>
      </c>
      <c r="E57" s="540">
        <f>DATA_T5b!D57+DATA_T5b!I57+DATA_T5b!L57</f>
        <v>0</v>
      </c>
      <c r="F57" s="367">
        <v>0</v>
      </c>
      <c r="G57" s="663">
        <f>DATA_T5b!P57</f>
        <v>0</v>
      </c>
      <c r="H57" s="367">
        <v>0</v>
      </c>
      <c r="I57" s="1139">
        <f t="shared" si="0"/>
        <v>0</v>
      </c>
      <c r="J57" s="222" t="str">
        <f t="shared" si="1"/>
        <v>-</v>
      </c>
      <c r="K57" s="1005" t="str">
        <f>IF(AND(OR((J57)&gt;5,(J57)&lt;-5),OR((I57)&gt;750,(I57)&lt;-750))," QUERY - " &amp; (D57) &amp; " 2013/14 v. 2012/13  difference of " &amp; (I57) &amp; "k. Genuine?","")</f>
        <v/>
      </c>
      <c r="L57" s="376"/>
      <c r="M57" s="376"/>
      <c r="N57" s="376"/>
      <c r="O57" s="376"/>
      <c r="P57" s="376"/>
      <c r="Q57" s="376"/>
      <c r="R57" s="376"/>
      <c r="S57" s="376"/>
      <c r="T57" s="376"/>
      <c r="U57" s="376"/>
      <c r="V57" s="376"/>
    </row>
    <row r="58" spans="2:22" s="139" customFormat="1" x14ac:dyDescent="0.25">
      <c r="B58" s="142"/>
      <c r="C58" s="541">
        <v>3</v>
      </c>
      <c r="D58" s="185" t="s">
        <v>580</v>
      </c>
      <c r="E58" s="270"/>
      <c r="F58" s="244"/>
      <c r="G58" s="270"/>
      <c r="H58" s="244"/>
      <c r="I58" s="332"/>
      <c r="J58" s="330"/>
      <c r="K58" s="359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</row>
    <row r="59" spans="2:22" s="139" customFormat="1" x14ac:dyDescent="0.25">
      <c r="B59" s="145"/>
      <c r="C59" s="191" t="s">
        <v>506</v>
      </c>
      <c r="D59" s="177" t="s">
        <v>346</v>
      </c>
      <c r="E59" s="270">
        <f>DATA_T5b!D60+DATA_T5b!I60+DATA_T5b!L60</f>
        <v>0</v>
      </c>
      <c r="F59" s="244">
        <v>0</v>
      </c>
      <c r="G59" s="270">
        <f>DATA_T5b!P60</f>
        <v>0</v>
      </c>
      <c r="H59" s="244">
        <v>0</v>
      </c>
      <c r="I59" s="329">
        <f t="shared" ref="I59:I67" si="4">G59-H59</f>
        <v>0</v>
      </c>
      <c r="J59" s="330" t="str">
        <f t="shared" ref="J59:J67" si="5">IF(AND(OR(G59=0,H59&lt;&gt;0),OR(H59=0,G59&lt;&gt;0)),IF((G59+H59+I59&lt;&gt;0),IF(AND(OR(G59&gt;0,H59&lt;0),OR(H59&gt;0,G59&lt;0)),ABS(I59/MIN(ABS(H59),ABS(G59))),10),"-"),10)</f>
        <v>-</v>
      </c>
      <c r="K59" s="1005" t="str">
        <f>IF(AND(OR((J59)&gt;5,(J59)&lt;-5),OR((I59)&gt;750,(I59)&lt;-750))," QUERY - " &amp; (D59) &amp; " 2013/14 v. 2012/13  difference of " &amp; (I59) &amp; "k. Genuine?","")</f>
        <v/>
      </c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6"/>
    </row>
    <row r="60" spans="2:22" s="139" customFormat="1" x14ac:dyDescent="0.25">
      <c r="B60" s="145"/>
      <c r="C60" s="191" t="s">
        <v>507</v>
      </c>
      <c r="D60" s="177" t="s">
        <v>347</v>
      </c>
      <c r="E60" s="270">
        <f>DATA_T5b!D61+DATA_T5b!I61+DATA_T5b!L61</f>
        <v>0</v>
      </c>
      <c r="F60" s="244">
        <v>0</v>
      </c>
      <c r="G60" s="270">
        <f>DATA_T5b!P61</f>
        <v>0</v>
      </c>
      <c r="H60" s="244">
        <v>0</v>
      </c>
      <c r="I60" s="329">
        <f t="shared" si="4"/>
        <v>0</v>
      </c>
      <c r="J60" s="330" t="str">
        <f t="shared" si="5"/>
        <v>-</v>
      </c>
      <c r="K60" s="1005" t="str">
        <f>IF(AND(OR((J60)&gt;5,(J60)&lt;-5),OR((I60)&gt;750,(I60)&lt;-750))," QUERY - " &amp; (D60) &amp; " 2013/14 v. 2012/13  difference of " &amp; (I60) &amp; "k. Genuine?","")</f>
        <v/>
      </c>
      <c r="L60" s="376"/>
      <c r="M60" s="376"/>
      <c r="N60" s="376"/>
      <c r="O60" s="376"/>
      <c r="P60" s="376"/>
      <c r="Q60" s="376"/>
      <c r="R60" s="376"/>
      <c r="S60" s="376"/>
      <c r="T60" s="376"/>
      <c r="U60" s="376"/>
      <c r="V60" s="376"/>
    </row>
    <row r="61" spans="2:22" s="139" customFormat="1" x14ac:dyDescent="0.25">
      <c r="B61" s="145"/>
      <c r="C61" s="191" t="s">
        <v>508</v>
      </c>
      <c r="D61" s="177" t="s">
        <v>716</v>
      </c>
      <c r="E61" s="270">
        <f>DATA_T5b!D62+DATA_T5b!I62+DATA_T5b!L62</f>
        <v>0</v>
      </c>
      <c r="F61" s="244">
        <v>0</v>
      </c>
      <c r="G61" s="270">
        <f>DATA_T5b!P62</f>
        <v>0</v>
      </c>
      <c r="H61" s="244">
        <v>0</v>
      </c>
      <c r="I61" s="329">
        <f t="shared" si="4"/>
        <v>0</v>
      </c>
      <c r="J61" s="330" t="str">
        <f t="shared" si="5"/>
        <v>-</v>
      </c>
      <c r="K61" s="1005" t="str">
        <f>IF(AND(OR((J61)&gt;5,(J61)&lt;-5),OR((I61)&gt;750,(I61)&lt;-750))," QUERY - " &amp; (D61) &amp; " 2013/14 v. 2012/13  difference of " &amp; (I61) &amp; "k. Genuine?","")</f>
        <v/>
      </c>
      <c r="L61" s="376"/>
      <c r="M61" s="376"/>
      <c r="O61" s="376"/>
      <c r="P61" s="376"/>
      <c r="Q61" s="376"/>
      <c r="R61" s="376"/>
      <c r="S61" s="376"/>
      <c r="T61" s="376"/>
      <c r="U61" s="376"/>
      <c r="V61" s="376"/>
    </row>
    <row r="62" spans="2:22" s="139" customFormat="1" ht="18.75" thickBot="1" x14ac:dyDescent="0.3">
      <c r="B62" s="145"/>
      <c r="C62" s="191" t="s">
        <v>509</v>
      </c>
      <c r="D62" s="177" t="s">
        <v>581</v>
      </c>
      <c r="E62" s="538">
        <f>SUM(E59:E61)</f>
        <v>0</v>
      </c>
      <c r="F62" s="368">
        <f>SUM(F59:F61)</f>
        <v>0</v>
      </c>
      <c r="G62" s="538">
        <f>SUM(G59:G61)</f>
        <v>0</v>
      </c>
      <c r="H62" s="368">
        <f>SUM(H59:H61)</f>
        <v>0</v>
      </c>
      <c r="I62" s="331">
        <f t="shared" si="4"/>
        <v>0</v>
      </c>
      <c r="J62" s="222" t="str">
        <f t="shared" si="5"/>
        <v>-</v>
      </c>
      <c r="K62" s="606"/>
      <c r="L62" s="376"/>
      <c r="M62" s="376"/>
      <c r="N62" s="376"/>
      <c r="O62" s="376"/>
      <c r="P62" s="376"/>
      <c r="Q62" s="376"/>
      <c r="R62" s="376"/>
      <c r="S62" s="376"/>
      <c r="T62" s="376"/>
      <c r="U62" s="376"/>
      <c r="V62" s="376"/>
    </row>
    <row r="63" spans="2:22" s="139" customFormat="1" ht="18.75" thickBot="1" x14ac:dyDescent="0.3">
      <c r="B63" s="183"/>
      <c r="C63" s="542">
        <v>4</v>
      </c>
      <c r="D63" s="184" t="s">
        <v>582</v>
      </c>
      <c r="E63" s="1247">
        <f>SUM(E56,E57,E62)</f>
        <v>0</v>
      </c>
      <c r="F63" s="1248">
        <f>SUM(F56,F57,F62)</f>
        <v>0</v>
      </c>
      <c r="G63" s="663">
        <f>SUM(G56,G57,G62)</f>
        <v>0</v>
      </c>
      <c r="H63" s="230">
        <f>SUM(H56,H57,H62)</f>
        <v>0</v>
      </c>
      <c r="I63" s="333">
        <f t="shared" si="4"/>
        <v>0</v>
      </c>
      <c r="J63" s="316" t="str">
        <f t="shared" si="5"/>
        <v>-</v>
      </c>
      <c r="K63" s="606"/>
      <c r="L63" s="1143" t="str">
        <f>IF(OR((E63-F63)&gt;1000,(E63-F63)&lt;-1000)," QUERY - Difference of " &amp; (E63-F63) &amp; "k for combined total of cols. 2,7&amp;10. Changed by &gt;£1M! Is the Charity research income in the correct column/s? ","")</f>
        <v/>
      </c>
      <c r="N63" s="376"/>
      <c r="O63" s="376"/>
      <c r="P63" s="376"/>
      <c r="Q63" s="376"/>
      <c r="R63" s="376"/>
      <c r="S63" s="376"/>
      <c r="T63" s="376"/>
      <c r="U63" s="376"/>
      <c r="V63" s="376"/>
    </row>
    <row r="64" spans="2:22" s="139" customFormat="1" x14ac:dyDescent="0.25">
      <c r="B64" s="142"/>
      <c r="C64" s="541">
        <v>5</v>
      </c>
      <c r="D64" s="185" t="s">
        <v>955</v>
      </c>
      <c r="E64" s="270">
        <f>DATA_T5b!D67+DATA_T5b!I65+DATA_T5b!L67</f>
        <v>0</v>
      </c>
      <c r="F64" s="1258"/>
      <c r="G64" s="270">
        <f>DATA_T5b!P67</f>
        <v>0</v>
      </c>
      <c r="H64" s="1252"/>
      <c r="I64" s="1249"/>
      <c r="J64" s="1254"/>
      <c r="K64" s="376"/>
      <c r="L64" s="1245"/>
      <c r="M64" s="376"/>
      <c r="N64" s="376"/>
      <c r="O64" s="376"/>
      <c r="P64" s="376"/>
      <c r="Q64" s="376"/>
      <c r="R64" s="376"/>
      <c r="S64" s="376"/>
      <c r="T64" s="376"/>
      <c r="U64" s="376"/>
      <c r="V64" s="376"/>
    </row>
    <row r="65" spans="2:40" s="139" customFormat="1" x14ac:dyDescent="0.25">
      <c r="B65" s="145"/>
      <c r="C65" s="543">
        <v>6</v>
      </c>
      <c r="D65" s="211" t="s">
        <v>956</v>
      </c>
      <c r="E65" s="538">
        <f>E63+E64</f>
        <v>0</v>
      </c>
      <c r="F65" s="1251"/>
      <c r="G65" s="538">
        <f>G63+G64</f>
        <v>0</v>
      </c>
      <c r="H65" s="1253"/>
      <c r="I65" s="1250"/>
      <c r="J65" s="1258"/>
      <c r="K65" s="376"/>
      <c r="L65" s="1245"/>
      <c r="M65" s="376"/>
      <c r="N65" s="1015"/>
      <c r="O65" s="376"/>
      <c r="P65" s="376"/>
      <c r="Q65" s="376"/>
      <c r="R65" s="376"/>
      <c r="S65" s="376"/>
      <c r="T65" s="376"/>
      <c r="U65" s="376"/>
      <c r="V65" s="376"/>
    </row>
    <row r="66" spans="2:40" s="139" customFormat="1" ht="38.25" customHeight="1" x14ac:dyDescent="0.25">
      <c r="B66" s="145"/>
      <c r="C66" s="543">
        <v>7</v>
      </c>
      <c r="D66" s="1242" t="s">
        <v>1028</v>
      </c>
      <c r="E66" s="270">
        <f>DATA_T5b!D67+DATA_T5b!I67+DATA_T5b!L67</f>
        <v>0</v>
      </c>
      <c r="F66" s="1123">
        <v>0</v>
      </c>
      <c r="G66" s="270">
        <f>DATA_T5b!P67</f>
        <v>0</v>
      </c>
      <c r="H66" s="1129">
        <v>0</v>
      </c>
      <c r="I66" s="1246">
        <f t="shared" si="4"/>
        <v>0</v>
      </c>
      <c r="J66" s="216" t="str">
        <f t="shared" si="5"/>
        <v>-</v>
      </c>
      <c r="K66" s="1138" t="str">
        <f>IF(AND(OR((J66)&gt;5,(J66)&lt;-5),OR((I66)&gt;750,(I66)&lt;-750))," QUERY - " &amp; (D66) &amp; " 2013/14 v. 2012/13  difference of " &amp; (I66) &amp; "k. Genuine?","")</f>
        <v/>
      </c>
      <c r="L66" s="1211"/>
      <c r="M66" s="1211"/>
      <c r="N66" s="1211"/>
      <c r="O66" s="1211"/>
      <c r="P66" s="1211"/>
      <c r="Q66" s="1211"/>
      <c r="R66" s="1211"/>
      <c r="S66" s="1211"/>
      <c r="T66" s="1211"/>
      <c r="U66" s="1211"/>
      <c r="V66" s="1211"/>
      <c r="W66" s="1212"/>
      <c r="X66" s="1212"/>
      <c r="Y66" s="1212"/>
      <c r="Z66" s="1212"/>
      <c r="AA66" s="1212"/>
      <c r="AB66" s="1212"/>
      <c r="AC66" s="1212"/>
      <c r="AD66" s="1212"/>
      <c r="AE66" s="1212"/>
      <c r="AF66" s="1212"/>
      <c r="AG66" s="1212"/>
      <c r="AH66" s="1212"/>
      <c r="AI66" s="1212"/>
      <c r="AJ66" s="1212"/>
      <c r="AK66" s="1212"/>
      <c r="AL66" s="1212"/>
      <c r="AM66" s="1212"/>
      <c r="AN66" s="1212"/>
    </row>
    <row r="67" spans="2:40" s="139" customFormat="1" ht="18.75" thickBot="1" x14ac:dyDescent="0.3">
      <c r="B67" s="149"/>
      <c r="C67" s="554">
        <v>8</v>
      </c>
      <c r="D67" s="220" t="s">
        <v>222</v>
      </c>
      <c r="E67" s="574">
        <f>+E65+E66</f>
        <v>0</v>
      </c>
      <c r="F67" s="830">
        <f>+F65+F66</f>
        <v>0</v>
      </c>
      <c r="G67" s="574">
        <f>+G65+G66</f>
        <v>0</v>
      </c>
      <c r="H67" s="831">
        <f>+H65+H66</f>
        <v>0</v>
      </c>
      <c r="I67" s="832">
        <f t="shared" si="4"/>
        <v>0</v>
      </c>
      <c r="J67" s="222" t="str">
        <f t="shared" si="5"/>
        <v>-</v>
      </c>
      <c r="K67" s="376"/>
      <c r="L67" s="1211"/>
      <c r="M67" s="1211"/>
      <c r="N67" s="1211"/>
      <c r="O67" s="1211"/>
      <c r="P67" s="1211"/>
      <c r="Q67" s="1211"/>
      <c r="R67" s="1211"/>
      <c r="S67" s="1211"/>
      <c r="T67" s="1211"/>
      <c r="U67" s="1211"/>
      <c r="V67" s="1211"/>
      <c r="W67" s="1212"/>
      <c r="X67" s="1212"/>
      <c r="Y67" s="1212"/>
      <c r="Z67" s="1212"/>
      <c r="AA67" s="1212"/>
      <c r="AB67" s="1212"/>
      <c r="AC67" s="1212"/>
      <c r="AD67" s="1212"/>
      <c r="AE67" s="1212"/>
      <c r="AF67" s="1212"/>
      <c r="AG67" s="1212"/>
      <c r="AH67" s="1212"/>
      <c r="AI67" s="1212"/>
      <c r="AJ67" s="1212"/>
      <c r="AK67" s="1212"/>
      <c r="AL67" s="1212"/>
      <c r="AM67" s="1212"/>
      <c r="AN67" s="1212"/>
    </row>
    <row r="68" spans="2:40" s="139" customFormat="1" x14ac:dyDescent="0.25">
      <c r="B68" s="1270" t="s">
        <v>957</v>
      </c>
      <c r="C68" s="164"/>
      <c r="D68" s="211"/>
      <c r="E68" s="544"/>
      <c r="F68" s="518"/>
      <c r="G68" s="519"/>
      <c r="H68" s="520"/>
      <c r="I68" s="376"/>
      <c r="J68" s="376"/>
      <c r="K68" s="376"/>
      <c r="L68" s="1211"/>
      <c r="M68" s="1211"/>
      <c r="N68" s="1211"/>
      <c r="O68" s="1211"/>
      <c r="P68" s="1211"/>
      <c r="Q68" s="1211"/>
      <c r="R68" s="1211"/>
      <c r="S68" s="1211"/>
      <c r="T68" s="1211"/>
      <c r="U68" s="1211"/>
      <c r="V68" s="1211"/>
      <c r="W68" s="1212"/>
      <c r="X68" s="1212"/>
      <c r="Y68" s="1212"/>
      <c r="Z68" s="1212"/>
      <c r="AA68" s="1212"/>
      <c r="AB68" s="1212"/>
      <c r="AC68" s="1212"/>
      <c r="AD68" s="1212"/>
      <c r="AE68" s="1212"/>
      <c r="AF68" s="1212"/>
      <c r="AG68" s="1212"/>
      <c r="AH68" s="1212"/>
      <c r="AI68" s="1212"/>
      <c r="AJ68" s="1212"/>
      <c r="AK68" s="1212"/>
      <c r="AL68" s="1212"/>
      <c r="AM68" s="1212"/>
      <c r="AN68" s="1212"/>
    </row>
    <row r="69" spans="2:40" x14ac:dyDescent="0.25">
      <c r="B69" s="1015"/>
    </row>
    <row r="70" spans="2:40" s="1011" customFormat="1" ht="18.75" thickBot="1" x14ac:dyDescent="0.3">
      <c r="B70" s="138" t="s">
        <v>699</v>
      </c>
      <c r="C70" s="139"/>
      <c r="D70" s="139"/>
      <c r="E70" s="139"/>
      <c r="F70" s="139"/>
      <c r="G70" s="795"/>
      <c r="H70" s="795"/>
      <c r="I70" s="795"/>
      <c r="J70" s="795"/>
      <c r="S70" s="1015"/>
      <c r="T70" s="1015"/>
    </row>
    <row r="71" spans="2:40" s="1011" customFormat="1" x14ac:dyDescent="0.25">
      <c r="B71" s="142"/>
      <c r="C71" s="526" t="s">
        <v>11</v>
      </c>
      <c r="D71" s="129"/>
      <c r="E71" s="1031">
        <v>1</v>
      </c>
      <c r="F71" s="1068">
        <v>2</v>
      </c>
      <c r="G71" s="1068">
        <v>3</v>
      </c>
      <c r="H71" s="1068">
        <v>4</v>
      </c>
      <c r="I71" s="1068">
        <v>5</v>
      </c>
      <c r="J71" s="1068">
        <v>6</v>
      </c>
      <c r="K71" s="1068">
        <v>7</v>
      </c>
      <c r="L71" s="1068">
        <v>8</v>
      </c>
      <c r="M71" s="1068">
        <v>9</v>
      </c>
      <c r="N71" s="1068">
        <v>10</v>
      </c>
      <c r="O71" s="1068">
        <v>11</v>
      </c>
      <c r="P71" s="1068">
        <v>12</v>
      </c>
      <c r="Q71" s="1068">
        <v>13</v>
      </c>
      <c r="R71" s="199">
        <v>14</v>
      </c>
      <c r="S71" s="139"/>
      <c r="T71" s="1015"/>
    </row>
    <row r="72" spans="2:40" s="1011" customFormat="1" x14ac:dyDescent="0.25">
      <c r="B72" s="145"/>
      <c r="C72" s="139"/>
      <c r="D72" s="234" t="s">
        <v>615</v>
      </c>
      <c r="E72" s="1507" t="s">
        <v>686</v>
      </c>
      <c r="F72" s="1508" t="s">
        <v>687</v>
      </c>
      <c r="G72" s="1509" t="s">
        <v>688</v>
      </c>
      <c r="H72" s="1509" t="s">
        <v>689</v>
      </c>
      <c r="I72" s="1509" t="s">
        <v>690</v>
      </c>
      <c r="J72" s="1509" t="s">
        <v>691</v>
      </c>
      <c r="K72" s="1509" t="s">
        <v>692</v>
      </c>
      <c r="L72" s="1509" t="s">
        <v>693</v>
      </c>
      <c r="M72" s="1509" t="s">
        <v>694</v>
      </c>
      <c r="N72" s="1509" t="s">
        <v>695</v>
      </c>
      <c r="O72" s="1509" t="s">
        <v>696</v>
      </c>
      <c r="P72" s="1509" t="s">
        <v>697</v>
      </c>
      <c r="Q72" s="1509" t="s">
        <v>698</v>
      </c>
      <c r="R72" s="1510" t="s">
        <v>537</v>
      </c>
      <c r="S72" s="139"/>
      <c r="T72" s="1015"/>
    </row>
    <row r="73" spans="2:40" s="1011" customFormat="1" x14ac:dyDescent="0.25">
      <c r="B73" s="145"/>
      <c r="C73" s="139"/>
      <c r="D73" s="1069" t="s">
        <v>90</v>
      </c>
      <c r="E73" s="1507"/>
      <c r="F73" s="1508"/>
      <c r="G73" s="1509"/>
      <c r="H73" s="1509"/>
      <c r="I73" s="1509"/>
      <c r="J73" s="1509"/>
      <c r="K73" s="1509"/>
      <c r="L73" s="1509"/>
      <c r="M73" s="1509"/>
      <c r="N73" s="1509"/>
      <c r="O73" s="1509"/>
      <c r="P73" s="1509"/>
      <c r="Q73" s="1509"/>
      <c r="R73" s="1510"/>
      <c r="S73" s="139"/>
      <c r="T73" s="1015"/>
    </row>
    <row r="74" spans="2:40" s="1011" customFormat="1" x14ac:dyDescent="0.25">
      <c r="B74" s="145"/>
      <c r="C74" s="139"/>
      <c r="D74" s="234"/>
      <c r="E74" s="1507"/>
      <c r="F74" s="1508"/>
      <c r="G74" s="1509"/>
      <c r="H74" s="1509"/>
      <c r="I74" s="1509"/>
      <c r="J74" s="1509"/>
      <c r="K74" s="1509"/>
      <c r="L74" s="1509"/>
      <c r="M74" s="1509"/>
      <c r="N74" s="1509"/>
      <c r="O74" s="1509"/>
      <c r="P74" s="1509"/>
      <c r="Q74" s="1509"/>
      <c r="R74" s="1510"/>
      <c r="S74" s="139"/>
      <c r="T74" s="1015"/>
    </row>
    <row r="75" spans="2:40" s="1011" customFormat="1" x14ac:dyDescent="0.25">
      <c r="B75" s="145"/>
      <c r="C75" s="139"/>
      <c r="D75" s="234"/>
      <c r="E75" s="1507"/>
      <c r="F75" s="1508"/>
      <c r="G75" s="1509"/>
      <c r="H75" s="1509"/>
      <c r="I75" s="1509"/>
      <c r="J75" s="1509"/>
      <c r="K75" s="1509"/>
      <c r="L75" s="1509"/>
      <c r="M75" s="1509"/>
      <c r="N75" s="1509"/>
      <c r="O75" s="1509"/>
      <c r="P75" s="1509"/>
      <c r="Q75" s="1509"/>
      <c r="R75" s="1510"/>
      <c r="S75" s="139"/>
      <c r="T75" s="1015"/>
    </row>
    <row r="76" spans="2:40" s="1011" customFormat="1" ht="18.75" x14ac:dyDescent="0.3">
      <c r="B76" s="145"/>
      <c r="C76" s="139"/>
      <c r="D76" s="234"/>
      <c r="E76" s="1507"/>
      <c r="F76" s="1508"/>
      <c r="G76" s="1509"/>
      <c r="H76" s="1509"/>
      <c r="I76" s="1509"/>
      <c r="J76" s="1509"/>
      <c r="K76" s="1509"/>
      <c r="L76" s="1509"/>
      <c r="M76" s="1509"/>
      <c r="N76" s="1509"/>
      <c r="O76" s="1509"/>
      <c r="P76" s="1509"/>
      <c r="Q76" s="1509"/>
      <c r="R76" s="1510"/>
      <c r="S76" s="1148"/>
      <c r="T76" s="1144"/>
      <c r="U76" s="1145"/>
      <c r="V76" s="1145"/>
      <c r="X76" s="1015"/>
    </row>
    <row r="77" spans="2:40" s="1011" customFormat="1" ht="19.5" thickBot="1" x14ac:dyDescent="0.35">
      <c r="B77" s="149"/>
      <c r="C77" s="136"/>
      <c r="D77" s="256"/>
      <c r="E77" s="1070" t="s">
        <v>534</v>
      </c>
      <c r="F77" s="1071" t="s">
        <v>534</v>
      </c>
      <c r="G77" s="1071" t="s">
        <v>534</v>
      </c>
      <c r="H77" s="1071" t="s">
        <v>534</v>
      </c>
      <c r="I77" s="1071" t="s">
        <v>534</v>
      </c>
      <c r="J77" s="1071" t="s">
        <v>534</v>
      </c>
      <c r="K77" s="1071" t="s">
        <v>534</v>
      </c>
      <c r="L77" s="1071" t="s">
        <v>534</v>
      </c>
      <c r="M77" s="1071" t="s">
        <v>534</v>
      </c>
      <c r="N77" s="1071" t="s">
        <v>534</v>
      </c>
      <c r="O77" s="1071" t="s">
        <v>534</v>
      </c>
      <c r="P77" s="1071" t="s">
        <v>534</v>
      </c>
      <c r="Q77" s="1071" t="s">
        <v>534</v>
      </c>
      <c r="R77" s="805" t="s">
        <v>534</v>
      </c>
      <c r="S77" s="1148"/>
      <c r="T77" s="1144"/>
      <c r="U77" s="1145"/>
      <c r="V77" s="1145"/>
      <c r="X77" s="1015"/>
    </row>
    <row r="78" spans="2:40" s="1011" customFormat="1" x14ac:dyDescent="0.25">
      <c r="B78" s="145"/>
      <c r="C78" s="537">
        <v>1</v>
      </c>
      <c r="D78" s="676" t="s">
        <v>65</v>
      </c>
      <c r="E78" s="1072"/>
      <c r="F78" s="1073"/>
      <c r="G78" s="1074"/>
      <c r="H78" s="1074"/>
      <c r="I78" s="1074"/>
      <c r="J78" s="1074"/>
      <c r="K78" s="1074"/>
      <c r="L78" s="1074"/>
      <c r="M78" s="1074"/>
      <c r="N78" s="1074"/>
      <c r="O78" s="1074"/>
      <c r="P78" s="1074"/>
      <c r="Q78" s="1074"/>
      <c r="R78" s="1077"/>
      <c r="S78" s="139"/>
      <c r="T78" s="1015"/>
    </row>
    <row r="79" spans="2:40" s="1011" customFormat="1" x14ac:dyDescent="0.25">
      <c r="B79" s="145"/>
      <c r="C79" s="139"/>
      <c r="D79" s="177" t="s">
        <v>735</v>
      </c>
      <c r="E79" s="270">
        <f>DATA_T5b!C10</f>
        <v>0</v>
      </c>
      <c r="F79" s="1118">
        <f>DATA_T5b!D10</f>
        <v>0</v>
      </c>
      <c r="G79" s="1118">
        <f>DATA_T5b!E10</f>
        <v>0</v>
      </c>
      <c r="H79" s="1118">
        <f>DATA_T5b!F10</f>
        <v>0</v>
      </c>
      <c r="I79" s="1118">
        <f>DATA_T5b!G10</f>
        <v>0</v>
      </c>
      <c r="J79" s="1118">
        <f>DATA_T5b!H10</f>
        <v>0</v>
      </c>
      <c r="K79" s="1118">
        <f>DATA_T5b!I10</f>
        <v>0</v>
      </c>
      <c r="L79" s="1118">
        <f>DATA_T5b!J10</f>
        <v>0</v>
      </c>
      <c r="M79" s="1118">
        <f>DATA_T5b!K10</f>
        <v>0</v>
      </c>
      <c r="N79" s="1118">
        <f>DATA_T5b!L10</f>
        <v>0</v>
      </c>
      <c r="O79" s="1118">
        <f>DATA_T5b!M10</f>
        <v>0</v>
      </c>
      <c r="P79" s="1118">
        <f>DATA_T5b!N10</f>
        <v>0</v>
      </c>
      <c r="Q79" s="1118">
        <f>DATA_T5b!O10</f>
        <v>0</v>
      </c>
      <c r="R79" s="217">
        <f>SUM(E79:Q79)</f>
        <v>0</v>
      </c>
      <c r="S79" s="139"/>
      <c r="T79" s="1015"/>
    </row>
    <row r="80" spans="2:40" s="1011" customFormat="1" x14ac:dyDescent="0.25">
      <c r="B80" s="145"/>
      <c r="C80" s="139"/>
      <c r="D80" s="177" t="s">
        <v>736</v>
      </c>
      <c r="E80" s="270">
        <f>DATA_T5b!C11</f>
        <v>0</v>
      </c>
      <c r="F80" s="1118">
        <f>DATA_T5b!D11</f>
        <v>0</v>
      </c>
      <c r="G80" s="1118">
        <f>DATA_T5b!E11</f>
        <v>0</v>
      </c>
      <c r="H80" s="1118">
        <f>DATA_T5b!F11</f>
        <v>0</v>
      </c>
      <c r="I80" s="1118">
        <f>DATA_T5b!G11</f>
        <v>0</v>
      </c>
      <c r="J80" s="1118">
        <f>DATA_T5b!H11</f>
        <v>0</v>
      </c>
      <c r="K80" s="1118">
        <f>DATA_T5b!I11</f>
        <v>0</v>
      </c>
      <c r="L80" s="1118">
        <f>DATA_T5b!J11</f>
        <v>0</v>
      </c>
      <c r="M80" s="1118">
        <f>DATA_T5b!K11</f>
        <v>0</v>
      </c>
      <c r="N80" s="1118">
        <f>DATA_T5b!L11</f>
        <v>0</v>
      </c>
      <c r="O80" s="1118">
        <f>DATA_T5b!M11</f>
        <v>0</v>
      </c>
      <c r="P80" s="1118">
        <f>DATA_T5b!N11</f>
        <v>0</v>
      </c>
      <c r="Q80" s="1118">
        <f>DATA_T5b!O11</f>
        <v>0</v>
      </c>
      <c r="R80" s="217">
        <f t="shared" ref="R80:R111" si="6">SUM(E80:Q80)</f>
        <v>0</v>
      </c>
      <c r="S80" s="139"/>
      <c r="T80" s="1015"/>
    </row>
    <row r="81" spans="2:20" s="1011" customFormat="1" x14ac:dyDescent="0.25">
      <c r="B81" s="145"/>
      <c r="C81" s="139"/>
      <c r="D81" s="177" t="s">
        <v>737</v>
      </c>
      <c r="E81" s="270">
        <f>DATA_T5b!C12</f>
        <v>0</v>
      </c>
      <c r="F81" s="1118">
        <f>DATA_T5b!D12</f>
        <v>0</v>
      </c>
      <c r="G81" s="1118">
        <f>DATA_T5b!E12</f>
        <v>0</v>
      </c>
      <c r="H81" s="1118">
        <f>DATA_T5b!F12</f>
        <v>0</v>
      </c>
      <c r="I81" s="1118">
        <f>DATA_T5b!G12</f>
        <v>0</v>
      </c>
      <c r="J81" s="1118">
        <f>DATA_T5b!H12</f>
        <v>0</v>
      </c>
      <c r="K81" s="1118">
        <f>DATA_T5b!I12</f>
        <v>0</v>
      </c>
      <c r="L81" s="1118">
        <f>DATA_T5b!J12</f>
        <v>0</v>
      </c>
      <c r="M81" s="1118">
        <f>DATA_T5b!K12</f>
        <v>0</v>
      </c>
      <c r="N81" s="1118">
        <f>DATA_T5b!L12</f>
        <v>0</v>
      </c>
      <c r="O81" s="1118">
        <f>DATA_T5b!M12</f>
        <v>0</v>
      </c>
      <c r="P81" s="1118">
        <f>DATA_T5b!N12</f>
        <v>0</v>
      </c>
      <c r="Q81" s="1118">
        <f>DATA_T5b!O12</f>
        <v>0</v>
      </c>
      <c r="R81" s="217">
        <f t="shared" si="6"/>
        <v>0</v>
      </c>
      <c r="S81" s="139"/>
      <c r="T81" s="1015"/>
    </row>
    <row r="82" spans="2:20" s="1011" customFormat="1" x14ac:dyDescent="0.25">
      <c r="B82" s="145"/>
      <c r="C82" s="139"/>
      <c r="D82" s="177" t="s">
        <v>738</v>
      </c>
      <c r="E82" s="270">
        <f>DATA_T5b!C13</f>
        <v>0</v>
      </c>
      <c r="F82" s="1118">
        <f>DATA_T5b!D13</f>
        <v>0</v>
      </c>
      <c r="G82" s="1118">
        <f>DATA_T5b!E13</f>
        <v>0</v>
      </c>
      <c r="H82" s="1118">
        <f>DATA_T5b!F13</f>
        <v>0</v>
      </c>
      <c r="I82" s="1118">
        <f>DATA_T5b!G13</f>
        <v>0</v>
      </c>
      <c r="J82" s="1118">
        <f>DATA_T5b!H13</f>
        <v>0</v>
      </c>
      <c r="K82" s="1118">
        <f>DATA_T5b!I13</f>
        <v>0</v>
      </c>
      <c r="L82" s="1118">
        <f>DATA_T5b!J13</f>
        <v>0</v>
      </c>
      <c r="M82" s="1118">
        <f>DATA_T5b!K13</f>
        <v>0</v>
      </c>
      <c r="N82" s="1118">
        <f>DATA_T5b!L13</f>
        <v>0</v>
      </c>
      <c r="O82" s="1118">
        <f>DATA_T5b!M13</f>
        <v>0</v>
      </c>
      <c r="P82" s="1118">
        <f>DATA_T5b!N13</f>
        <v>0</v>
      </c>
      <c r="Q82" s="1118">
        <f>DATA_T5b!O13</f>
        <v>0</v>
      </c>
      <c r="R82" s="217">
        <f t="shared" si="6"/>
        <v>0</v>
      </c>
      <c r="S82" s="139"/>
      <c r="T82" s="1015"/>
    </row>
    <row r="83" spans="2:20" s="1011" customFormat="1" x14ac:dyDescent="0.25">
      <c r="B83" s="145"/>
      <c r="C83" s="139"/>
      <c r="D83" s="177" t="s">
        <v>739</v>
      </c>
      <c r="E83" s="270">
        <f>DATA_T5b!C14</f>
        <v>0</v>
      </c>
      <c r="F83" s="1118">
        <f>DATA_T5b!D14</f>
        <v>0</v>
      </c>
      <c r="G83" s="1118">
        <f>DATA_T5b!E14</f>
        <v>0</v>
      </c>
      <c r="H83" s="1118">
        <f>DATA_T5b!F14</f>
        <v>0</v>
      </c>
      <c r="I83" s="1118">
        <f>DATA_T5b!G14</f>
        <v>0</v>
      </c>
      <c r="J83" s="1118">
        <f>DATA_T5b!H14</f>
        <v>0</v>
      </c>
      <c r="K83" s="1118">
        <f>DATA_T5b!I14</f>
        <v>0</v>
      </c>
      <c r="L83" s="1118">
        <f>DATA_T5b!J14</f>
        <v>0</v>
      </c>
      <c r="M83" s="1118">
        <f>DATA_T5b!K14</f>
        <v>0</v>
      </c>
      <c r="N83" s="1118">
        <f>DATA_T5b!L14</f>
        <v>0</v>
      </c>
      <c r="O83" s="1118">
        <f>DATA_T5b!M14</f>
        <v>0</v>
      </c>
      <c r="P83" s="1118">
        <f>DATA_T5b!N14</f>
        <v>0</v>
      </c>
      <c r="Q83" s="1118">
        <f>DATA_T5b!O14</f>
        <v>0</v>
      </c>
      <c r="R83" s="217">
        <f t="shared" si="6"/>
        <v>0</v>
      </c>
      <c r="S83" s="139"/>
      <c r="T83" s="1015"/>
    </row>
    <row r="84" spans="2:20" s="1011" customFormat="1" x14ac:dyDescent="0.25">
      <c r="B84" s="145"/>
      <c r="C84" s="139"/>
      <c r="D84" s="177" t="s">
        <v>740</v>
      </c>
      <c r="E84" s="270">
        <f>DATA_T5b!C15</f>
        <v>0</v>
      </c>
      <c r="F84" s="1118">
        <f>DATA_T5b!D15</f>
        <v>0</v>
      </c>
      <c r="G84" s="1118">
        <f>DATA_T5b!E15</f>
        <v>0</v>
      </c>
      <c r="H84" s="1118">
        <f>DATA_T5b!F15</f>
        <v>0</v>
      </c>
      <c r="I84" s="1118">
        <f>DATA_T5b!G15</f>
        <v>0</v>
      </c>
      <c r="J84" s="1118">
        <f>DATA_T5b!H15</f>
        <v>0</v>
      </c>
      <c r="K84" s="1118">
        <f>DATA_T5b!I15</f>
        <v>0</v>
      </c>
      <c r="L84" s="1118">
        <f>DATA_T5b!J15</f>
        <v>0</v>
      </c>
      <c r="M84" s="1118">
        <f>DATA_T5b!K15</f>
        <v>0</v>
      </c>
      <c r="N84" s="1118">
        <f>DATA_T5b!L15</f>
        <v>0</v>
      </c>
      <c r="O84" s="1118">
        <f>DATA_T5b!M15</f>
        <v>0</v>
      </c>
      <c r="P84" s="1118">
        <f>DATA_T5b!N15</f>
        <v>0</v>
      </c>
      <c r="Q84" s="1118">
        <f>DATA_T5b!O15</f>
        <v>0</v>
      </c>
      <c r="R84" s="217">
        <f t="shared" si="6"/>
        <v>0</v>
      </c>
      <c r="S84" s="139"/>
      <c r="T84" s="1015"/>
    </row>
    <row r="85" spans="2:20" s="1011" customFormat="1" x14ac:dyDescent="0.25">
      <c r="B85" s="145"/>
      <c r="C85" s="139"/>
      <c r="D85" s="177" t="s">
        <v>741</v>
      </c>
      <c r="E85" s="270">
        <f>DATA_T5b!C16</f>
        <v>0</v>
      </c>
      <c r="F85" s="1118">
        <f>DATA_T5b!D16</f>
        <v>0</v>
      </c>
      <c r="G85" s="1118">
        <f>DATA_T5b!E16</f>
        <v>0</v>
      </c>
      <c r="H85" s="1118">
        <f>DATA_T5b!F16</f>
        <v>0</v>
      </c>
      <c r="I85" s="1118">
        <f>DATA_T5b!G16</f>
        <v>0</v>
      </c>
      <c r="J85" s="1118">
        <f>DATA_T5b!H16</f>
        <v>0</v>
      </c>
      <c r="K85" s="1118">
        <f>DATA_T5b!I16</f>
        <v>0</v>
      </c>
      <c r="L85" s="1118">
        <f>DATA_T5b!J16</f>
        <v>0</v>
      </c>
      <c r="M85" s="1118">
        <f>DATA_T5b!K16</f>
        <v>0</v>
      </c>
      <c r="N85" s="1118">
        <f>DATA_T5b!L16</f>
        <v>0</v>
      </c>
      <c r="O85" s="1118">
        <f>DATA_T5b!M16</f>
        <v>0</v>
      </c>
      <c r="P85" s="1118">
        <f>DATA_T5b!N16</f>
        <v>0</v>
      </c>
      <c r="Q85" s="1118">
        <f>DATA_T5b!O16</f>
        <v>0</v>
      </c>
      <c r="R85" s="217">
        <f t="shared" si="6"/>
        <v>0</v>
      </c>
      <c r="S85" s="139"/>
      <c r="T85" s="1015"/>
    </row>
    <row r="86" spans="2:20" s="1011" customFormat="1" x14ac:dyDescent="0.25">
      <c r="B86" s="145"/>
      <c r="C86" s="139"/>
      <c r="D86" s="177" t="s">
        <v>742</v>
      </c>
      <c r="E86" s="270">
        <f>DATA_T5b!C17</f>
        <v>0</v>
      </c>
      <c r="F86" s="1118">
        <f>DATA_T5b!D17</f>
        <v>0</v>
      </c>
      <c r="G86" s="1118">
        <f>DATA_T5b!E17</f>
        <v>0</v>
      </c>
      <c r="H86" s="1118">
        <f>DATA_T5b!F17</f>
        <v>0</v>
      </c>
      <c r="I86" s="1118">
        <f>DATA_T5b!G17</f>
        <v>0</v>
      </c>
      <c r="J86" s="1118">
        <f>DATA_T5b!H17</f>
        <v>0</v>
      </c>
      <c r="K86" s="1118">
        <f>DATA_T5b!I17</f>
        <v>0</v>
      </c>
      <c r="L86" s="1118">
        <f>DATA_T5b!J17</f>
        <v>0</v>
      </c>
      <c r="M86" s="1118">
        <f>DATA_T5b!K17</f>
        <v>0</v>
      </c>
      <c r="N86" s="1118">
        <f>DATA_T5b!L17</f>
        <v>0</v>
      </c>
      <c r="O86" s="1118">
        <f>DATA_T5b!M17</f>
        <v>0</v>
      </c>
      <c r="P86" s="1118">
        <f>DATA_T5b!N17</f>
        <v>0</v>
      </c>
      <c r="Q86" s="1118">
        <f>DATA_T5b!O17</f>
        <v>0</v>
      </c>
      <c r="R86" s="217">
        <f t="shared" si="6"/>
        <v>0</v>
      </c>
      <c r="S86" s="139"/>
      <c r="T86" s="1015"/>
    </row>
    <row r="87" spans="2:20" s="1011" customFormat="1" x14ac:dyDescent="0.25">
      <c r="B87" s="145"/>
      <c r="C87" s="139"/>
      <c r="D87" s="177" t="s">
        <v>743</v>
      </c>
      <c r="E87" s="270">
        <f>DATA_T5b!C18</f>
        <v>0</v>
      </c>
      <c r="F87" s="1118">
        <f>DATA_T5b!D18</f>
        <v>0</v>
      </c>
      <c r="G87" s="1118">
        <f>DATA_T5b!E18</f>
        <v>0</v>
      </c>
      <c r="H87" s="1118">
        <f>DATA_T5b!F18</f>
        <v>0</v>
      </c>
      <c r="I87" s="1118">
        <f>DATA_T5b!G18</f>
        <v>0</v>
      </c>
      <c r="J87" s="1118">
        <f>DATA_T5b!H18</f>
        <v>0</v>
      </c>
      <c r="K87" s="1118">
        <f>DATA_T5b!I18</f>
        <v>0</v>
      </c>
      <c r="L87" s="1118">
        <f>DATA_T5b!J18</f>
        <v>0</v>
      </c>
      <c r="M87" s="1118">
        <f>DATA_T5b!K18</f>
        <v>0</v>
      </c>
      <c r="N87" s="1118">
        <f>DATA_T5b!L18</f>
        <v>0</v>
      </c>
      <c r="O87" s="1118">
        <f>DATA_T5b!M18</f>
        <v>0</v>
      </c>
      <c r="P87" s="1118">
        <f>DATA_T5b!N18</f>
        <v>0</v>
      </c>
      <c r="Q87" s="1118">
        <f>DATA_T5b!O18</f>
        <v>0</v>
      </c>
      <c r="R87" s="217">
        <f t="shared" si="6"/>
        <v>0</v>
      </c>
      <c r="S87" s="139"/>
      <c r="T87" s="1015"/>
    </row>
    <row r="88" spans="2:20" s="1011" customFormat="1" x14ac:dyDescent="0.25">
      <c r="B88" s="145"/>
      <c r="C88" s="139"/>
      <c r="D88" s="177" t="s">
        <v>744</v>
      </c>
      <c r="E88" s="270">
        <f>DATA_T5b!C19</f>
        <v>0</v>
      </c>
      <c r="F88" s="1118">
        <f>DATA_T5b!D19</f>
        <v>0</v>
      </c>
      <c r="G88" s="1118">
        <f>DATA_T5b!E19</f>
        <v>0</v>
      </c>
      <c r="H88" s="1118">
        <f>DATA_T5b!F19</f>
        <v>0</v>
      </c>
      <c r="I88" s="1118">
        <f>DATA_T5b!G19</f>
        <v>0</v>
      </c>
      <c r="J88" s="1118">
        <f>DATA_T5b!H19</f>
        <v>0</v>
      </c>
      <c r="K88" s="1118">
        <f>DATA_T5b!I19</f>
        <v>0</v>
      </c>
      <c r="L88" s="1118">
        <f>DATA_T5b!J19</f>
        <v>0</v>
      </c>
      <c r="M88" s="1118">
        <f>DATA_T5b!K19</f>
        <v>0</v>
      </c>
      <c r="N88" s="1118">
        <f>DATA_T5b!L19</f>
        <v>0</v>
      </c>
      <c r="O88" s="1118">
        <f>DATA_T5b!M19</f>
        <v>0</v>
      </c>
      <c r="P88" s="1118">
        <f>DATA_T5b!N19</f>
        <v>0</v>
      </c>
      <c r="Q88" s="1118">
        <f>DATA_T5b!O19</f>
        <v>0</v>
      </c>
      <c r="R88" s="217">
        <f t="shared" si="6"/>
        <v>0</v>
      </c>
      <c r="S88" s="139"/>
      <c r="T88" s="1015"/>
    </row>
    <row r="89" spans="2:20" s="1011" customFormat="1" x14ac:dyDescent="0.25">
      <c r="B89" s="145"/>
      <c r="C89" s="139"/>
      <c r="D89" s="177" t="s">
        <v>745</v>
      </c>
      <c r="E89" s="270">
        <f>DATA_T5b!C20</f>
        <v>0</v>
      </c>
      <c r="F89" s="1118">
        <f>DATA_T5b!D20</f>
        <v>0</v>
      </c>
      <c r="G89" s="1118">
        <f>DATA_T5b!E20</f>
        <v>0</v>
      </c>
      <c r="H89" s="1118">
        <f>DATA_T5b!F20</f>
        <v>0</v>
      </c>
      <c r="I89" s="1118">
        <f>DATA_T5b!G20</f>
        <v>0</v>
      </c>
      <c r="J89" s="1118">
        <f>DATA_T5b!H20</f>
        <v>0</v>
      </c>
      <c r="K89" s="1118">
        <f>DATA_T5b!I20</f>
        <v>0</v>
      </c>
      <c r="L89" s="1118">
        <f>DATA_T5b!J20</f>
        <v>0</v>
      </c>
      <c r="M89" s="1118">
        <f>DATA_T5b!K20</f>
        <v>0</v>
      </c>
      <c r="N89" s="1118">
        <f>DATA_T5b!L20</f>
        <v>0</v>
      </c>
      <c r="O89" s="1118">
        <f>DATA_T5b!M20</f>
        <v>0</v>
      </c>
      <c r="P89" s="1118">
        <f>DATA_T5b!N20</f>
        <v>0</v>
      </c>
      <c r="Q89" s="1118">
        <f>DATA_T5b!O20</f>
        <v>0</v>
      </c>
      <c r="R89" s="217">
        <f t="shared" si="6"/>
        <v>0</v>
      </c>
      <c r="S89" s="139"/>
      <c r="T89" s="1015"/>
    </row>
    <row r="90" spans="2:20" s="1011" customFormat="1" x14ac:dyDescent="0.25">
      <c r="B90" s="145"/>
      <c r="C90" s="139"/>
      <c r="D90" s="177" t="s">
        <v>746</v>
      </c>
      <c r="E90" s="270">
        <f>DATA_T5b!C21</f>
        <v>0</v>
      </c>
      <c r="F90" s="1118">
        <f>DATA_T5b!D21</f>
        <v>0</v>
      </c>
      <c r="G90" s="1118">
        <f>DATA_T5b!E21</f>
        <v>0</v>
      </c>
      <c r="H90" s="1118">
        <f>DATA_T5b!F21</f>
        <v>0</v>
      </c>
      <c r="I90" s="1118">
        <f>DATA_T5b!G21</f>
        <v>0</v>
      </c>
      <c r="J90" s="1118">
        <f>DATA_T5b!H21</f>
        <v>0</v>
      </c>
      <c r="K90" s="1118">
        <f>DATA_T5b!I21</f>
        <v>0</v>
      </c>
      <c r="L90" s="1118">
        <f>DATA_T5b!J21</f>
        <v>0</v>
      </c>
      <c r="M90" s="1118">
        <f>DATA_T5b!K21</f>
        <v>0</v>
      </c>
      <c r="N90" s="1118">
        <f>DATA_T5b!L21</f>
        <v>0</v>
      </c>
      <c r="O90" s="1118">
        <f>DATA_T5b!M21</f>
        <v>0</v>
      </c>
      <c r="P90" s="1118">
        <f>DATA_T5b!N21</f>
        <v>0</v>
      </c>
      <c r="Q90" s="1118">
        <f>DATA_T5b!O21</f>
        <v>0</v>
      </c>
      <c r="R90" s="217">
        <f t="shared" si="6"/>
        <v>0</v>
      </c>
      <c r="S90" s="139"/>
      <c r="T90" s="1015"/>
    </row>
    <row r="91" spans="2:20" s="1011" customFormat="1" x14ac:dyDescent="0.25">
      <c r="B91" s="145"/>
      <c r="C91" s="139"/>
      <c r="D91" s="177" t="s">
        <v>747</v>
      </c>
      <c r="E91" s="270">
        <f>DATA_T5b!C22</f>
        <v>0</v>
      </c>
      <c r="F91" s="1118">
        <f>DATA_T5b!D22</f>
        <v>0</v>
      </c>
      <c r="G91" s="1118">
        <f>DATA_T5b!E22</f>
        <v>0</v>
      </c>
      <c r="H91" s="1118">
        <f>DATA_T5b!F22</f>
        <v>0</v>
      </c>
      <c r="I91" s="1118">
        <f>DATA_T5b!G22</f>
        <v>0</v>
      </c>
      <c r="J91" s="1118">
        <f>DATA_T5b!H22</f>
        <v>0</v>
      </c>
      <c r="K91" s="1118">
        <f>DATA_T5b!I22</f>
        <v>0</v>
      </c>
      <c r="L91" s="1118">
        <f>DATA_T5b!J22</f>
        <v>0</v>
      </c>
      <c r="M91" s="1118">
        <f>DATA_T5b!K22</f>
        <v>0</v>
      </c>
      <c r="N91" s="1118">
        <f>DATA_T5b!L22</f>
        <v>0</v>
      </c>
      <c r="O91" s="1118">
        <f>DATA_T5b!M22</f>
        <v>0</v>
      </c>
      <c r="P91" s="1118">
        <f>DATA_T5b!N22</f>
        <v>0</v>
      </c>
      <c r="Q91" s="1118">
        <f>DATA_T5b!O22</f>
        <v>0</v>
      </c>
      <c r="R91" s="217">
        <f t="shared" si="6"/>
        <v>0</v>
      </c>
      <c r="S91" s="139"/>
      <c r="T91" s="1015"/>
    </row>
    <row r="92" spans="2:20" s="1011" customFormat="1" x14ac:dyDescent="0.25">
      <c r="B92" s="145"/>
      <c r="C92" s="139"/>
      <c r="D92" s="181" t="s">
        <v>748</v>
      </c>
      <c r="E92" s="270">
        <f>DATA_T5b!C23</f>
        <v>0</v>
      </c>
      <c r="F92" s="1118">
        <f>DATA_T5b!D23</f>
        <v>0</v>
      </c>
      <c r="G92" s="1118">
        <f>DATA_T5b!E23</f>
        <v>0</v>
      </c>
      <c r="H92" s="1118">
        <f>DATA_T5b!F23</f>
        <v>0</v>
      </c>
      <c r="I92" s="1118">
        <f>DATA_T5b!G23</f>
        <v>0</v>
      </c>
      <c r="J92" s="1118">
        <f>DATA_T5b!H23</f>
        <v>0</v>
      </c>
      <c r="K92" s="1118">
        <f>DATA_T5b!I23</f>
        <v>0</v>
      </c>
      <c r="L92" s="1118">
        <f>DATA_T5b!J23</f>
        <v>0</v>
      </c>
      <c r="M92" s="1118">
        <f>DATA_T5b!K23</f>
        <v>0</v>
      </c>
      <c r="N92" s="1118">
        <f>DATA_T5b!L23</f>
        <v>0</v>
      </c>
      <c r="O92" s="1118">
        <f>DATA_T5b!M23</f>
        <v>0</v>
      </c>
      <c r="P92" s="1118">
        <f>DATA_T5b!N23</f>
        <v>0</v>
      </c>
      <c r="Q92" s="1118">
        <f>DATA_T5b!O23</f>
        <v>0</v>
      </c>
      <c r="R92" s="217">
        <f t="shared" si="6"/>
        <v>0</v>
      </c>
      <c r="S92" s="139"/>
      <c r="T92" s="1015"/>
    </row>
    <row r="93" spans="2:20" s="1011" customFormat="1" x14ac:dyDescent="0.25">
      <c r="B93" s="145"/>
      <c r="C93" s="139"/>
      <c r="D93" s="181" t="s">
        <v>749</v>
      </c>
      <c r="E93" s="270">
        <f>DATA_T5b!C24</f>
        <v>0</v>
      </c>
      <c r="F93" s="1118">
        <f>DATA_T5b!D24</f>
        <v>0</v>
      </c>
      <c r="G93" s="1118">
        <f>DATA_T5b!E24</f>
        <v>0</v>
      </c>
      <c r="H93" s="1118">
        <f>DATA_T5b!F24</f>
        <v>0</v>
      </c>
      <c r="I93" s="1118">
        <f>DATA_T5b!G24</f>
        <v>0</v>
      </c>
      <c r="J93" s="1118">
        <f>DATA_T5b!H24</f>
        <v>0</v>
      </c>
      <c r="K93" s="1118">
        <f>DATA_T5b!I24</f>
        <v>0</v>
      </c>
      <c r="L93" s="1118">
        <f>DATA_T5b!J24</f>
        <v>0</v>
      </c>
      <c r="M93" s="1118">
        <f>DATA_T5b!K24</f>
        <v>0</v>
      </c>
      <c r="N93" s="1118">
        <f>DATA_T5b!L24</f>
        <v>0</v>
      </c>
      <c r="O93" s="1118">
        <f>DATA_T5b!M24</f>
        <v>0</v>
      </c>
      <c r="P93" s="1118">
        <f>DATA_T5b!N24</f>
        <v>0</v>
      </c>
      <c r="Q93" s="1118">
        <f>DATA_T5b!O24</f>
        <v>0</v>
      </c>
      <c r="R93" s="217">
        <f t="shared" si="6"/>
        <v>0</v>
      </c>
      <c r="S93" s="139"/>
      <c r="T93" s="1015"/>
    </row>
    <row r="94" spans="2:20" s="1011" customFormat="1" x14ac:dyDescent="0.25">
      <c r="B94" s="145"/>
      <c r="C94" s="139"/>
      <c r="D94" s="181" t="s">
        <v>750</v>
      </c>
      <c r="E94" s="270">
        <f>DATA_T5b!C25</f>
        <v>0</v>
      </c>
      <c r="F94" s="1118">
        <f>DATA_T5b!D25</f>
        <v>0</v>
      </c>
      <c r="G94" s="1118">
        <f>DATA_T5b!E25</f>
        <v>0</v>
      </c>
      <c r="H94" s="1118">
        <f>DATA_T5b!F25</f>
        <v>0</v>
      </c>
      <c r="I94" s="1118">
        <f>DATA_T5b!G25</f>
        <v>0</v>
      </c>
      <c r="J94" s="1118">
        <f>DATA_T5b!H25</f>
        <v>0</v>
      </c>
      <c r="K94" s="1118">
        <f>DATA_T5b!I25</f>
        <v>0</v>
      </c>
      <c r="L94" s="1118">
        <f>DATA_T5b!J25</f>
        <v>0</v>
      </c>
      <c r="M94" s="1118">
        <f>DATA_T5b!K25</f>
        <v>0</v>
      </c>
      <c r="N94" s="1118">
        <f>DATA_T5b!L25</f>
        <v>0</v>
      </c>
      <c r="O94" s="1118">
        <f>DATA_T5b!M25</f>
        <v>0</v>
      </c>
      <c r="P94" s="1118">
        <f>DATA_T5b!N25</f>
        <v>0</v>
      </c>
      <c r="Q94" s="1118">
        <f>DATA_T5b!O25</f>
        <v>0</v>
      </c>
      <c r="R94" s="217">
        <f t="shared" si="6"/>
        <v>0</v>
      </c>
      <c r="S94" s="139"/>
      <c r="T94" s="1015"/>
    </row>
    <row r="95" spans="2:20" s="1011" customFormat="1" x14ac:dyDescent="0.25">
      <c r="B95" s="145"/>
      <c r="C95" s="139"/>
      <c r="D95" s="181" t="s">
        <v>751</v>
      </c>
      <c r="E95" s="270">
        <f>DATA_T5b!C26</f>
        <v>0</v>
      </c>
      <c r="F95" s="1118">
        <f>DATA_T5b!D26</f>
        <v>0</v>
      </c>
      <c r="G95" s="1118">
        <f>DATA_T5b!E26</f>
        <v>0</v>
      </c>
      <c r="H95" s="1118">
        <f>DATA_T5b!F26</f>
        <v>0</v>
      </c>
      <c r="I95" s="1118">
        <f>DATA_T5b!G26</f>
        <v>0</v>
      </c>
      <c r="J95" s="1118">
        <f>DATA_T5b!H26</f>
        <v>0</v>
      </c>
      <c r="K95" s="1118">
        <f>DATA_T5b!I26</f>
        <v>0</v>
      </c>
      <c r="L95" s="1118">
        <f>DATA_T5b!J26</f>
        <v>0</v>
      </c>
      <c r="M95" s="1118">
        <f>DATA_T5b!K26</f>
        <v>0</v>
      </c>
      <c r="N95" s="1118">
        <f>DATA_T5b!L26</f>
        <v>0</v>
      </c>
      <c r="O95" s="1118">
        <f>DATA_T5b!M26</f>
        <v>0</v>
      </c>
      <c r="P95" s="1118">
        <f>DATA_T5b!N26</f>
        <v>0</v>
      </c>
      <c r="Q95" s="1118">
        <f>DATA_T5b!O26</f>
        <v>0</v>
      </c>
      <c r="R95" s="217">
        <f t="shared" si="6"/>
        <v>0</v>
      </c>
      <c r="S95" s="139"/>
      <c r="T95" s="1015"/>
    </row>
    <row r="96" spans="2:20" s="1011" customFormat="1" x14ac:dyDescent="0.25">
      <c r="B96" s="145"/>
      <c r="C96" s="139"/>
      <c r="D96" s="181" t="s">
        <v>752</v>
      </c>
      <c r="E96" s="270">
        <f>DATA_T5b!C27</f>
        <v>0</v>
      </c>
      <c r="F96" s="1118">
        <f>DATA_T5b!D27</f>
        <v>0</v>
      </c>
      <c r="G96" s="1118">
        <f>DATA_T5b!E27</f>
        <v>0</v>
      </c>
      <c r="H96" s="1118">
        <f>DATA_T5b!F27</f>
        <v>0</v>
      </c>
      <c r="I96" s="1118">
        <f>DATA_T5b!G27</f>
        <v>0</v>
      </c>
      <c r="J96" s="1118">
        <f>DATA_T5b!H27</f>
        <v>0</v>
      </c>
      <c r="K96" s="1118">
        <f>DATA_T5b!I27</f>
        <v>0</v>
      </c>
      <c r="L96" s="1118">
        <f>DATA_T5b!J27</f>
        <v>0</v>
      </c>
      <c r="M96" s="1118">
        <f>DATA_T5b!K27</f>
        <v>0</v>
      </c>
      <c r="N96" s="1118">
        <f>DATA_T5b!L27</f>
        <v>0</v>
      </c>
      <c r="O96" s="1118">
        <f>DATA_T5b!M27</f>
        <v>0</v>
      </c>
      <c r="P96" s="1118">
        <f>DATA_T5b!N27</f>
        <v>0</v>
      </c>
      <c r="Q96" s="1118">
        <f>DATA_T5b!O27</f>
        <v>0</v>
      </c>
      <c r="R96" s="217">
        <f t="shared" si="6"/>
        <v>0</v>
      </c>
      <c r="S96" s="139"/>
      <c r="T96" s="1015"/>
    </row>
    <row r="97" spans="2:20" s="1011" customFormat="1" x14ac:dyDescent="0.25">
      <c r="B97" s="145"/>
      <c r="C97" s="139"/>
      <c r="D97" s="181" t="s">
        <v>753</v>
      </c>
      <c r="E97" s="270">
        <f>DATA_T5b!C28</f>
        <v>0</v>
      </c>
      <c r="F97" s="1118">
        <f>DATA_T5b!D28</f>
        <v>0</v>
      </c>
      <c r="G97" s="1118">
        <f>DATA_T5b!E28</f>
        <v>0</v>
      </c>
      <c r="H97" s="1118">
        <f>DATA_T5b!F28</f>
        <v>0</v>
      </c>
      <c r="I97" s="1118">
        <f>DATA_T5b!G28</f>
        <v>0</v>
      </c>
      <c r="J97" s="1118">
        <f>DATA_T5b!H28</f>
        <v>0</v>
      </c>
      <c r="K97" s="1118">
        <f>DATA_T5b!I28</f>
        <v>0</v>
      </c>
      <c r="L97" s="1118">
        <f>DATA_T5b!J28</f>
        <v>0</v>
      </c>
      <c r="M97" s="1118">
        <f>DATA_T5b!K28</f>
        <v>0</v>
      </c>
      <c r="N97" s="1118">
        <f>DATA_T5b!L28</f>
        <v>0</v>
      </c>
      <c r="O97" s="1118">
        <f>DATA_T5b!M28</f>
        <v>0</v>
      </c>
      <c r="P97" s="1118">
        <f>DATA_T5b!N28</f>
        <v>0</v>
      </c>
      <c r="Q97" s="1118">
        <f>DATA_T5b!O28</f>
        <v>0</v>
      </c>
      <c r="R97" s="217">
        <f t="shared" si="6"/>
        <v>0</v>
      </c>
      <c r="S97" s="139"/>
      <c r="T97" s="1015"/>
    </row>
    <row r="98" spans="2:20" s="1011" customFormat="1" x14ac:dyDescent="0.25">
      <c r="B98" s="145"/>
      <c r="C98" s="139"/>
      <c r="D98" s="181" t="s">
        <v>754</v>
      </c>
      <c r="E98" s="270">
        <f>DATA_T5b!C29</f>
        <v>0</v>
      </c>
      <c r="F98" s="1118">
        <f>DATA_T5b!D29</f>
        <v>0</v>
      </c>
      <c r="G98" s="1118">
        <f>DATA_T5b!E29</f>
        <v>0</v>
      </c>
      <c r="H98" s="1118">
        <f>DATA_T5b!F29</f>
        <v>0</v>
      </c>
      <c r="I98" s="1118">
        <f>DATA_T5b!G29</f>
        <v>0</v>
      </c>
      <c r="J98" s="1118">
        <f>DATA_T5b!H29</f>
        <v>0</v>
      </c>
      <c r="K98" s="1118">
        <f>DATA_T5b!I29</f>
        <v>0</v>
      </c>
      <c r="L98" s="1118">
        <f>DATA_T5b!J29</f>
        <v>0</v>
      </c>
      <c r="M98" s="1118">
        <f>DATA_T5b!K29</f>
        <v>0</v>
      </c>
      <c r="N98" s="1118">
        <f>DATA_T5b!L29</f>
        <v>0</v>
      </c>
      <c r="O98" s="1118">
        <f>DATA_T5b!M29</f>
        <v>0</v>
      </c>
      <c r="P98" s="1118">
        <f>DATA_T5b!N29</f>
        <v>0</v>
      </c>
      <c r="Q98" s="1118">
        <f>DATA_T5b!O29</f>
        <v>0</v>
      </c>
      <c r="R98" s="217">
        <f t="shared" si="6"/>
        <v>0</v>
      </c>
      <c r="S98" s="139"/>
      <c r="T98" s="1015"/>
    </row>
    <row r="99" spans="2:20" s="1011" customFormat="1" x14ac:dyDescent="0.25">
      <c r="B99" s="145"/>
      <c r="C99" s="139"/>
      <c r="D99" s="177" t="s">
        <v>755</v>
      </c>
      <c r="E99" s="270">
        <f>DATA_T5b!C30</f>
        <v>0</v>
      </c>
      <c r="F99" s="1118">
        <f>DATA_T5b!D30</f>
        <v>0</v>
      </c>
      <c r="G99" s="1118">
        <f>DATA_T5b!E30</f>
        <v>0</v>
      </c>
      <c r="H99" s="1118">
        <f>DATA_T5b!F30</f>
        <v>0</v>
      </c>
      <c r="I99" s="1118">
        <f>DATA_T5b!G30</f>
        <v>0</v>
      </c>
      <c r="J99" s="1118">
        <f>DATA_T5b!H30</f>
        <v>0</v>
      </c>
      <c r="K99" s="1118">
        <f>DATA_T5b!I30</f>
        <v>0</v>
      </c>
      <c r="L99" s="1118">
        <f>DATA_T5b!J30</f>
        <v>0</v>
      </c>
      <c r="M99" s="1118">
        <f>DATA_T5b!K30</f>
        <v>0</v>
      </c>
      <c r="N99" s="1118">
        <f>DATA_T5b!L30</f>
        <v>0</v>
      </c>
      <c r="O99" s="1118">
        <f>DATA_T5b!M30</f>
        <v>0</v>
      </c>
      <c r="P99" s="1118">
        <f>DATA_T5b!N30</f>
        <v>0</v>
      </c>
      <c r="Q99" s="1118">
        <f>DATA_T5b!O30</f>
        <v>0</v>
      </c>
      <c r="R99" s="217">
        <f t="shared" si="6"/>
        <v>0</v>
      </c>
      <c r="S99" s="139"/>
      <c r="T99" s="1015"/>
    </row>
    <row r="100" spans="2:20" s="1011" customFormat="1" x14ac:dyDescent="0.25">
      <c r="B100" s="145"/>
      <c r="C100" s="139"/>
      <c r="D100" s="177" t="s">
        <v>756</v>
      </c>
      <c r="E100" s="270">
        <f>DATA_T5b!C31</f>
        <v>0</v>
      </c>
      <c r="F100" s="1118">
        <f>DATA_T5b!D31</f>
        <v>0</v>
      </c>
      <c r="G100" s="1118">
        <f>DATA_T5b!E31</f>
        <v>0</v>
      </c>
      <c r="H100" s="1118">
        <f>DATA_T5b!F31</f>
        <v>0</v>
      </c>
      <c r="I100" s="1118">
        <f>DATA_T5b!G31</f>
        <v>0</v>
      </c>
      <c r="J100" s="1118">
        <f>DATA_T5b!H31</f>
        <v>0</v>
      </c>
      <c r="K100" s="1118">
        <f>DATA_T5b!I31</f>
        <v>0</v>
      </c>
      <c r="L100" s="1118">
        <f>DATA_T5b!J31</f>
        <v>0</v>
      </c>
      <c r="M100" s="1118">
        <f>DATA_T5b!K31</f>
        <v>0</v>
      </c>
      <c r="N100" s="1118">
        <f>DATA_T5b!L31</f>
        <v>0</v>
      </c>
      <c r="O100" s="1118">
        <f>DATA_T5b!M31</f>
        <v>0</v>
      </c>
      <c r="P100" s="1118">
        <f>DATA_T5b!N31</f>
        <v>0</v>
      </c>
      <c r="Q100" s="1118">
        <f>DATA_T5b!O31</f>
        <v>0</v>
      </c>
      <c r="R100" s="217">
        <f t="shared" si="6"/>
        <v>0</v>
      </c>
      <c r="S100" s="139"/>
      <c r="T100" s="1015"/>
    </row>
    <row r="101" spans="2:20" s="1011" customFormat="1" x14ac:dyDescent="0.25">
      <c r="B101" s="145"/>
      <c r="C101" s="139"/>
      <c r="D101" s="177" t="s">
        <v>757</v>
      </c>
      <c r="E101" s="270">
        <f>DATA_T5b!C32</f>
        <v>0</v>
      </c>
      <c r="F101" s="1118">
        <f>DATA_T5b!D32</f>
        <v>0</v>
      </c>
      <c r="G101" s="1118">
        <f>DATA_T5b!E32</f>
        <v>0</v>
      </c>
      <c r="H101" s="1118">
        <f>DATA_T5b!F32</f>
        <v>0</v>
      </c>
      <c r="I101" s="1118">
        <f>DATA_T5b!G32</f>
        <v>0</v>
      </c>
      <c r="J101" s="1118">
        <f>DATA_T5b!H32</f>
        <v>0</v>
      </c>
      <c r="K101" s="1118">
        <f>DATA_T5b!I32</f>
        <v>0</v>
      </c>
      <c r="L101" s="1118">
        <f>DATA_T5b!J32</f>
        <v>0</v>
      </c>
      <c r="M101" s="1118">
        <f>DATA_T5b!K32</f>
        <v>0</v>
      </c>
      <c r="N101" s="1118">
        <f>DATA_T5b!L32</f>
        <v>0</v>
      </c>
      <c r="O101" s="1118">
        <f>DATA_T5b!M32</f>
        <v>0</v>
      </c>
      <c r="P101" s="1118">
        <f>DATA_T5b!N32</f>
        <v>0</v>
      </c>
      <c r="Q101" s="1118">
        <f>DATA_T5b!O32</f>
        <v>0</v>
      </c>
      <c r="R101" s="217">
        <f t="shared" si="6"/>
        <v>0</v>
      </c>
      <c r="S101" s="139"/>
      <c r="T101" s="1015"/>
    </row>
    <row r="102" spans="2:20" s="1011" customFormat="1" x14ac:dyDescent="0.25">
      <c r="B102" s="145"/>
      <c r="C102" s="139"/>
      <c r="D102" s="177" t="s">
        <v>758</v>
      </c>
      <c r="E102" s="270">
        <f>DATA_T5b!C33</f>
        <v>0</v>
      </c>
      <c r="F102" s="1118">
        <f>DATA_T5b!D33</f>
        <v>0</v>
      </c>
      <c r="G102" s="1118">
        <f>DATA_T5b!E33</f>
        <v>0</v>
      </c>
      <c r="H102" s="1118">
        <f>DATA_T5b!F33</f>
        <v>0</v>
      </c>
      <c r="I102" s="1118">
        <f>DATA_T5b!G33</f>
        <v>0</v>
      </c>
      <c r="J102" s="1118">
        <f>DATA_T5b!H33</f>
        <v>0</v>
      </c>
      <c r="K102" s="1118">
        <f>DATA_T5b!I33</f>
        <v>0</v>
      </c>
      <c r="L102" s="1118">
        <f>DATA_T5b!J33</f>
        <v>0</v>
      </c>
      <c r="M102" s="1118">
        <f>DATA_T5b!K33</f>
        <v>0</v>
      </c>
      <c r="N102" s="1118">
        <f>DATA_T5b!L33</f>
        <v>0</v>
      </c>
      <c r="O102" s="1118">
        <f>DATA_T5b!M33</f>
        <v>0</v>
      </c>
      <c r="P102" s="1118">
        <f>DATA_T5b!N33</f>
        <v>0</v>
      </c>
      <c r="Q102" s="1118">
        <f>DATA_T5b!O33</f>
        <v>0</v>
      </c>
      <c r="R102" s="217">
        <f t="shared" si="6"/>
        <v>0</v>
      </c>
      <c r="S102" s="139"/>
      <c r="T102" s="1015"/>
    </row>
    <row r="103" spans="2:20" s="1011" customFormat="1" x14ac:dyDescent="0.25">
      <c r="B103" s="145"/>
      <c r="C103" s="139"/>
      <c r="D103" s="177" t="s">
        <v>759</v>
      </c>
      <c r="E103" s="270">
        <f>DATA_T5b!C34</f>
        <v>0</v>
      </c>
      <c r="F103" s="1118">
        <f>DATA_T5b!D34</f>
        <v>0</v>
      </c>
      <c r="G103" s="1118">
        <f>DATA_T5b!E34</f>
        <v>0</v>
      </c>
      <c r="H103" s="1118">
        <f>DATA_T5b!F34</f>
        <v>0</v>
      </c>
      <c r="I103" s="1118">
        <f>DATA_T5b!G34</f>
        <v>0</v>
      </c>
      <c r="J103" s="1118">
        <f>DATA_T5b!H34</f>
        <v>0</v>
      </c>
      <c r="K103" s="1118">
        <f>DATA_T5b!I34</f>
        <v>0</v>
      </c>
      <c r="L103" s="1118">
        <f>DATA_T5b!J34</f>
        <v>0</v>
      </c>
      <c r="M103" s="1118">
        <f>DATA_T5b!K34</f>
        <v>0</v>
      </c>
      <c r="N103" s="1118">
        <f>DATA_T5b!L34</f>
        <v>0</v>
      </c>
      <c r="O103" s="1118">
        <f>DATA_T5b!M34</f>
        <v>0</v>
      </c>
      <c r="P103" s="1118">
        <f>DATA_T5b!N34</f>
        <v>0</v>
      </c>
      <c r="Q103" s="1118">
        <f>DATA_T5b!O34</f>
        <v>0</v>
      </c>
      <c r="R103" s="217">
        <f t="shared" si="6"/>
        <v>0</v>
      </c>
      <c r="S103" s="139"/>
      <c r="T103" s="1015"/>
    </row>
    <row r="104" spans="2:20" s="1011" customFormat="1" x14ac:dyDescent="0.25">
      <c r="B104" s="145"/>
      <c r="C104" s="139"/>
      <c r="D104" s="177" t="s">
        <v>760</v>
      </c>
      <c r="E104" s="270">
        <f>DATA_T5b!C35</f>
        <v>0</v>
      </c>
      <c r="F104" s="1118">
        <f>DATA_T5b!D35</f>
        <v>0</v>
      </c>
      <c r="G104" s="1118">
        <f>DATA_T5b!E35</f>
        <v>0</v>
      </c>
      <c r="H104" s="1118">
        <f>DATA_T5b!F35</f>
        <v>0</v>
      </c>
      <c r="I104" s="1118">
        <f>DATA_T5b!G35</f>
        <v>0</v>
      </c>
      <c r="J104" s="1118">
        <f>DATA_T5b!H35</f>
        <v>0</v>
      </c>
      <c r="K104" s="1118">
        <f>DATA_T5b!I35</f>
        <v>0</v>
      </c>
      <c r="L104" s="1118">
        <f>DATA_T5b!J35</f>
        <v>0</v>
      </c>
      <c r="M104" s="1118">
        <f>DATA_T5b!K35</f>
        <v>0</v>
      </c>
      <c r="N104" s="1118">
        <f>DATA_T5b!L35</f>
        <v>0</v>
      </c>
      <c r="O104" s="1118">
        <f>DATA_T5b!M35</f>
        <v>0</v>
      </c>
      <c r="P104" s="1118">
        <f>DATA_T5b!N35</f>
        <v>0</v>
      </c>
      <c r="Q104" s="1118">
        <f>DATA_T5b!O35</f>
        <v>0</v>
      </c>
      <c r="R104" s="217">
        <f t="shared" si="6"/>
        <v>0</v>
      </c>
      <c r="S104" s="139"/>
      <c r="T104" s="1015"/>
    </row>
    <row r="105" spans="2:20" s="1011" customFormat="1" x14ac:dyDescent="0.25">
      <c r="B105" s="145"/>
      <c r="C105" s="139"/>
      <c r="D105" s="177" t="s">
        <v>761</v>
      </c>
      <c r="E105" s="270">
        <f>DATA_T5b!C36</f>
        <v>0</v>
      </c>
      <c r="F105" s="1118">
        <f>DATA_T5b!D36</f>
        <v>0</v>
      </c>
      <c r="G105" s="1118">
        <f>DATA_T5b!E36</f>
        <v>0</v>
      </c>
      <c r="H105" s="1118">
        <f>DATA_T5b!F36</f>
        <v>0</v>
      </c>
      <c r="I105" s="1118">
        <f>DATA_T5b!G36</f>
        <v>0</v>
      </c>
      <c r="J105" s="1118">
        <f>DATA_T5b!H36</f>
        <v>0</v>
      </c>
      <c r="K105" s="1118">
        <f>DATA_T5b!I36</f>
        <v>0</v>
      </c>
      <c r="L105" s="1118">
        <f>DATA_T5b!J36</f>
        <v>0</v>
      </c>
      <c r="M105" s="1118">
        <f>DATA_T5b!K36</f>
        <v>0</v>
      </c>
      <c r="N105" s="1118">
        <f>DATA_T5b!L36</f>
        <v>0</v>
      </c>
      <c r="O105" s="1118">
        <f>DATA_T5b!M36</f>
        <v>0</v>
      </c>
      <c r="P105" s="1118">
        <f>DATA_T5b!N36</f>
        <v>0</v>
      </c>
      <c r="Q105" s="1118">
        <f>DATA_T5b!O36</f>
        <v>0</v>
      </c>
      <c r="R105" s="217">
        <f t="shared" si="6"/>
        <v>0</v>
      </c>
      <c r="S105" s="139"/>
      <c r="T105" s="1015"/>
    </row>
    <row r="106" spans="2:20" s="1011" customFormat="1" x14ac:dyDescent="0.25">
      <c r="B106" s="145"/>
      <c r="C106" s="139"/>
      <c r="D106" s="177" t="s">
        <v>762</v>
      </c>
      <c r="E106" s="270">
        <f>DATA_T5b!C37</f>
        <v>0</v>
      </c>
      <c r="F106" s="1118">
        <f>DATA_T5b!D37</f>
        <v>0</v>
      </c>
      <c r="G106" s="1118">
        <f>DATA_T5b!E37</f>
        <v>0</v>
      </c>
      <c r="H106" s="1118">
        <f>DATA_T5b!F37</f>
        <v>0</v>
      </c>
      <c r="I106" s="1118">
        <f>DATA_T5b!G37</f>
        <v>0</v>
      </c>
      <c r="J106" s="1118">
        <f>DATA_T5b!H37</f>
        <v>0</v>
      </c>
      <c r="K106" s="1118">
        <f>DATA_T5b!I37</f>
        <v>0</v>
      </c>
      <c r="L106" s="1118">
        <f>DATA_T5b!J37</f>
        <v>0</v>
      </c>
      <c r="M106" s="1118">
        <f>DATA_T5b!K37</f>
        <v>0</v>
      </c>
      <c r="N106" s="1118">
        <f>DATA_T5b!L37</f>
        <v>0</v>
      </c>
      <c r="O106" s="1118">
        <f>DATA_T5b!M37</f>
        <v>0</v>
      </c>
      <c r="P106" s="1118">
        <f>DATA_T5b!N37</f>
        <v>0</v>
      </c>
      <c r="Q106" s="1118">
        <f>DATA_T5b!O37</f>
        <v>0</v>
      </c>
      <c r="R106" s="217">
        <f t="shared" si="6"/>
        <v>0</v>
      </c>
      <c r="S106" s="139"/>
      <c r="T106" s="1015"/>
    </row>
    <row r="107" spans="2:20" s="1011" customFormat="1" x14ac:dyDescent="0.25">
      <c r="B107" s="145"/>
      <c r="C107" s="139"/>
      <c r="D107" s="177" t="s">
        <v>763</v>
      </c>
      <c r="E107" s="270">
        <f>DATA_T5b!C38</f>
        <v>0</v>
      </c>
      <c r="F107" s="1118">
        <f>DATA_T5b!D38</f>
        <v>0</v>
      </c>
      <c r="G107" s="1118">
        <f>DATA_T5b!E38</f>
        <v>0</v>
      </c>
      <c r="H107" s="1118">
        <f>DATA_T5b!F38</f>
        <v>0</v>
      </c>
      <c r="I107" s="1118">
        <f>DATA_T5b!G38</f>
        <v>0</v>
      </c>
      <c r="J107" s="1118">
        <f>DATA_T5b!H38</f>
        <v>0</v>
      </c>
      <c r="K107" s="1118">
        <f>DATA_T5b!I38</f>
        <v>0</v>
      </c>
      <c r="L107" s="1118">
        <f>DATA_T5b!J38</f>
        <v>0</v>
      </c>
      <c r="M107" s="1118">
        <f>DATA_T5b!K38</f>
        <v>0</v>
      </c>
      <c r="N107" s="1118">
        <f>DATA_T5b!L38</f>
        <v>0</v>
      </c>
      <c r="O107" s="1118">
        <f>DATA_T5b!M38</f>
        <v>0</v>
      </c>
      <c r="P107" s="1118">
        <f>DATA_T5b!N38</f>
        <v>0</v>
      </c>
      <c r="Q107" s="1118">
        <f>DATA_T5b!O38</f>
        <v>0</v>
      </c>
      <c r="R107" s="217">
        <f t="shared" si="6"/>
        <v>0</v>
      </c>
      <c r="S107" s="139"/>
      <c r="T107" s="1015"/>
    </row>
    <row r="108" spans="2:20" s="1011" customFormat="1" x14ac:dyDescent="0.25">
      <c r="B108" s="145"/>
      <c r="C108" s="139"/>
      <c r="D108" s="177" t="s">
        <v>764</v>
      </c>
      <c r="E108" s="270">
        <f>DATA_T5b!C39</f>
        <v>0</v>
      </c>
      <c r="F108" s="1118">
        <f>DATA_T5b!D39</f>
        <v>0</v>
      </c>
      <c r="G108" s="1118">
        <f>DATA_T5b!E39</f>
        <v>0</v>
      </c>
      <c r="H108" s="1118">
        <f>DATA_T5b!F39</f>
        <v>0</v>
      </c>
      <c r="I108" s="1118">
        <f>DATA_T5b!G39</f>
        <v>0</v>
      </c>
      <c r="J108" s="1118">
        <f>DATA_T5b!H39</f>
        <v>0</v>
      </c>
      <c r="K108" s="1118">
        <f>DATA_T5b!I39</f>
        <v>0</v>
      </c>
      <c r="L108" s="1118">
        <f>DATA_T5b!J39</f>
        <v>0</v>
      </c>
      <c r="M108" s="1118">
        <f>DATA_T5b!K39</f>
        <v>0</v>
      </c>
      <c r="N108" s="1118">
        <f>DATA_T5b!L39</f>
        <v>0</v>
      </c>
      <c r="O108" s="1118">
        <f>DATA_T5b!M39</f>
        <v>0</v>
      </c>
      <c r="P108" s="1118">
        <f>DATA_T5b!N39</f>
        <v>0</v>
      </c>
      <c r="Q108" s="1118">
        <f>DATA_T5b!O39</f>
        <v>0</v>
      </c>
      <c r="R108" s="217">
        <f t="shared" si="6"/>
        <v>0</v>
      </c>
      <c r="S108" s="139"/>
      <c r="T108" s="1015"/>
    </row>
    <row r="109" spans="2:20" s="1011" customFormat="1" x14ac:dyDescent="0.25">
      <c r="B109" s="145"/>
      <c r="C109" s="139"/>
      <c r="D109" s="177" t="s">
        <v>765</v>
      </c>
      <c r="E109" s="270">
        <f>DATA_T5b!C40</f>
        <v>0</v>
      </c>
      <c r="F109" s="1118">
        <f>DATA_T5b!D40</f>
        <v>0</v>
      </c>
      <c r="G109" s="1118">
        <f>DATA_T5b!E40</f>
        <v>0</v>
      </c>
      <c r="H109" s="1118">
        <f>DATA_T5b!F40</f>
        <v>0</v>
      </c>
      <c r="I109" s="1118">
        <f>DATA_T5b!G40</f>
        <v>0</v>
      </c>
      <c r="J109" s="1118">
        <f>DATA_T5b!H40</f>
        <v>0</v>
      </c>
      <c r="K109" s="1118">
        <f>DATA_T5b!I40</f>
        <v>0</v>
      </c>
      <c r="L109" s="1118">
        <f>DATA_T5b!J40</f>
        <v>0</v>
      </c>
      <c r="M109" s="1118">
        <f>DATA_T5b!K40</f>
        <v>0</v>
      </c>
      <c r="N109" s="1118">
        <f>DATA_T5b!L40</f>
        <v>0</v>
      </c>
      <c r="O109" s="1118">
        <f>DATA_T5b!M40</f>
        <v>0</v>
      </c>
      <c r="P109" s="1118">
        <f>DATA_T5b!N40</f>
        <v>0</v>
      </c>
      <c r="Q109" s="1118">
        <f>DATA_T5b!O40</f>
        <v>0</v>
      </c>
      <c r="R109" s="217">
        <f t="shared" si="6"/>
        <v>0</v>
      </c>
      <c r="S109" s="139"/>
      <c r="T109" s="1015"/>
    </row>
    <row r="110" spans="2:20" s="1011" customFormat="1" x14ac:dyDescent="0.25">
      <c r="B110" s="145"/>
      <c r="C110" s="139"/>
      <c r="D110" s="177" t="s">
        <v>766</v>
      </c>
      <c r="E110" s="270">
        <f>DATA_T5b!C41</f>
        <v>0</v>
      </c>
      <c r="F110" s="1118">
        <f>DATA_T5b!D41</f>
        <v>0</v>
      </c>
      <c r="G110" s="1118">
        <f>DATA_T5b!E41</f>
        <v>0</v>
      </c>
      <c r="H110" s="1118">
        <f>DATA_T5b!F41</f>
        <v>0</v>
      </c>
      <c r="I110" s="1118">
        <f>DATA_T5b!G41</f>
        <v>0</v>
      </c>
      <c r="J110" s="1118">
        <f>DATA_T5b!H41</f>
        <v>0</v>
      </c>
      <c r="K110" s="1118">
        <f>DATA_T5b!I41</f>
        <v>0</v>
      </c>
      <c r="L110" s="1118">
        <f>DATA_T5b!J41</f>
        <v>0</v>
      </c>
      <c r="M110" s="1118">
        <f>DATA_T5b!K41</f>
        <v>0</v>
      </c>
      <c r="N110" s="1118">
        <f>DATA_T5b!L41</f>
        <v>0</v>
      </c>
      <c r="O110" s="1118">
        <f>DATA_T5b!M41</f>
        <v>0</v>
      </c>
      <c r="P110" s="1118">
        <f>DATA_T5b!N41</f>
        <v>0</v>
      </c>
      <c r="Q110" s="1118">
        <f>DATA_T5b!O41</f>
        <v>0</v>
      </c>
      <c r="R110" s="217">
        <f t="shared" si="6"/>
        <v>0</v>
      </c>
      <c r="S110" s="139"/>
      <c r="T110" s="1015"/>
    </row>
    <row r="111" spans="2:20" s="1011" customFormat="1" x14ac:dyDescent="0.25">
      <c r="B111" s="145"/>
      <c r="C111" s="139"/>
      <c r="D111" s="177" t="s">
        <v>767</v>
      </c>
      <c r="E111" s="270">
        <f>DATA_T5b!C42</f>
        <v>0</v>
      </c>
      <c r="F111" s="1118">
        <f>DATA_T5b!D42</f>
        <v>0</v>
      </c>
      <c r="G111" s="1118">
        <f>DATA_T5b!E42</f>
        <v>0</v>
      </c>
      <c r="H111" s="1118">
        <f>DATA_T5b!F42</f>
        <v>0</v>
      </c>
      <c r="I111" s="1118">
        <f>DATA_T5b!G42</f>
        <v>0</v>
      </c>
      <c r="J111" s="1118">
        <f>DATA_T5b!H42</f>
        <v>0</v>
      </c>
      <c r="K111" s="1118">
        <f>DATA_T5b!I42</f>
        <v>0</v>
      </c>
      <c r="L111" s="1118">
        <f>DATA_T5b!J42</f>
        <v>0</v>
      </c>
      <c r="M111" s="1118">
        <f>DATA_T5b!K42</f>
        <v>0</v>
      </c>
      <c r="N111" s="1118">
        <f>DATA_T5b!L42</f>
        <v>0</v>
      </c>
      <c r="O111" s="1118">
        <f>DATA_T5b!M42</f>
        <v>0</v>
      </c>
      <c r="P111" s="1118">
        <f>DATA_T5b!N42</f>
        <v>0</v>
      </c>
      <c r="Q111" s="1118">
        <f>DATA_T5b!O42</f>
        <v>0</v>
      </c>
      <c r="R111" s="217">
        <f t="shared" si="6"/>
        <v>0</v>
      </c>
      <c r="S111" s="139"/>
      <c r="T111" s="1015"/>
    </row>
    <row r="112" spans="2:20" s="1011" customFormat="1" x14ac:dyDescent="0.25">
      <c r="B112" s="145"/>
      <c r="C112" s="139"/>
      <c r="D112" s="177" t="s">
        <v>768</v>
      </c>
      <c r="E112" s="270">
        <f>DATA_T5b!C43</f>
        <v>0</v>
      </c>
      <c r="F112" s="1118">
        <f>DATA_T5b!D43</f>
        <v>0</v>
      </c>
      <c r="G112" s="1118">
        <f>DATA_T5b!E43</f>
        <v>0</v>
      </c>
      <c r="H112" s="1118">
        <f>DATA_T5b!F43</f>
        <v>0</v>
      </c>
      <c r="I112" s="1118">
        <f>DATA_T5b!G43</f>
        <v>0</v>
      </c>
      <c r="J112" s="1118">
        <f>DATA_T5b!H43</f>
        <v>0</v>
      </c>
      <c r="K112" s="1118">
        <f>DATA_T5b!I43</f>
        <v>0</v>
      </c>
      <c r="L112" s="1118">
        <f>DATA_T5b!J43</f>
        <v>0</v>
      </c>
      <c r="M112" s="1118">
        <f>DATA_T5b!K43</f>
        <v>0</v>
      </c>
      <c r="N112" s="1118">
        <f>DATA_T5b!L43</f>
        <v>0</v>
      </c>
      <c r="O112" s="1118">
        <f>DATA_T5b!M43</f>
        <v>0</v>
      </c>
      <c r="P112" s="1118">
        <f>DATA_T5b!N43</f>
        <v>0</v>
      </c>
      <c r="Q112" s="1118">
        <f>DATA_T5b!O43</f>
        <v>0</v>
      </c>
      <c r="R112" s="217">
        <f t="shared" ref="R112:R123" si="7">SUM(E112:Q112)</f>
        <v>0</v>
      </c>
      <c r="S112" s="139"/>
      <c r="T112" s="1015"/>
    </row>
    <row r="113" spans="2:20" s="1011" customFormat="1" x14ac:dyDescent="0.25">
      <c r="B113" s="145"/>
      <c r="C113" s="139"/>
      <c r="D113" s="177" t="s">
        <v>769</v>
      </c>
      <c r="E113" s="270">
        <f>DATA_T5b!C44</f>
        <v>0</v>
      </c>
      <c r="F113" s="1118">
        <f>DATA_T5b!D44</f>
        <v>0</v>
      </c>
      <c r="G113" s="1118">
        <f>DATA_T5b!E44</f>
        <v>0</v>
      </c>
      <c r="H113" s="1118">
        <f>DATA_T5b!F44</f>
        <v>0</v>
      </c>
      <c r="I113" s="1118">
        <f>DATA_T5b!G44</f>
        <v>0</v>
      </c>
      <c r="J113" s="1118">
        <f>DATA_T5b!H44</f>
        <v>0</v>
      </c>
      <c r="K113" s="1118">
        <f>DATA_T5b!I44</f>
        <v>0</v>
      </c>
      <c r="L113" s="1118">
        <f>DATA_T5b!J44</f>
        <v>0</v>
      </c>
      <c r="M113" s="1118">
        <f>DATA_T5b!K44</f>
        <v>0</v>
      </c>
      <c r="N113" s="1118">
        <f>DATA_T5b!L44</f>
        <v>0</v>
      </c>
      <c r="O113" s="1118">
        <f>DATA_T5b!M44</f>
        <v>0</v>
      </c>
      <c r="P113" s="1118">
        <f>DATA_T5b!N44</f>
        <v>0</v>
      </c>
      <c r="Q113" s="1118">
        <f>DATA_T5b!O44</f>
        <v>0</v>
      </c>
      <c r="R113" s="217">
        <f t="shared" si="7"/>
        <v>0</v>
      </c>
      <c r="S113" s="139"/>
      <c r="T113" s="1015"/>
    </row>
    <row r="114" spans="2:20" s="1011" customFormat="1" x14ac:dyDescent="0.25">
      <c r="B114" s="145"/>
      <c r="C114" s="139"/>
      <c r="D114" s="177" t="s">
        <v>770</v>
      </c>
      <c r="E114" s="270">
        <f>DATA_T5b!C45</f>
        <v>0</v>
      </c>
      <c r="F114" s="1118">
        <f>DATA_T5b!D45</f>
        <v>0</v>
      </c>
      <c r="G114" s="1118">
        <f>DATA_T5b!E45</f>
        <v>0</v>
      </c>
      <c r="H114" s="1118">
        <f>DATA_T5b!F45</f>
        <v>0</v>
      </c>
      <c r="I114" s="1118">
        <f>DATA_T5b!G45</f>
        <v>0</v>
      </c>
      <c r="J114" s="1118">
        <f>DATA_T5b!H45</f>
        <v>0</v>
      </c>
      <c r="K114" s="1118">
        <f>DATA_T5b!I45</f>
        <v>0</v>
      </c>
      <c r="L114" s="1118">
        <f>DATA_T5b!J45</f>
        <v>0</v>
      </c>
      <c r="M114" s="1118">
        <f>DATA_T5b!K45</f>
        <v>0</v>
      </c>
      <c r="N114" s="1118">
        <f>DATA_T5b!L45</f>
        <v>0</v>
      </c>
      <c r="O114" s="1118">
        <f>DATA_T5b!M45</f>
        <v>0</v>
      </c>
      <c r="P114" s="1118">
        <f>DATA_T5b!N45</f>
        <v>0</v>
      </c>
      <c r="Q114" s="1118">
        <f>DATA_T5b!O45</f>
        <v>0</v>
      </c>
      <c r="R114" s="217">
        <f t="shared" si="7"/>
        <v>0</v>
      </c>
      <c r="S114" s="139"/>
      <c r="T114" s="1015"/>
    </row>
    <row r="115" spans="2:20" s="1011" customFormat="1" x14ac:dyDescent="0.25">
      <c r="B115" s="145"/>
      <c r="C115" s="139"/>
      <c r="D115" s="177" t="s">
        <v>771</v>
      </c>
      <c r="E115" s="270">
        <f>DATA_T5b!C46</f>
        <v>0</v>
      </c>
      <c r="F115" s="1118">
        <f>DATA_T5b!D46</f>
        <v>0</v>
      </c>
      <c r="G115" s="1118">
        <f>DATA_T5b!E46</f>
        <v>0</v>
      </c>
      <c r="H115" s="1118">
        <f>DATA_T5b!F46</f>
        <v>0</v>
      </c>
      <c r="I115" s="1118">
        <f>DATA_T5b!G46</f>
        <v>0</v>
      </c>
      <c r="J115" s="1118">
        <f>DATA_T5b!H46</f>
        <v>0</v>
      </c>
      <c r="K115" s="1118">
        <f>DATA_T5b!I46</f>
        <v>0</v>
      </c>
      <c r="L115" s="1118">
        <f>DATA_T5b!J46</f>
        <v>0</v>
      </c>
      <c r="M115" s="1118">
        <f>DATA_T5b!K46</f>
        <v>0</v>
      </c>
      <c r="N115" s="1118">
        <f>DATA_T5b!L46</f>
        <v>0</v>
      </c>
      <c r="O115" s="1118">
        <f>DATA_T5b!M46</f>
        <v>0</v>
      </c>
      <c r="P115" s="1118">
        <f>DATA_T5b!N46</f>
        <v>0</v>
      </c>
      <c r="Q115" s="1118">
        <f>DATA_T5b!O46</f>
        <v>0</v>
      </c>
      <c r="R115" s="217">
        <f t="shared" si="7"/>
        <v>0</v>
      </c>
      <c r="S115" s="139"/>
      <c r="T115" s="1015"/>
    </row>
    <row r="116" spans="2:20" s="1011" customFormat="1" x14ac:dyDescent="0.25">
      <c r="B116" s="145"/>
      <c r="C116" s="139"/>
      <c r="D116" s="177" t="s">
        <v>772</v>
      </c>
      <c r="E116" s="270">
        <f>DATA_T5b!C47</f>
        <v>0</v>
      </c>
      <c r="F116" s="1118">
        <f>DATA_T5b!D47</f>
        <v>0</v>
      </c>
      <c r="G116" s="1118">
        <f>DATA_T5b!E47</f>
        <v>0</v>
      </c>
      <c r="H116" s="1118">
        <f>DATA_T5b!F47</f>
        <v>0</v>
      </c>
      <c r="I116" s="1118">
        <f>DATA_T5b!G47</f>
        <v>0</v>
      </c>
      <c r="J116" s="1118">
        <f>DATA_T5b!H47</f>
        <v>0</v>
      </c>
      <c r="K116" s="1118">
        <f>DATA_T5b!I47</f>
        <v>0</v>
      </c>
      <c r="L116" s="1118">
        <f>DATA_T5b!J47</f>
        <v>0</v>
      </c>
      <c r="M116" s="1118">
        <f>DATA_T5b!K47</f>
        <v>0</v>
      </c>
      <c r="N116" s="1118">
        <f>DATA_T5b!L47</f>
        <v>0</v>
      </c>
      <c r="O116" s="1118">
        <f>DATA_T5b!M47</f>
        <v>0</v>
      </c>
      <c r="P116" s="1118">
        <f>DATA_T5b!N47</f>
        <v>0</v>
      </c>
      <c r="Q116" s="1118">
        <f>DATA_T5b!O47</f>
        <v>0</v>
      </c>
      <c r="R116" s="217">
        <f t="shared" si="7"/>
        <v>0</v>
      </c>
      <c r="S116" s="139"/>
      <c r="T116" s="1015"/>
    </row>
    <row r="117" spans="2:20" s="1011" customFormat="1" x14ac:dyDescent="0.25">
      <c r="B117" s="145"/>
      <c r="C117" s="139"/>
      <c r="D117" s="177" t="s">
        <v>773</v>
      </c>
      <c r="E117" s="270">
        <f>DATA_T5b!C48</f>
        <v>0</v>
      </c>
      <c r="F117" s="1118">
        <f>DATA_T5b!D48</f>
        <v>0</v>
      </c>
      <c r="G117" s="1118">
        <f>DATA_T5b!E48</f>
        <v>0</v>
      </c>
      <c r="H117" s="1118">
        <f>DATA_T5b!F48</f>
        <v>0</v>
      </c>
      <c r="I117" s="1118">
        <f>DATA_T5b!G48</f>
        <v>0</v>
      </c>
      <c r="J117" s="1118">
        <f>DATA_T5b!H48</f>
        <v>0</v>
      </c>
      <c r="K117" s="1118">
        <f>DATA_T5b!I48</f>
        <v>0</v>
      </c>
      <c r="L117" s="1118">
        <f>DATA_T5b!J48</f>
        <v>0</v>
      </c>
      <c r="M117" s="1118">
        <f>DATA_T5b!K48</f>
        <v>0</v>
      </c>
      <c r="N117" s="1118">
        <f>DATA_T5b!L48</f>
        <v>0</v>
      </c>
      <c r="O117" s="1118">
        <f>DATA_T5b!M48</f>
        <v>0</v>
      </c>
      <c r="P117" s="1118">
        <f>DATA_T5b!N48</f>
        <v>0</v>
      </c>
      <c r="Q117" s="1118">
        <f>DATA_T5b!O48</f>
        <v>0</v>
      </c>
      <c r="R117" s="217">
        <f t="shared" si="7"/>
        <v>0</v>
      </c>
      <c r="S117" s="139"/>
      <c r="T117" s="1015"/>
    </row>
    <row r="118" spans="2:20" s="1011" customFormat="1" x14ac:dyDescent="0.25">
      <c r="B118" s="145"/>
      <c r="C118" s="139"/>
      <c r="D118" s="177" t="s">
        <v>774</v>
      </c>
      <c r="E118" s="270">
        <f>DATA_T5b!C49</f>
        <v>0</v>
      </c>
      <c r="F118" s="1118">
        <f>DATA_T5b!D49</f>
        <v>0</v>
      </c>
      <c r="G118" s="1118">
        <f>DATA_T5b!E49</f>
        <v>0</v>
      </c>
      <c r="H118" s="1118">
        <f>DATA_T5b!F49</f>
        <v>0</v>
      </c>
      <c r="I118" s="1118">
        <f>DATA_T5b!G49</f>
        <v>0</v>
      </c>
      <c r="J118" s="1118">
        <f>DATA_T5b!H49</f>
        <v>0</v>
      </c>
      <c r="K118" s="1118">
        <f>DATA_T5b!I49</f>
        <v>0</v>
      </c>
      <c r="L118" s="1118">
        <f>DATA_T5b!J49</f>
        <v>0</v>
      </c>
      <c r="M118" s="1118">
        <f>DATA_T5b!K49</f>
        <v>0</v>
      </c>
      <c r="N118" s="1118">
        <f>DATA_T5b!L49</f>
        <v>0</v>
      </c>
      <c r="O118" s="1118">
        <f>DATA_T5b!M49</f>
        <v>0</v>
      </c>
      <c r="P118" s="1118">
        <f>DATA_T5b!N49</f>
        <v>0</v>
      </c>
      <c r="Q118" s="1118">
        <f>DATA_T5b!O49</f>
        <v>0</v>
      </c>
      <c r="R118" s="217">
        <f t="shared" si="7"/>
        <v>0</v>
      </c>
      <c r="S118" s="139"/>
      <c r="T118" s="1015"/>
    </row>
    <row r="119" spans="2:20" s="1011" customFormat="1" x14ac:dyDescent="0.25">
      <c r="B119" s="145"/>
      <c r="C119" s="139"/>
      <c r="D119" s="177" t="s">
        <v>775</v>
      </c>
      <c r="E119" s="270">
        <f>DATA_T5b!C50</f>
        <v>0</v>
      </c>
      <c r="F119" s="1118">
        <f>DATA_T5b!D50</f>
        <v>0</v>
      </c>
      <c r="G119" s="1118">
        <f>DATA_T5b!E50</f>
        <v>0</v>
      </c>
      <c r="H119" s="1118">
        <f>DATA_T5b!F50</f>
        <v>0</v>
      </c>
      <c r="I119" s="1118">
        <f>DATA_T5b!G50</f>
        <v>0</v>
      </c>
      <c r="J119" s="1118">
        <f>DATA_T5b!H50</f>
        <v>0</v>
      </c>
      <c r="K119" s="1118">
        <f>DATA_T5b!I50</f>
        <v>0</v>
      </c>
      <c r="L119" s="1118">
        <f>DATA_T5b!J50</f>
        <v>0</v>
      </c>
      <c r="M119" s="1118">
        <f>DATA_T5b!K50</f>
        <v>0</v>
      </c>
      <c r="N119" s="1118">
        <f>DATA_T5b!L50</f>
        <v>0</v>
      </c>
      <c r="O119" s="1118">
        <f>DATA_T5b!M50</f>
        <v>0</v>
      </c>
      <c r="P119" s="1118">
        <f>DATA_T5b!N50</f>
        <v>0</v>
      </c>
      <c r="Q119" s="1118">
        <f>DATA_T5b!O50</f>
        <v>0</v>
      </c>
      <c r="R119" s="217">
        <f t="shared" si="7"/>
        <v>0</v>
      </c>
      <c r="S119" s="139"/>
      <c r="T119" s="1015"/>
    </row>
    <row r="120" spans="2:20" s="1011" customFormat="1" x14ac:dyDescent="0.25">
      <c r="B120" s="145"/>
      <c r="C120" s="139"/>
      <c r="D120" s="177" t="s">
        <v>776</v>
      </c>
      <c r="E120" s="270">
        <f>DATA_T5b!C51</f>
        <v>0</v>
      </c>
      <c r="F120" s="1118">
        <f>DATA_T5b!D51</f>
        <v>0</v>
      </c>
      <c r="G120" s="1118">
        <f>DATA_T5b!E51</f>
        <v>0</v>
      </c>
      <c r="H120" s="1118">
        <f>DATA_T5b!F51</f>
        <v>0</v>
      </c>
      <c r="I120" s="1118">
        <f>DATA_T5b!G51</f>
        <v>0</v>
      </c>
      <c r="J120" s="1118">
        <f>DATA_T5b!H51</f>
        <v>0</v>
      </c>
      <c r="K120" s="1118">
        <f>DATA_T5b!I51</f>
        <v>0</v>
      </c>
      <c r="L120" s="1118">
        <f>DATA_T5b!J51</f>
        <v>0</v>
      </c>
      <c r="M120" s="1118">
        <f>DATA_T5b!K51</f>
        <v>0</v>
      </c>
      <c r="N120" s="1118">
        <f>DATA_T5b!L51</f>
        <v>0</v>
      </c>
      <c r="O120" s="1118">
        <f>DATA_T5b!M51</f>
        <v>0</v>
      </c>
      <c r="P120" s="1118">
        <f>DATA_T5b!N51</f>
        <v>0</v>
      </c>
      <c r="Q120" s="1118">
        <f>DATA_T5b!O51</f>
        <v>0</v>
      </c>
      <c r="R120" s="217">
        <f t="shared" si="7"/>
        <v>0</v>
      </c>
      <c r="S120" s="139"/>
      <c r="T120" s="1015"/>
    </row>
    <row r="121" spans="2:20" s="1011" customFormat="1" x14ac:dyDescent="0.25">
      <c r="B121" s="145"/>
      <c r="C121" s="139"/>
      <c r="D121" s="177" t="s">
        <v>777</v>
      </c>
      <c r="E121" s="270">
        <f>DATA_T5b!C52</f>
        <v>0</v>
      </c>
      <c r="F121" s="1118">
        <f>DATA_T5b!D52</f>
        <v>0</v>
      </c>
      <c r="G121" s="1118">
        <f>DATA_T5b!E52</f>
        <v>0</v>
      </c>
      <c r="H121" s="1118">
        <f>DATA_T5b!F52</f>
        <v>0</v>
      </c>
      <c r="I121" s="1118">
        <f>DATA_T5b!G52</f>
        <v>0</v>
      </c>
      <c r="J121" s="1118">
        <f>DATA_T5b!H52</f>
        <v>0</v>
      </c>
      <c r="K121" s="1118">
        <f>DATA_T5b!I52</f>
        <v>0</v>
      </c>
      <c r="L121" s="1118">
        <f>DATA_T5b!J52</f>
        <v>0</v>
      </c>
      <c r="M121" s="1118">
        <f>DATA_T5b!K52</f>
        <v>0</v>
      </c>
      <c r="N121" s="1118">
        <f>DATA_T5b!L52</f>
        <v>0</v>
      </c>
      <c r="O121" s="1118">
        <f>DATA_T5b!M52</f>
        <v>0</v>
      </c>
      <c r="P121" s="1118">
        <f>DATA_T5b!N52</f>
        <v>0</v>
      </c>
      <c r="Q121" s="1118">
        <f>DATA_T5b!O52</f>
        <v>0</v>
      </c>
      <c r="R121" s="217">
        <f t="shared" si="7"/>
        <v>0</v>
      </c>
      <c r="S121" s="139"/>
      <c r="T121" s="1015"/>
    </row>
    <row r="122" spans="2:20" s="1011" customFormat="1" x14ac:dyDescent="0.25">
      <c r="B122" s="145"/>
      <c r="C122" s="139"/>
      <c r="D122" s="177" t="s">
        <v>778</v>
      </c>
      <c r="E122" s="270">
        <f>DATA_T5b!C53</f>
        <v>0</v>
      </c>
      <c r="F122" s="1118">
        <f>DATA_T5b!D53</f>
        <v>0</v>
      </c>
      <c r="G122" s="1118">
        <f>DATA_T5b!E53</f>
        <v>0</v>
      </c>
      <c r="H122" s="1118">
        <f>DATA_T5b!F53</f>
        <v>0</v>
      </c>
      <c r="I122" s="1118">
        <f>DATA_T5b!G53</f>
        <v>0</v>
      </c>
      <c r="J122" s="1118">
        <f>DATA_T5b!H53</f>
        <v>0</v>
      </c>
      <c r="K122" s="1118">
        <f>DATA_T5b!I53</f>
        <v>0</v>
      </c>
      <c r="L122" s="1118">
        <f>DATA_T5b!J53</f>
        <v>0</v>
      </c>
      <c r="M122" s="1118">
        <f>DATA_T5b!K53</f>
        <v>0</v>
      </c>
      <c r="N122" s="1118">
        <f>DATA_T5b!L53</f>
        <v>0</v>
      </c>
      <c r="O122" s="1118">
        <f>DATA_T5b!M53</f>
        <v>0</v>
      </c>
      <c r="P122" s="1118">
        <f>DATA_T5b!N53</f>
        <v>0</v>
      </c>
      <c r="Q122" s="1118">
        <f>DATA_T5b!O53</f>
        <v>0</v>
      </c>
      <c r="R122" s="217">
        <f t="shared" si="7"/>
        <v>0</v>
      </c>
      <c r="S122" s="139"/>
      <c r="T122" s="1015"/>
    </row>
    <row r="123" spans="2:20" s="1011" customFormat="1" x14ac:dyDescent="0.25">
      <c r="B123" s="145"/>
      <c r="C123" s="139"/>
      <c r="D123" s="177" t="s">
        <v>779</v>
      </c>
      <c r="E123" s="270">
        <f>DATA_T5b!C54</f>
        <v>0</v>
      </c>
      <c r="F123" s="1118">
        <f>DATA_T5b!D54</f>
        <v>0</v>
      </c>
      <c r="G123" s="1118">
        <f>DATA_T5b!E54</f>
        <v>0</v>
      </c>
      <c r="H123" s="1118">
        <f>DATA_T5b!F54</f>
        <v>0</v>
      </c>
      <c r="I123" s="1118">
        <f>DATA_T5b!G54</f>
        <v>0</v>
      </c>
      <c r="J123" s="1118">
        <f>DATA_T5b!H54</f>
        <v>0</v>
      </c>
      <c r="K123" s="1118">
        <f>DATA_T5b!I54</f>
        <v>0</v>
      </c>
      <c r="L123" s="1118">
        <f>DATA_T5b!J54</f>
        <v>0</v>
      </c>
      <c r="M123" s="1118">
        <f>DATA_T5b!K54</f>
        <v>0</v>
      </c>
      <c r="N123" s="1118">
        <f>DATA_T5b!L54</f>
        <v>0</v>
      </c>
      <c r="O123" s="1118">
        <f>DATA_T5b!M54</f>
        <v>0</v>
      </c>
      <c r="P123" s="1118">
        <f>DATA_T5b!N54</f>
        <v>0</v>
      </c>
      <c r="Q123" s="1118">
        <f>DATA_T5b!O54</f>
        <v>0</v>
      </c>
      <c r="R123" s="217">
        <f t="shared" si="7"/>
        <v>0</v>
      </c>
      <c r="S123" s="139"/>
      <c r="T123" s="1015"/>
    </row>
    <row r="124" spans="2:20" s="1011" customFormat="1" ht="18.75" thickBot="1" x14ac:dyDescent="0.3">
      <c r="B124" s="145"/>
      <c r="C124" s="139" t="s">
        <v>492</v>
      </c>
      <c r="D124" s="177" t="s">
        <v>570</v>
      </c>
      <c r="E124" s="538">
        <f>SUM(E79:E123)</f>
        <v>0</v>
      </c>
      <c r="F124" s="368">
        <f>SUM(F79:F123)</f>
        <v>0</v>
      </c>
      <c r="G124" s="368">
        <f t="shared" ref="G124:R124" si="8">SUM(G79:G123)</f>
        <v>0</v>
      </c>
      <c r="H124" s="368">
        <f t="shared" si="8"/>
        <v>0</v>
      </c>
      <c r="I124" s="368">
        <f t="shared" si="8"/>
        <v>0</v>
      </c>
      <c r="J124" s="368">
        <f t="shared" si="8"/>
        <v>0</v>
      </c>
      <c r="K124" s="368">
        <f t="shared" si="8"/>
        <v>0</v>
      </c>
      <c r="L124" s="368">
        <f t="shared" si="8"/>
        <v>0</v>
      </c>
      <c r="M124" s="368">
        <f t="shared" si="8"/>
        <v>0</v>
      </c>
      <c r="N124" s="368">
        <f t="shared" si="8"/>
        <v>0</v>
      </c>
      <c r="O124" s="368">
        <f t="shared" si="8"/>
        <v>0</v>
      </c>
      <c r="P124" s="368">
        <f t="shared" si="8"/>
        <v>0</v>
      </c>
      <c r="Q124" s="368">
        <f t="shared" si="8"/>
        <v>0</v>
      </c>
      <c r="R124" s="1079">
        <f t="shared" si="8"/>
        <v>0</v>
      </c>
      <c r="S124" s="139"/>
      <c r="T124" s="1015"/>
    </row>
    <row r="125" spans="2:20" s="1011" customFormat="1" ht="18.75" thickBot="1" x14ac:dyDescent="0.3">
      <c r="B125" s="183"/>
      <c r="C125" s="539">
        <v>2</v>
      </c>
      <c r="D125" s="184" t="s">
        <v>579</v>
      </c>
      <c r="E125" s="540">
        <f>DATA_T5b!C57</f>
        <v>0</v>
      </c>
      <c r="F125" s="1213">
        <f>DATA_T5b!D57</f>
        <v>0</v>
      </c>
      <c r="G125" s="1213">
        <f>DATA_T5b!E57</f>
        <v>0</v>
      </c>
      <c r="H125" s="1213">
        <f>DATA_T5b!F57</f>
        <v>0</v>
      </c>
      <c r="I125" s="1213">
        <f>DATA_T5b!G57</f>
        <v>0</v>
      </c>
      <c r="J125" s="1213">
        <f>DATA_T5b!H57</f>
        <v>0</v>
      </c>
      <c r="K125" s="1213">
        <f>DATA_T5b!I57</f>
        <v>0</v>
      </c>
      <c r="L125" s="1213">
        <f>DATA_T5b!J57</f>
        <v>0</v>
      </c>
      <c r="M125" s="1213">
        <f>DATA_T5b!K57</f>
        <v>0</v>
      </c>
      <c r="N125" s="1213">
        <f>DATA_T5b!L57</f>
        <v>0</v>
      </c>
      <c r="O125" s="1213">
        <f>DATA_T5b!M57</f>
        <v>0</v>
      </c>
      <c r="P125" s="1213">
        <f>DATA_T5b!N57</f>
        <v>0</v>
      </c>
      <c r="Q125" s="1213">
        <f>DATA_T5b!O57</f>
        <v>0</v>
      </c>
      <c r="R125" s="230">
        <f>SUM(E125:Q125)</f>
        <v>0</v>
      </c>
      <c r="S125" s="139"/>
      <c r="T125" s="1015"/>
    </row>
    <row r="126" spans="2:20" s="1011" customFormat="1" x14ac:dyDescent="0.25">
      <c r="B126" s="142"/>
      <c r="C126" s="541">
        <v>3</v>
      </c>
      <c r="D126" s="185" t="s">
        <v>580</v>
      </c>
      <c r="E126" s="270"/>
      <c r="F126" s="1118"/>
      <c r="G126" s="1118"/>
      <c r="H126" s="1118"/>
      <c r="I126" s="1118"/>
      <c r="J126" s="1118"/>
      <c r="K126" s="1118"/>
      <c r="L126" s="1118"/>
      <c r="M126" s="1118"/>
      <c r="N126" s="1118"/>
      <c r="O126" s="1118"/>
      <c r="P126" s="1118"/>
      <c r="Q126" s="1118"/>
      <c r="R126" s="217"/>
      <c r="S126" s="139"/>
      <c r="T126" s="1015"/>
    </row>
    <row r="127" spans="2:20" s="1011" customFormat="1" x14ac:dyDescent="0.25">
      <c r="B127" s="145"/>
      <c r="C127" s="191" t="s">
        <v>506</v>
      </c>
      <c r="D127" s="177" t="s">
        <v>346</v>
      </c>
      <c r="E127" s="270">
        <f>DATA_T5b!C60</f>
        <v>0</v>
      </c>
      <c r="F127" s="1118">
        <f>DATA_T5b!D60</f>
        <v>0</v>
      </c>
      <c r="G127" s="1118">
        <f>DATA_T5b!E60</f>
        <v>0</v>
      </c>
      <c r="H127" s="1118">
        <f>DATA_T5b!F60</f>
        <v>0</v>
      </c>
      <c r="I127" s="1118">
        <f>DATA_T5b!G60</f>
        <v>0</v>
      </c>
      <c r="J127" s="1118">
        <f>DATA_T5b!H60</f>
        <v>0</v>
      </c>
      <c r="K127" s="1118">
        <f>DATA_T5b!I60</f>
        <v>0</v>
      </c>
      <c r="L127" s="1118">
        <f>DATA_T5b!J60</f>
        <v>0</v>
      </c>
      <c r="M127" s="1118">
        <f>DATA_T5b!K60</f>
        <v>0</v>
      </c>
      <c r="N127" s="1118">
        <f>DATA_T5b!L60</f>
        <v>0</v>
      </c>
      <c r="O127" s="1118">
        <f>DATA_T5b!M60</f>
        <v>0</v>
      </c>
      <c r="P127" s="1118">
        <f>DATA_T5b!N60</f>
        <v>0</v>
      </c>
      <c r="Q127" s="1118">
        <f>DATA_T5b!O60</f>
        <v>0</v>
      </c>
      <c r="R127" s="217">
        <f>DATA_T5b!P60</f>
        <v>0</v>
      </c>
      <c r="S127" s="139"/>
      <c r="T127" s="1015"/>
    </row>
    <row r="128" spans="2:20" s="1011" customFormat="1" x14ac:dyDescent="0.25">
      <c r="B128" s="145"/>
      <c r="C128" s="191" t="s">
        <v>507</v>
      </c>
      <c r="D128" s="177" t="s">
        <v>347</v>
      </c>
      <c r="E128" s="270">
        <f>DATA_T5b!C61</f>
        <v>0</v>
      </c>
      <c r="F128" s="1118">
        <f>DATA_T5b!D61</f>
        <v>0</v>
      </c>
      <c r="G128" s="1118">
        <f>DATA_T5b!E61</f>
        <v>0</v>
      </c>
      <c r="H128" s="1118">
        <f>DATA_T5b!F61</f>
        <v>0</v>
      </c>
      <c r="I128" s="1118">
        <f>DATA_T5b!G61</f>
        <v>0</v>
      </c>
      <c r="J128" s="1118">
        <f>DATA_T5b!H61</f>
        <v>0</v>
      </c>
      <c r="K128" s="1118">
        <f>DATA_T5b!I61</f>
        <v>0</v>
      </c>
      <c r="L128" s="1118">
        <f>DATA_T5b!J61</f>
        <v>0</v>
      </c>
      <c r="M128" s="1118">
        <f>DATA_T5b!K61</f>
        <v>0</v>
      </c>
      <c r="N128" s="1118">
        <f>DATA_T5b!L61</f>
        <v>0</v>
      </c>
      <c r="O128" s="1118">
        <f>DATA_T5b!M61</f>
        <v>0</v>
      </c>
      <c r="P128" s="1118">
        <f>DATA_T5b!N61</f>
        <v>0</v>
      </c>
      <c r="Q128" s="1118">
        <f>DATA_T5b!O61</f>
        <v>0</v>
      </c>
      <c r="R128" s="217">
        <f>DATA_T5b!P61</f>
        <v>0</v>
      </c>
      <c r="S128" s="139"/>
      <c r="T128" s="1015"/>
    </row>
    <row r="129" spans="2:21" s="1011" customFormat="1" x14ac:dyDescent="0.25">
      <c r="B129" s="145"/>
      <c r="C129" s="191" t="s">
        <v>508</v>
      </c>
      <c r="D129" s="177" t="s">
        <v>716</v>
      </c>
      <c r="E129" s="270">
        <f>DATA_T5b!C62</f>
        <v>0</v>
      </c>
      <c r="F129" s="1118">
        <f>DATA_T5b!D62</f>
        <v>0</v>
      </c>
      <c r="G129" s="1118">
        <f>DATA_T5b!E62</f>
        <v>0</v>
      </c>
      <c r="H129" s="1118">
        <f>DATA_T5b!F62</f>
        <v>0</v>
      </c>
      <c r="I129" s="1118">
        <f>DATA_T5b!G62</f>
        <v>0</v>
      </c>
      <c r="J129" s="1118">
        <f>DATA_T5b!H62</f>
        <v>0</v>
      </c>
      <c r="K129" s="1118">
        <f>DATA_T5b!I62</f>
        <v>0</v>
      </c>
      <c r="L129" s="1118">
        <f>DATA_T5b!J62</f>
        <v>0</v>
      </c>
      <c r="M129" s="1118">
        <f>DATA_T5b!K62</f>
        <v>0</v>
      </c>
      <c r="N129" s="1118">
        <f>DATA_T5b!L62</f>
        <v>0</v>
      </c>
      <c r="O129" s="1118">
        <f>DATA_T5b!M62</f>
        <v>0</v>
      </c>
      <c r="P129" s="1118">
        <f>DATA_T5b!N62</f>
        <v>0</v>
      </c>
      <c r="Q129" s="1118">
        <f>DATA_T5b!O62</f>
        <v>0</v>
      </c>
      <c r="R129" s="217">
        <f>DATA_T5b!P62</f>
        <v>0</v>
      </c>
      <c r="S129" s="139"/>
      <c r="T129" s="1015"/>
    </row>
    <row r="130" spans="2:21" s="1011" customFormat="1" ht="18.75" thickBot="1" x14ac:dyDescent="0.3">
      <c r="B130" s="145"/>
      <c r="C130" s="191" t="s">
        <v>509</v>
      </c>
      <c r="D130" s="177" t="s">
        <v>581</v>
      </c>
      <c r="E130" s="538">
        <f>SUM(E127:E129)</f>
        <v>0</v>
      </c>
      <c r="F130" s="368">
        <f>SUM(F127:F129)</f>
        <v>0</v>
      </c>
      <c r="G130" s="368">
        <f t="shared" ref="G130:R130" si="9">SUM(G127:G129)</f>
        <v>0</v>
      </c>
      <c r="H130" s="368">
        <f t="shared" si="9"/>
        <v>0</v>
      </c>
      <c r="I130" s="368">
        <f t="shared" si="9"/>
        <v>0</v>
      </c>
      <c r="J130" s="368">
        <f t="shared" si="9"/>
        <v>0</v>
      </c>
      <c r="K130" s="368">
        <f t="shared" si="9"/>
        <v>0</v>
      </c>
      <c r="L130" s="368">
        <f t="shared" si="9"/>
        <v>0</v>
      </c>
      <c r="M130" s="368">
        <f t="shared" si="9"/>
        <v>0</v>
      </c>
      <c r="N130" s="368">
        <f t="shared" si="9"/>
        <v>0</v>
      </c>
      <c r="O130" s="368">
        <f t="shared" si="9"/>
        <v>0</v>
      </c>
      <c r="P130" s="368">
        <f t="shared" si="9"/>
        <v>0</v>
      </c>
      <c r="Q130" s="368">
        <f t="shared" si="9"/>
        <v>0</v>
      </c>
      <c r="R130" s="1079">
        <f t="shared" si="9"/>
        <v>0</v>
      </c>
      <c r="S130" s="139"/>
      <c r="T130" s="1015"/>
    </row>
    <row r="131" spans="2:21" s="1011" customFormat="1" ht="18.75" thickBot="1" x14ac:dyDescent="0.3">
      <c r="B131" s="183"/>
      <c r="C131" s="542">
        <v>4</v>
      </c>
      <c r="D131" s="184" t="s">
        <v>582</v>
      </c>
      <c r="E131" s="1076">
        <f>SUM(E124,E125,E130)</f>
        <v>0</v>
      </c>
      <c r="F131" s="1119">
        <f>SUM(F124,F125,F130)</f>
        <v>0</v>
      </c>
      <c r="G131" s="1119">
        <f t="shared" ref="G131:R131" si="10">SUM(G124,G125,G130)</f>
        <v>0</v>
      </c>
      <c r="H131" s="1119">
        <f t="shared" si="10"/>
        <v>0</v>
      </c>
      <c r="I131" s="1119">
        <f t="shared" si="10"/>
        <v>0</v>
      </c>
      <c r="J131" s="1119">
        <f t="shared" si="10"/>
        <v>0</v>
      </c>
      <c r="K131" s="1119">
        <f t="shared" si="10"/>
        <v>0</v>
      </c>
      <c r="L131" s="1119">
        <f t="shared" si="10"/>
        <v>0</v>
      </c>
      <c r="M131" s="1119">
        <f t="shared" si="10"/>
        <v>0</v>
      </c>
      <c r="N131" s="1119">
        <f t="shared" si="10"/>
        <v>0</v>
      </c>
      <c r="O131" s="1119">
        <f t="shared" si="10"/>
        <v>0</v>
      </c>
      <c r="P131" s="1119">
        <f t="shared" si="10"/>
        <v>0</v>
      </c>
      <c r="Q131" s="1119">
        <f t="shared" si="10"/>
        <v>0</v>
      </c>
      <c r="R131" s="1120">
        <f t="shared" si="10"/>
        <v>0</v>
      </c>
      <c r="S131" s="1214"/>
      <c r="T131" s="1015"/>
    </row>
    <row r="132" spans="2:21" s="1011" customFormat="1" x14ac:dyDescent="0.25">
      <c r="B132" s="142"/>
      <c r="C132" s="541">
        <v>5</v>
      </c>
      <c r="D132" s="185" t="s">
        <v>955</v>
      </c>
      <c r="E132" s="1317">
        <f>DATA_T5b!C67</f>
        <v>0</v>
      </c>
      <c r="F132" s="1318">
        <f>DATA_T5b!D67</f>
        <v>0</v>
      </c>
      <c r="G132" s="1318">
        <f>DATA_T5b!E67</f>
        <v>0</v>
      </c>
      <c r="H132" s="1318">
        <f>DATA_T5b!F67</f>
        <v>0</v>
      </c>
      <c r="I132" s="1318">
        <f>DATA_T5b!G67</f>
        <v>0</v>
      </c>
      <c r="J132" s="1318">
        <f>DATA_T5b!H67</f>
        <v>0</v>
      </c>
      <c r="K132" s="1318">
        <f>DATA_T5b!I67</f>
        <v>0</v>
      </c>
      <c r="L132" s="1318">
        <f>DATA_T5b!J67</f>
        <v>0</v>
      </c>
      <c r="M132" s="1318">
        <f>DATA_T5b!K67</f>
        <v>0</v>
      </c>
      <c r="N132" s="1318">
        <f>DATA_T5b!L67</f>
        <v>0</v>
      </c>
      <c r="O132" s="1318">
        <f>DATA_T5b!M67</f>
        <v>0</v>
      </c>
      <c r="P132" s="1318">
        <f>DATA_T5b!N67</f>
        <v>0</v>
      </c>
      <c r="Q132" s="1319">
        <f>DATA_T5b!O67</f>
        <v>0</v>
      </c>
      <c r="R132" s="1320">
        <f>DATA_T5b!P67</f>
        <v>0</v>
      </c>
      <c r="S132" s="1214"/>
      <c r="T132" s="1015"/>
      <c r="U132" s="1015"/>
    </row>
    <row r="133" spans="2:21" s="1011" customFormat="1" x14ac:dyDescent="0.25">
      <c r="B133" s="145"/>
      <c r="C133" s="543">
        <v>6</v>
      </c>
      <c r="D133" s="211" t="s">
        <v>956</v>
      </c>
      <c r="E133" s="270">
        <f>E131+E132</f>
        <v>0</v>
      </c>
      <c r="F133" s="1321">
        <f t="shared" ref="F133:R133" si="11">F131+F132</f>
        <v>0</v>
      </c>
      <c r="G133" s="577">
        <f t="shared" si="11"/>
        <v>0</v>
      </c>
      <c r="H133" s="1321">
        <f t="shared" si="11"/>
        <v>0</v>
      </c>
      <c r="I133" s="577">
        <f t="shared" si="11"/>
        <v>0</v>
      </c>
      <c r="J133" s="1321">
        <f t="shared" si="11"/>
        <v>0</v>
      </c>
      <c r="K133" s="577">
        <f t="shared" si="11"/>
        <v>0</v>
      </c>
      <c r="L133" s="1321">
        <f t="shared" si="11"/>
        <v>0</v>
      </c>
      <c r="M133" s="577">
        <f t="shared" si="11"/>
        <v>0</v>
      </c>
      <c r="N133" s="1321">
        <f t="shared" si="11"/>
        <v>0</v>
      </c>
      <c r="O133" s="577">
        <f t="shared" si="11"/>
        <v>0</v>
      </c>
      <c r="P133" s="1321">
        <f t="shared" si="11"/>
        <v>0</v>
      </c>
      <c r="Q133" s="1322">
        <f t="shared" si="11"/>
        <v>0</v>
      </c>
      <c r="R133" s="1323">
        <f t="shared" si="11"/>
        <v>0</v>
      </c>
      <c r="S133" s="1214"/>
      <c r="T133" s="1015"/>
    </row>
    <row r="134" spans="2:21" s="1011" customFormat="1" ht="36" x14ac:dyDescent="0.25">
      <c r="B134" s="145"/>
      <c r="C134" s="543">
        <v>7</v>
      </c>
      <c r="D134" s="1242" t="s">
        <v>1028</v>
      </c>
      <c r="E134" s="270">
        <f>DATA_T5b!C71</f>
        <v>0</v>
      </c>
      <c r="F134" s="1324">
        <f>DATA_T5b!D71</f>
        <v>0</v>
      </c>
      <c r="G134" s="1324">
        <f>DATA_T5b!E71</f>
        <v>0</v>
      </c>
      <c r="H134" s="1324">
        <f>DATA_T5b!F71</f>
        <v>0</v>
      </c>
      <c r="I134" s="1324">
        <f>DATA_T5b!G71</f>
        <v>0</v>
      </c>
      <c r="J134" s="1324">
        <f>DATA_T5b!H71</f>
        <v>0</v>
      </c>
      <c r="K134" s="1324">
        <f>DATA_T5b!I71</f>
        <v>0</v>
      </c>
      <c r="L134" s="1324">
        <f>DATA_T5b!J71</f>
        <v>0</v>
      </c>
      <c r="M134" s="1324">
        <f>DATA_T5b!K71</f>
        <v>0</v>
      </c>
      <c r="N134" s="1324">
        <f>DATA_T5b!L71</f>
        <v>0</v>
      </c>
      <c r="O134" s="1324">
        <f>DATA_T5b!M71</f>
        <v>0</v>
      </c>
      <c r="P134" s="1324">
        <f>DATA_T5b!N71</f>
        <v>0</v>
      </c>
      <c r="Q134" s="1324">
        <f>DATA_T5b!O71</f>
        <v>0</v>
      </c>
      <c r="R134" s="271">
        <f>DATA_T5b!P71</f>
        <v>0</v>
      </c>
      <c r="S134" s="139"/>
      <c r="T134" s="1015"/>
      <c r="U134" s="1243"/>
    </row>
    <row r="135" spans="2:21" s="1011" customFormat="1" ht="18.75" thickBot="1" x14ac:dyDescent="0.3">
      <c r="B135" s="149"/>
      <c r="C135" s="554">
        <v>8</v>
      </c>
      <c r="D135" s="220" t="s">
        <v>222</v>
      </c>
      <c r="E135" s="574">
        <f>E133+E134</f>
        <v>0</v>
      </c>
      <c r="F135" s="830">
        <f t="shared" ref="F135:R135" si="12">F133+F134</f>
        <v>0</v>
      </c>
      <c r="G135" s="830">
        <f t="shared" si="12"/>
        <v>0</v>
      </c>
      <c r="H135" s="830">
        <f t="shared" si="12"/>
        <v>0</v>
      </c>
      <c r="I135" s="830">
        <f t="shared" si="12"/>
        <v>0</v>
      </c>
      <c r="J135" s="830">
        <f t="shared" si="12"/>
        <v>0</v>
      </c>
      <c r="K135" s="830">
        <f t="shared" si="12"/>
        <v>0</v>
      </c>
      <c r="L135" s="830">
        <f t="shared" si="12"/>
        <v>0</v>
      </c>
      <c r="M135" s="830">
        <f t="shared" si="12"/>
        <v>0</v>
      </c>
      <c r="N135" s="830">
        <f t="shared" si="12"/>
        <v>0</v>
      </c>
      <c r="O135" s="830">
        <f t="shared" si="12"/>
        <v>0</v>
      </c>
      <c r="P135" s="830">
        <f t="shared" si="12"/>
        <v>0</v>
      </c>
      <c r="Q135" s="830">
        <f t="shared" si="12"/>
        <v>0</v>
      </c>
      <c r="R135" s="831">
        <f t="shared" si="12"/>
        <v>0</v>
      </c>
      <c r="S135" s="139"/>
      <c r="T135" s="1015"/>
    </row>
    <row r="141" spans="2:21" x14ac:dyDescent="0.25">
      <c r="E141" s="843"/>
    </row>
  </sheetData>
  <mergeCells count="14">
    <mergeCell ref="O72:O76"/>
    <mergeCell ref="P72:P76"/>
    <mergeCell ref="Q72:Q76"/>
    <mergeCell ref="R72:R76"/>
    <mergeCell ref="J72:J76"/>
    <mergeCell ref="K72:K76"/>
    <mergeCell ref="L72:L76"/>
    <mergeCell ref="M72:M76"/>
    <mergeCell ref="N72:N76"/>
    <mergeCell ref="E72:E76"/>
    <mergeCell ref="F72:F76"/>
    <mergeCell ref="G72:G76"/>
    <mergeCell ref="H72:H76"/>
    <mergeCell ref="I72:I76"/>
  </mergeCells>
  <conditionalFormatting sqref="E11:E55 E57 E59:E61 E63">
    <cfRule type="expression" dxfId="42" priority="19" stopIfTrue="1">
      <formula>OR((E11-F11)&gt;1000,(E11-F11)&lt;-1000)</formula>
    </cfRule>
  </conditionalFormatting>
  <conditionalFormatting sqref="G11:G55 G57 G59:G61 G66">
    <cfRule type="expression" dxfId="41" priority="20" stopIfTrue="1">
      <formula>AND(OR((J11)&gt;5,(J11)&lt;-5),OR((I11)&gt;750,(I11)&lt;-750))</formula>
    </cfRule>
  </conditionalFormatting>
  <conditionalFormatting sqref="H11:H55 H57 H59:H61 H66">
    <cfRule type="expression" dxfId="40" priority="21" stopIfTrue="1">
      <formula>AND(OR((J11)&gt;5,(J11)&lt;-5),OR((I11)&gt;750,(I11)&lt;-750))</formula>
    </cfRule>
  </conditionalFormatting>
  <conditionalFormatting sqref="I65">
    <cfRule type="expression" dxfId="39" priority="1" stopIfTrue="1">
      <formula>OR((I65-J65)&gt;1000,(I65-J65)&lt;-1000)</formula>
    </cfRule>
  </conditionalFormatting>
  <conditionalFormatting sqref="I64">
    <cfRule type="expression" dxfId="38" priority="2" stopIfTrue="1">
      <formula>AND(OR((L64)&gt;5,(L64)&lt;-5),OR((K64)&gt;750,(K64)&lt;-750))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2" orientation="landscape" r:id="rId1"/>
  <headerFooter alignWithMargins="0">
    <oddFooter>&amp;L&amp;A&amp;RPage &amp;P of &amp;N</oddFooter>
  </headerFooter>
  <rowBreaks count="1" manualBreakCount="1">
    <brk id="69" max="18" man="1"/>
  </rowBreaks>
  <ignoredErrors>
    <ignoredError sqref="R124 E133 G65 E134:R13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V132"/>
  <sheetViews>
    <sheetView showGridLines="0" zoomScale="60" zoomScaleNormal="60" workbookViewId="0"/>
  </sheetViews>
  <sheetFormatPr defaultRowHeight="13.5" x14ac:dyDescent="0.25"/>
  <cols>
    <col min="1" max="1" width="3.140625" style="358" customWidth="1"/>
    <col min="2" max="2" width="3.7109375" style="358" customWidth="1"/>
    <col min="3" max="3" width="4.85546875" style="358" customWidth="1"/>
    <col min="4" max="4" width="126.7109375" style="358" customWidth="1"/>
    <col min="5" max="5" width="19.85546875" style="358" bestFit="1" customWidth="1"/>
    <col min="6" max="6" width="19.5703125" style="358" bestFit="1" customWidth="1"/>
    <col min="7" max="7" width="13.85546875" style="358" bestFit="1" customWidth="1"/>
    <col min="8" max="12" width="19.85546875" style="358" customWidth="1"/>
    <col min="13" max="22" width="12.42578125" style="358" customWidth="1"/>
    <col min="23" max="16384" width="9.140625" style="358"/>
  </cols>
  <sheetData>
    <row r="1" spans="1:18" s="130" customFormat="1" ht="18" x14ac:dyDescent="0.25">
      <c r="A1" s="528" t="s">
        <v>1026</v>
      </c>
      <c r="B1" s="32"/>
      <c r="C1" s="32"/>
      <c r="D1" s="32"/>
      <c r="E1" s="128"/>
      <c r="F1" s="129"/>
      <c r="G1" s="240"/>
      <c r="H1" s="5"/>
      <c r="I1" s="7"/>
      <c r="J1" s="7"/>
      <c r="K1" s="7"/>
    </row>
    <row r="2" spans="1:18" s="130" customFormat="1" ht="15.75" customHeight="1" x14ac:dyDescent="0.25">
      <c r="A2" s="5"/>
      <c r="B2" s="6"/>
      <c r="C2" s="7"/>
      <c r="D2" s="7"/>
      <c r="E2" s="6"/>
      <c r="F2" s="6"/>
      <c r="G2" s="141"/>
      <c r="H2" s="5"/>
      <c r="I2" s="7"/>
      <c r="J2" s="7"/>
      <c r="K2" s="7"/>
    </row>
    <row r="3" spans="1:18" s="130" customFormat="1" ht="18" x14ac:dyDescent="0.25">
      <c r="A3" s="132" t="s">
        <v>959</v>
      </c>
      <c r="B3" s="7"/>
      <c r="C3" s="7"/>
      <c r="E3" s="739">
        <f>Front_Sheet!C5</f>
        <v>0</v>
      </c>
      <c r="F3" s="740">
        <f>Front_Sheet!C2</f>
        <v>0</v>
      </c>
      <c r="G3" s="241"/>
      <c r="H3" s="145"/>
      <c r="I3" s="154" t="s">
        <v>941</v>
      </c>
      <c r="J3" s="7"/>
      <c r="K3" s="7"/>
      <c r="R3" s="131"/>
    </row>
    <row r="4" spans="1:18" s="130" customFormat="1" ht="18.75" thickBot="1" x14ac:dyDescent="0.3">
      <c r="A4" s="114" t="s">
        <v>591</v>
      </c>
      <c r="B4" s="133"/>
      <c r="C4" s="133"/>
      <c r="D4" s="134"/>
      <c r="E4" s="135"/>
      <c r="F4" s="136">
        <f>Front_Sheet!C6</f>
        <v>0</v>
      </c>
      <c r="G4" s="242"/>
      <c r="H4" s="5"/>
      <c r="I4" s="155" t="s">
        <v>937</v>
      </c>
      <c r="J4" s="6"/>
      <c r="K4" s="6"/>
    </row>
    <row r="5" spans="1:18" ht="18" x14ac:dyDescent="0.25">
      <c r="I5" s="139" t="s">
        <v>592</v>
      </c>
    </row>
    <row r="6" spans="1:18" s="139" customFormat="1" ht="18" customHeight="1" thickBot="1" x14ac:dyDescent="0.3">
      <c r="B6" s="138" t="s">
        <v>942</v>
      </c>
      <c r="C6" s="164"/>
      <c r="E6" s="174"/>
      <c r="F6" s="165"/>
      <c r="H6" s="166"/>
      <c r="I6" s="137"/>
      <c r="J6" s="154"/>
      <c r="K6" s="174"/>
      <c r="P6" s="154"/>
    </row>
    <row r="7" spans="1:18" s="139" customFormat="1" ht="18" customHeight="1" x14ac:dyDescent="0.25">
      <c r="B7" s="142"/>
      <c r="C7" s="567" t="s">
        <v>440</v>
      </c>
      <c r="D7" s="129"/>
      <c r="E7" s="168" t="s">
        <v>895</v>
      </c>
      <c r="F7" s="1210" t="s">
        <v>940</v>
      </c>
      <c r="G7" s="169" t="s">
        <v>563</v>
      </c>
      <c r="H7" s="1276" t="s">
        <v>590</v>
      </c>
      <c r="I7" s="154"/>
      <c r="J7" s="154"/>
      <c r="K7" s="174"/>
      <c r="P7" s="154"/>
    </row>
    <row r="8" spans="1:18" s="139" customFormat="1" ht="18" customHeight="1" x14ac:dyDescent="0.25">
      <c r="B8" s="145"/>
      <c r="C8" s="146"/>
      <c r="D8" s="45" t="s">
        <v>119</v>
      </c>
      <c r="E8" s="171" t="s">
        <v>557</v>
      </c>
      <c r="F8" s="172" t="s">
        <v>557</v>
      </c>
      <c r="G8" s="147" t="s">
        <v>562</v>
      </c>
      <c r="H8" s="173"/>
      <c r="I8" s="155"/>
      <c r="J8" s="154"/>
      <c r="K8" s="174"/>
      <c r="P8" s="154"/>
    </row>
    <row r="9" spans="1:18" s="139" customFormat="1" ht="18" customHeight="1" thickBot="1" x14ac:dyDescent="0.3">
      <c r="B9" s="149"/>
      <c r="C9" s="150"/>
      <c r="D9" s="136" t="s">
        <v>156</v>
      </c>
      <c r="E9" s="175" t="s">
        <v>534</v>
      </c>
      <c r="F9" s="176" t="s">
        <v>534</v>
      </c>
      <c r="G9" s="152" t="s">
        <v>534</v>
      </c>
      <c r="H9" s="153"/>
      <c r="J9" s="154"/>
      <c r="K9" s="174"/>
      <c r="P9" s="154"/>
    </row>
    <row r="10" spans="1:18" s="139" customFormat="1" ht="18" customHeight="1" thickBot="1" x14ac:dyDescent="0.3">
      <c r="B10" s="145"/>
      <c r="C10" s="146">
        <v>1</v>
      </c>
      <c r="D10" s="6" t="s">
        <v>157</v>
      </c>
      <c r="E10" s="513"/>
      <c r="F10" s="514"/>
      <c r="G10" s="6"/>
      <c r="H10" s="173"/>
      <c r="I10" s="137"/>
      <c r="K10" s="174"/>
      <c r="P10" s="154"/>
    </row>
    <row r="11" spans="1:18" s="139" customFormat="1" ht="18" customHeight="1" x14ac:dyDescent="0.25">
      <c r="B11" s="142"/>
      <c r="C11" s="545"/>
      <c r="D11" s="672" t="s">
        <v>1029</v>
      </c>
      <c r="E11" s="521"/>
      <c r="F11" s="512"/>
      <c r="G11" s="523"/>
      <c r="H11" s="511"/>
      <c r="I11" s="806" t="s">
        <v>5</v>
      </c>
      <c r="J11" s="1146"/>
      <c r="K11" s="174"/>
      <c r="P11" s="154"/>
    </row>
    <row r="12" spans="1:18" s="139" customFormat="1" ht="18" customHeight="1" x14ac:dyDescent="0.25">
      <c r="B12" s="145"/>
      <c r="C12" s="146" t="s">
        <v>492</v>
      </c>
      <c r="D12" s="515" t="s">
        <v>120</v>
      </c>
      <c r="E12" s="522"/>
      <c r="F12" s="514"/>
      <c r="G12" s="189"/>
      <c r="H12" s="173"/>
      <c r="I12" s="809" t="s">
        <v>563</v>
      </c>
      <c r="J12" s="1147"/>
      <c r="K12" s="174"/>
      <c r="P12" s="154"/>
    </row>
    <row r="13" spans="1:18" s="139" customFormat="1" ht="18" customHeight="1" x14ac:dyDescent="0.25">
      <c r="B13" s="145"/>
      <c r="C13" s="146" t="s">
        <v>511</v>
      </c>
      <c r="D13" s="516" t="s">
        <v>122</v>
      </c>
      <c r="E13" s="506">
        <f>DATA_T6a!G9</f>
        <v>0</v>
      </c>
      <c r="F13" s="1325">
        <v>0</v>
      </c>
      <c r="G13" s="189">
        <f t="shared" ref="G13:G19" si="0">E13-F13</f>
        <v>0</v>
      </c>
      <c r="H13" s="1326" t="str">
        <f t="shared" ref="H13:H19" si="1">IF(AND(OR(E13=0,F13&lt;&gt;0),OR(F13=0,E13&lt;&gt;0)),IF((E13+F13+G13&lt;&gt;0),IF(AND(OR(E13&gt;0,F13&lt;0),OR(F13&gt;0,E13&lt;0)),ABS(G13/MIN(ABS(F13),ABS(E13))),10),"-"),10)</f>
        <v>-</v>
      </c>
      <c r="I13" s="1006" t="str">
        <f t="shared" ref="I13:I19" si="2">IF(AND(OR((H13)&gt;5,(H13)&lt;-5),OR((G13)&gt;750,(G13)&lt;-750))," QUERY - " &amp; (D13) &amp; " 2013/14 v. 2012/13  difference of " &amp; (G13) &amp; "k. Genuine?","")</f>
        <v/>
      </c>
      <c r="J13" s="154"/>
      <c r="K13" s="174"/>
      <c r="P13" s="154"/>
    </row>
    <row r="14" spans="1:18" s="139" customFormat="1" ht="18" customHeight="1" x14ac:dyDescent="0.25">
      <c r="B14" s="145"/>
      <c r="C14" s="146" t="s">
        <v>512</v>
      </c>
      <c r="D14" s="516" t="s">
        <v>129</v>
      </c>
      <c r="E14" s="546">
        <f>DATA_T6a!G10</f>
        <v>0</v>
      </c>
      <c r="F14" s="1325">
        <v>0</v>
      </c>
      <c r="G14" s="189">
        <f t="shared" si="0"/>
        <v>0</v>
      </c>
      <c r="H14" s="1326" t="str">
        <f t="shared" si="1"/>
        <v>-</v>
      </c>
      <c r="I14" s="1006" t="str">
        <f t="shared" si="2"/>
        <v/>
      </c>
      <c r="J14" s="154"/>
      <c r="K14" s="174"/>
      <c r="P14" s="154"/>
    </row>
    <row r="15" spans="1:18" s="139" customFormat="1" ht="18" customHeight="1" x14ac:dyDescent="0.25">
      <c r="B15" s="145"/>
      <c r="C15" s="146" t="s">
        <v>348</v>
      </c>
      <c r="D15" s="516" t="s">
        <v>130</v>
      </c>
      <c r="E15" s="546">
        <f>DATA_T6a!G11</f>
        <v>0</v>
      </c>
      <c r="F15" s="1325">
        <v>0</v>
      </c>
      <c r="G15" s="189">
        <f t="shared" si="0"/>
        <v>0</v>
      </c>
      <c r="H15" s="1326" t="str">
        <f t="shared" si="1"/>
        <v>-</v>
      </c>
      <c r="I15" s="1006" t="str">
        <f t="shared" si="2"/>
        <v/>
      </c>
      <c r="J15" s="154"/>
      <c r="K15" s="174"/>
      <c r="P15" s="154"/>
    </row>
    <row r="16" spans="1:18" s="139" customFormat="1" ht="18" customHeight="1" x14ac:dyDescent="0.25">
      <c r="B16" s="145"/>
      <c r="C16" s="146" t="s">
        <v>349</v>
      </c>
      <c r="D16" s="516" t="s">
        <v>123</v>
      </c>
      <c r="E16" s="506">
        <f>DATA_T6a!G12</f>
        <v>0</v>
      </c>
      <c r="F16" s="1325">
        <v>0</v>
      </c>
      <c r="G16" s="189">
        <f t="shared" si="0"/>
        <v>0</v>
      </c>
      <c r="H16" s="1326" t="str">
        <f t="shared" si="1"/>
        <v>-</v>
      </c>
      <c r="I16" s="1006" t="str">
        <f t="shared" si="2"/>
        <v/>
      </c>
      <c r="J16" s="154"/>
      <c r="K16" s="174"/>
      <c r="P16" s="154"/>
    </row>
    <row r="17" spans="2:16" s="139" customFormat="1" ht="18" customHeight="1" x14ac:dyDescent="0.25">
      <c r="B17" s="145"/>
      <c r="C17" s="146" t="s">
        <v>350</v>
      </c>
      <c r="D17" s="516" t="s">
        <v>131</v>
      </c>
      <c r="E17" s="546">
        <f>DATA_T6a!G13</f>
        <v>0</v>
      </c>
      <c r="F17" s="1325">
        <v>0</v>
      </c>
      <c r="G17" s="189">
        <f t="shared" si="0"/>
        <v>0</v>
      </c>
      <c r="H17" s="1326" t="str">
        <f t="shared" si="1"/>
        <v>-</v>
      </c>
      <c r="I17" s="1006" t="str">
        <f t="shared" si="2"/>
        <v/>
      </c>
      <c r="J17" s="154"/>
      <c r="K17" s="174"/>
      <c r="P17" s="154"/>
    </row>
    <row r="18" spans="2:16" s="139" customFormat="1" ht="18" customHeight="1" x14ac:dyDescent="0.25">
      <c r="B18" s="145"/>
      <c r="C18" s="146" t="s">
        <v>438</v>
      </c>
      <c r="D18" s="516" t="s">
        <v>132</v>
      </c>
      <c r="E18" s="546">
        <f>DATA_T6a!G14</f>
        <v>0</v>
      </c>
      <c r="F18" s="1325">
        <v>0</v>
      </c>
      <c r="G18" s="189">
        <f t="shared" si="0"/>
        <v>0</v>
      </c>
      <c r="H18" s="1326" t="str">
        <f t="shared" si="1"/>
        <v>-</v>
      </c>
      <c r="I18" s="1006" t="str">
        <f t="shared" si="2"/>
        <v/>
      </c>
      <c r="J18" s="154"/>
      <c r="K18" s="174"/>
      <c r="P18" s="154"/>
    </row>
    <row r="19" spans="2:16" s="139" customFormat="1" ht="18" customHeight="1" thickBot="1" x14ac:dyDescent="0.3">
      <c r="B19" s="149"/>
      <c r="C19" s="150" t="s">
        <v>439</v>
      </c>
      <c r="D19" s="517" t="s">
        <v>1030</v>
      </c>
      <c r="E19" s="510">
        <f>SUM(E13:E18)</f>
        <v>0</v>
      </c>
      <c r="F19" s="1327">
        <v>0</v>
      </c>
      <c r="G19" s="1328">
        <f t="shared" si="0"/>
        <v>0</v>
      </c>
      <c r="H19" s="1329" t="str">
        <f t="shared" si="1"/>
        <v>-</v>
      </c>
      <c r="I19" s="1006" t="str">
        <f t="shared" si="2"/>
        <v/>
      </c>
      <c r="J19" s="154"/>
      <c r="K19" s="174"/>
      <c r="P19" s="154"/>
    </row>
    <row r="20" spans="2:16" s="139" customFormat="1" ht="18" customHeight="1" x14ac:dyDescent="0.25">
      <c r="B20" s="145"/>
      <c r="C20" s="146"/>
      <c r="D20" s="1216" t="s">
        <v>1031</v>
      </c>
      <c r="E20" s="507"/>
      <c r="F20" s="1330"/>
      <c r="G20" s="1331"/>
      <c r="H20" s="1326"/>
      <c r="I20" s="1121"/>
      <c r="J20" s="154"/>
      <c r="K20" s="174"/>
      <c r="P20" s="154"/>
    </row>
    <row r="21" spans="2:16" s="139" customFormat="1" ht="18" customHeight="1" x14ac:dyDescent="0.25">
      <c r="B21" s="145"/>
      <c r="C21" s="146" t="s">
        <v>493</v>
      </c>
      <c r="D21" s="515" t="s">
        <v>120</v>
      </c>
      <c r="E21" s="507"/>
      <c r="F21" s="1330"/>
      <c r="G21" s="1331"/>
      <c r="H21" s="1326"/>
      <c r="I21" s="1121"/>
      <c r="J21" s="154"/>
      <c r="K21" s="174"/>
      <c r="P21" s="154"/>
    </row>
    <row r="22" spans="2:16" s="139" customFormat="1" ht="18" customHeight="1" x14ac:dyDescent="0.25">
      <c r="B22" s="145"/>
      <c r="C22" s="146" t="s">
        <v>511</v>
      </c>
      <c r="D22" s="516" t="s">
        <v>780</v>
      </c>
      <c r="E22" s="506">
        <f>DATA_T6a!G18</f>
        <v>0</v>
      </c>
      <c r="F22" s="1332">
        <v>0</v>
      </c>
      <c r="G22" s="189">
        <f t="shared" ref="G22:G23" si="3">E22-F22</f>
        <v>0</v>
      </c>
      <c r="H22" s="1326" t="str">
        <f t="shared" ref="H22:H23" si="4">IF(AND(OR(E22=0,F22&lt;&gt;0),OR(F22=0,E22&lt;&gt;0)),IF((E22+F22+G22&lt;&gt;0),IF(AND(OR(E22&gt;0,F22&lt;0),OR(F22&gt;0,E22&lt;0)),ABS(G22/MIN(ABS(F22),ABS(E22))),10),"-"),10)</f>
        <v>-</v>
      </c>
      <c r="I22" s="1006" t="str">
        <f t="shared" ref="I22:I23" si="5">IF(AND(OR((H22)&gt;5,(H22)&lt;-5),OR((G22)&gt;750,(G22)&lt;-750))," QUERY - " &amp; (D22) &amp; " 2013/14 v. 2012/13  difference of " &amp; (G22) &amp; "k. Genuine?","")</f>
        <v/>
      </c>
      <c r="J22" s="154"/>
      <c r="K22" s="174"/>
      <c r="P22" s="154"/>
    </row>
    <row r="23" spans="2:16" s="139" customFormat="1" ht="18" customHeight="1" x14ac:dyDescent="0.25">
      <c r="B23" s="145"/>
      <c r="C23" s="146" t="s">
        <v>512</v>
      </c>
      <c r="D23" s="516" t="s">
        <v>781</v>
      </c>
      <c r="E23" s="506">
        <f>DATA_T6a!G19</f>
        <v>0</v>
      </c>
      <c r="F23" s="1332">
        <v>0</v>
      </c>
      <c r="G23" s="189">
        <f t="shared" si="3"/>
        <v>0</v>
      </c>
      <c r="H23" s="1326" t="str">
        <f t="shared" si="4"/>
        <v>-</v>
      </c>
      <c r="I23" s="1006" t="str">
        <f t="shared" si="5"/>
        <v/>
      </c>
      <c r="J23" s="154"/>
      <c r="K23" s="174"/>
      <c r="P23" s="154"/>
    </row>
    <row r="24" spans="2:16" s="139" customFormat="1" ht="18" customHeight="1" x14ac:dyDescent="0.25">
      <c r="B24" s="145"/>
      <c r="C24" s="146" t="s">
        <v>348</v>
      </c>
      <c r="D24" s="516" t="s">
        <v>129</v>
      </c>
      <c r="E24" s="506">
        <f>DATA_T6a!G20</f>
        <v>0</v>
      </c>
      <c r="F24" s="1325">
        <v>0</v>
      </c>
      <c r="G24" s="189">
        <f t="shared" ref="G24:G29" si="6">E24-F24</f>
        <v>0</v>
      </c>
      <c r="H24" s="1326" t="str">
        <f t="shared" ref="H24:H29" si="7">IF(AND(OR(E24=0,F24&lt;&gt;0),OR(F24=0,E24&lt;&gt;0)),IF((E24+F24+G24&lt;&gt;0),IF(AND(OR(E24&gt;0,F24&lt;0),OR(F24&gt;0,E24&lt;0)),ABS(G24/MIN(ABS(F24),ABS(E24))),10),"-"),10)</f>
        <v>-</v>
      </c>
      <c r="I24" s="1006" t="str">
        <f t="shared" ref="I24:I29" si="8">IF(AND(OR((H24)&gt;5,(H24)&lt;-5),OR((G24)&gt;750,(G24)&lt;-750))," QUERY - " &amp; (D24) &amp; " 2013/14 v. 2012/13  difference of " &amp; (G24) &amp; "k. Genuine?","")</f>
        <v/>
      </c>
      <c r="J24" s="154"/>
      <c r="K24" s="174"/>
      <c r="P24" s="154"/>
    </row>
    <row r="25" spans="2:16" s="139" customFormat="1" ht="18" customHeight="1" x14ac:dyDescent="0.25">
      <c r="B25" s="145"/>
      <c r="C25" s="146" t="s">
        <v>349</v>
      </c>
      <c r="D25" s="516" t="s">
        <v>130</v>
      </c>
      <c r="E25" s="506">
        <f>DATA_T6a!G21</f>
        <v>0</v>
      </c>
      <c r="F25" s="1325">
        <v>0</v>
      </c>
      <c r="G25" s="189">
        <f t="shared" si="6"/>
        <v>0</v>
      </c>
      <c r="H25" s="1326" t="str">
        <f t="shared" si="7"/>
        <v>-</v>
      </c>
      <c r="I25" s="1006" t="str">
        <f t="shared" si="8"/>
        <v/>
      </c>
      <c r="J25" s="154"/>
      <c r="K25" s="174"/>
      <c r="P25" s="154"/>
    </row>
    <row r="26" spans="2:16" s="139" customFormat="1" ht="18" customHeight="1" x14ac:dyDescent="0.25">
      <c r="B26" s="145"/>
      <c r="C26" s="146" t="s">
        <v>350</v>
      </c>
      <c r="D26" s="516" t="s">
        <v>123</v>
      </c>
      <c r="E26" s="506">
        <f>DATA_T6a!G22</f>
        <v>0</v>
      </c>
      <c r="F26" s="1325">
        <v>0</v>
      </c>
      <c r="G26" s="189">
        <f t="shared" si="6"/>
        <v>0</v>
      </c>
      <c r="H26" s="1326" t="str">
        <f t="shared" si="7"/>
        <v>-</v>
      </c>
      <c r="I26" s="1006" t="str">
        <f t="shared" si="8"/>
        <v/>
      </c>
      <c r="J26" s="154"/>
      <c r="K26" s="174"/>
      <c r="P26" s="154"/>
    </row>
    <row r="27" spans="2:16" s="139" customFormat="1" ht="18" customHeight="1" x14ac:dyDescent="0.25">
      <c r="B27" s="145"/>
      <c r="C27" s="146" t="s">
        <v>438</v>
      </c>
      <c r="D27" s="516" t="s">
        <v>131</v>
      </c>
      <c r="E27" s="506">
        <f>DATA_T6a!G23</f>
        <v>0</v>
      </c>
      <c r="F27" s="1325">
        <v>0</v>
      </c>
      <c r="G27" s="189">
        <f t="shared" si="6"/>
        <v>0</v>
      </c>
      <c r="H27" s="1326" t="str">
        <f t="shared" si="7"/>
        <v>-</v>
      </c>
      <c r="I27" s="1006" t="str">
        <f t="shared" si="8"/>
        <v/>
      </c>
      <c r="J27" s="154"/>
      <c r="K27" s="174"/>
      <c r="P27" s="154"/>
    </row>
    <row r="28" spans="2:16" s="139" customFormat="1" ht="18" customHeight="1" x14ac:dyDescent="0.25">
      <c r="B28" s="145"/>
      <c r="C28" s="146" t="s">
        <v>439</v>
      </c>
      <c r="D28" s="516" t="s">
        <v>132</v>
      </c>
      <c r="E28" s="506">
        <f>DATA_T6a!G24</f>
        <v>0</v>
      </c>
      <c r="F28" s="1325">
        <v>0</v>
      </c>
      <c r="G28" s="189">
        <f t="shared" si="6"/>
        <v>0</v>
      </c>
      <c r="H28" s="1326" t="str">
        <f t="shared" si="7"/>
        <v>-</v>
      </c>
      <c r="I28" s="1006" t="str">
        <f t="shared" si="8"/>
        <v/>
      </c>
      <c r="J28" s="154"/>
      <c r="K28" s="174"/>
      <c r="P28" s="154"/>
    </row>
    <row r="29" spans="2:16" s="139" customFormat="1" ht="18" customHeight="1" thickBot="1" x14ac:dyDescent="0.3">
      <c r="B29" s="145"/>
      <c r="C29" s="146" t="s">
        <v>153</v>
      </c>
      <c r="D29" s="515" t="s">
        <v>1032</v>
      </c>
      <c r="E29" s="507">
        <f>SUM(E22:E28)</f>
        <v>0</v>
      </c>
      <c r="F29" s="1330">
        <v>0</v>
      </c>
      <c r="G29" s="1331">
        <f t="shared" si="6"/>
        <v>0</v>
      </c>
      <c r="H29" s="1326" t="str">
        <f t="shared" si="7"/>
        <v>-</v>
      </c>
      <c r="I29" s="1006" t="str">
        <f t="shared" si="8"/>
        <v/>
      </c>
      <c r="J29" s="154"/>
      <c r="K29" s="174"/>
      <c r="P29" s="154"/>
    </row>
    <row r="30" spans="2:16" s="139" customFormat="1" ht="18" customHeight="1" x14ac:dyDescent="0.25">
      <c r="B30" s="142"/>
      <c r="C30" s="545"/>
      <c r="D30" s="672" t="s">
        <v>1033</v>
      </c>
      <c r="E30" s="547"/>
      <c r="F30" s="512"/>
      <c r="G30" s="523"/>
      <c r="H30" s="1333"/>
      <c r="I30" s="137"/>
      <c r="J30" s="154"/>
      <c r="K30" s="174"/>
      <c r="P30" s="154"/>
    </row>
    <row r="31" spans="2:16" s="139" customFormat="1" ht="18" customHeight="1" x14ac:dyDescent="0.25">
      <c r="B31" s="145"/>
      <c r="C31" s="146" t="s">
        <v>494</v>
      </c>
      <c r="D31" s="515" t="s">
        <v>121</v>
      </c>
      <c r="E31" s="546"/>
      <c r="F31" s="514"/>
      <c r="G31" s="189"/>
      <c r="H31" s="1326"/>
      <c r="I31" s="137"/>
      <c r="J31" s="154"/>
      <c r="K31" s="174"/>
      <c r="P31" s="154"/>
    </row>
    <row r="32" spans="2:16" s="139" customFormat="1" ht="18" customHeight="1" x14ac:dyDescent="0.25">
      <c r="B32" s="145"/>
      <c r="C32" s="146" t="s">
        <v>511</v>
      </c>
      <c r="D32" s="516" t="s">
        <v>124</v>
      </c>
      <c r="E32" s="506">
        <f>DATA_T6a!G28</f>
        <v>0</v>
      </c>
      <c r="F32" s="1334">
        <v>0</v>
      </c>
      <c r="G32" s="189">
        <f t="shared" ref="G32:G42" si="9">E32-F32</f>
        <v>0</v>
      </c>
      <c r="H32" s="1326" t="str">
        <f t="shared" ref="H32:H36" si="10">IF(AND(OR(E32=0,F32&lt;&gt;0),OR(F32=0,E32&lt;&gt;0)),IF((E32+F32+G32&lt;&gt;0),IF(AND(OR(E32&gt;0,F32&lt;0),OR(F32&gt;0,E32&lt;0)),ABS(G32/MIN(ABS(F32),ABS(E32))),10),"-"),10)</f>
        <v>-</v>
      </c>
      <c r="I32" s="1006" t="str">
        <f t="shared" ref="I32:I36" si="11">IF(AND(OR((H32)&gt;5,(H32)&lt;-5),OR((G32)&gt;750,(G32)&lt;-750))," QUERY - " &amp; (D32) &amp; " 2013/14 v. 2012/13  difference of " &amp; (G32) &amp; "k. Genuine?","")</f>
        <v/>
      </c>
      <c r="J32" s="154"/>
      <c r="K32" s="174"/>
      <c r="P32" s="154"/>
    </row>
    <row r="33" spans="2:16" s="139" customFormat="1" ht="18" customHeight="1" x14ac:dyDescent="0.25">
      <c r="B33" s="145"/>
      <c r="C33" s="146" t="s">
        <v>512</v>
      </c>
      <c r="D33" s="516" t="s">
        <v>781</v>
      </c>
      <c r="E33" s="506">
        <f>DATA_T6a!G29</f>
        <v>0</v>
      </c>
      <c r="F33" s="1334">
        <v>0</v>
      </c>
      <c r="G33" s="189">
        <f t="shared" si="9"/>
        <v>0</v>
      </c>
      <c r="H33" s="1326" t="str">
        <f t="shared" si="10"/>
        <v>-</v>
      </c>
      <c r="I33" s="1006" t="str">
        <f t="shared" si="11"/>
        <v/>
      </c>
      <c r="J33" s="154"/>
      <c r="K33" s="174"/>
      <c r="P33" s="154"/>
    </row>
    <row r="34" spans="2:16" s="139" customFormat="1" ht="18" customHeight="1" x14ac:dyDescent="0.25">
      <c r="B34" s="145"/>
      <c r="C34" s="146" t="s">
        <v>348</v>
      </c>
      <c r="D34" s="516" t="s">
        <v>125</v>
      </c>
      <c r="E34" s="506">
        <f>DATA_T6a!G30</f>
        <v>0</v>
      </c>
      <c r="F34" s="1334">
        <v>0</v>
      </c>
      <c r="G34" s="189">
        <f t="shared" si="9"/>
        <v>0</v>
      </c>
      <c r="H34" s="1326" t="str">
        <f t="shared" si="10"/>
        <v>-</v>
      </c>
      <c r="I34" s="1006" t="str">
        <f t="shared" si="11"/>
        <v/>
      </c>
      <c r="J34" s="154"/>
      <c r="K34" s="174"/>
      <c r="P34" s="154"/>
    </row>
    <row r="35" spans="2:16" s="139" customFormat="1" ht="18" customHeight="1" x14ac:dyDescent="0.25">
      <c r="B35" s="145"/>
      <c r="C35" s="146" t="s">
        <v>349</v>
      </c>
      <c r="D35" s="516" t="s">
        <v>133</v>
      </c>
      <c r="E35" s="506">
        <f>DATA_T6a!G31</f>
        <v>0</v>
      </c>
      <c r="F35" s="1334">
        <v>0</v>
      </c>
      <c r="G35" s="189">
        <f t="shared" si="9"/>
        <v>0</v>
      </c>
      <c r="H35" s="1326" t="str">
        <f t="shared" si="10"/>
        <v>-</v>
      </c>
      <c r="I35" s="1006" t="str">
        <f t="shared" si="11"/>
        <v/>
      </c>
      <c r="J35" s="154"/>
      <c r="K35" s="174"/>
      <c r="P35" s="154"/>
    </row>
    <row r="36" spans="2:16" s="139" customFormat="1" ht="18" customHeight="1" x14ac:dyDescent="0.25">
      <c r="B36" s="145"/>
      <c r="C36" s="146" t="s">
        <v>350</v>
      </c>
      <c r="D36" s="516" t="s">
        <v>782</v>
      </c>
      <c r="E36" s="506">
        <f>DATA_T6a!G32</f>
        <v>0</v>
      </c>
      <c r="F36" s="1334">
        <v>0</v>
      </c>
      <c r="G36" s="189">
        <f t="shared" si="9"/>
        <v>0</v>
      </c>
      <c r="H36" s="1326" t="str">
        <f t="shared" si="10"/>
        <v>-</v>
      </c>
      <c r="I36" s="1006" t="str">
        <f t="shared" si="11"/>
        <v/>
      </c>
      <c r="J36" s="154"/>
      <c r="K36" s="174"/>
      <c r="P36" s="154"/>
    </row>
    <row r="37" spans="2:16" s="139" customFormat="1" ht="18" customHeight="1" x14ac:dyDescent="0.25">
      <c r="B37" s="145"/>
      <c r="C37" s="146" t="s">
        <v>438</v>
      </c>
      <c r="D37" s="516" t="s">
        <v>150</v>
      </c>
      <c r="E37" s="506">
        <f>DATA_T6a!G33</f>
        <v>0</v>
      </c>
      <c r="F37" s="514">
        <v>0</v>
      </c>
      <c r="G37" s="189">
        <f t="shared" si="9"/>
        <v>0</v>
      </c>
      <c r="H37" s="1326" t="str">
        <f t="shared" ref="H37:H43" si="12">IF(AND(OR(E37=0,F37&lt;&gt;0),OR(F37=0,E37&lt;&gt;0)),IF((E37+F37+G37&lt;&gt;0),IF(AND(OR(E37&gt;0,F37&lt;0),OR(F37&gt;0,E37&lt;0)),ABS(G37/MIN(ABS(F37),ABS(E37))),10),"-"),10)</f>
        <v>-</v>
      </c>
      <c r="I37" s="1006" t="str">
        <f>IF(AND(OR((H37)&gt;5,(H37)&lt;-5),OR((G37)&gt;750,(G37)&lt;-750))," QUERY - " &amp; (D37) &amp; " 2013/14 v. 2012/13  difference of " &amp; (G37) &amp; "k. Genuine?","")</f>
        <v/>
      </c>
      <c r="J37" s="154"/>
      <c r="K37" s="174"/>
      <c r="P37" s="154"/>
    </row>
    <row r="38" spans="2:16" s="139" customFormat="1" ht="18" customHeight="1" x14ac:dyDescent="0.25">
      <c r="B38" s="145"/>
      <c r="C38" s="146" t="s">
        <v>439</v>
      </c>
      <c r="D38" s="516" t="s">
        <v>151</v>
      </c>
      <c r="E38" s="506">
        <f>DATA_T6a!G34</f>
        <v>0</v>
      </c>
      <c r="F38" s="1334">
        <v>0</v>
      </c>
      <c r="G38" s="189">
        <f t="shared" si="9"/>
        <v>0</v>
      </c>
      <c r="H38" s="1326" t="str">
        <f t="shared" si="12"/>
        <v>-</v>
      </c>
      <c r="I38" s="1006" t="str">
        <f t="shared" ref="I38" si="13">IF(AND(OR((H38)&gt;5,(H38)&lt;-5),OR((G38)&gt;750,(G38)&lt;-750))," QUERY - " &amp; (D38) &amp; " 2013/14 v. 2012/13  difference of " &amp; (G38) &amp; "k. Genuine?","")</f>
        <v/>
      </c>
      <c r="J38" s="154"/>
      <c r="K38" s="174"/>
      <c r="P38" s="154"/>
    </row>
    <row r="39" spans="2:16" s="139" customFormat="1" ht="18" customHeight="1" x14ac:dyDescent="0.25">
      <c r="B39" s="145"/>
      <c r="C39" s="146" t="s">
        <v>153</v>
      </c>
      <c r="D39" s="516" t="s">
        <v>152</v>
      </c>
      <c r="E39" s="506">
        <f>DATA_T6a!G35</f>
        <v>0</v>
      </c>
      <c r="F39" s="514">
        <v>0</v>
      </c>
      <c r="G39" s="189">
        <f t="shared" si="9"/>
        <v>0</v>
      </c>
      <c r="H39" s="1326" t="str">
        <f t="shared" si="12"/>
        <v>-</v>
      </c>
      <c r="I39" s="1006" t="str">
        <f>IF(AND(OR((H39)&gt;5,(H39)&lt;-5),OR((G39)&gt;750,(G39)&lt;-750))," QUERY - " &amp; (D39) &amp; " 2013/14 v. 2012/13  difference of " &amp; (G39) &amp; "k. Genuine?","")</f>
        <v/>
      </c>
      <c r="J39" s="154"/>
      <c r="K39" s="174"/>
      <c r="P39" s="154"/>
    </row>
    <row r="40" spans="2:16" s="139" customFormat="1" ht="18" customHeight="1" x14ac:dyDescent="0.25">
      <c r="B40" s="145"/>
      <c r="C40" s="146" t="s">
        <v>154</v>
      </c>
      <c r="D40" s="516" t="s">
        <v>123</v>
      </c>
      <c r="E40" s="506">
        <f>DATA_T6a!G36</f>
        <v>0</v>
      </c>
      <c r="F40" s="1325">
        <v>0</v>
      </c>
      <c r="G40" s="189">
        <f t="shared" si="9"/>
        <v>0</v>
      </c>
      <c r="H40" s="1326" t="str">
        <f t="shared" si="12"/>
        <v>-</v>
      </c>
      <c r="I40" s="1006" t="str">
        <f>IF(AND(OR((H40)&gt;5,(H40)&lt;-5),OR((G40)&gt;750,(G40)&lt;-750))," QUERY - " &amp; (D40) &amp; " 2013/14 v. 2012/13  difference of " &amp; (G40) &amp; "k. Genuine?","")</f>
        <v/>
      </c>
      <c r="J40" s="154"/>
      <c r="K40" s="174"/>
      <c r="P40" s="154"/>
    </row>
    <row r="41" spans="2:16" s="139" customFormat="1" ht="18" customHeight="1" x14ac:dyDescent="0.25">
      <c r="B41" s="145"/>
      <c r="C41" s="146" t="s">
        <v>155</v>
      </c>
      <c r="D41" s="516" t="s">
        <v>131</v>
      </c>
      <c r="E41" s="506">
        <f>DATA_T6a!G37</f>
        <v>0</v>
      </c>
      <c r="F41" s="1325">
        <v>0</v>
      </c>
      <c r="G41" s="189">
        <f t="shared" si="9"/>
        <v>0</v>
      </c>
      <c r="H41" s="1326" t="str">
        <f t="shared" si="12"/>
        <v>-</v>
      </c>
      <c r="I41" s="1006" t="str">
        <f>IF(AND(OR((H41)&gt;5,(H41)&lt;-5),OR((G41)&gt;750,(G41)&lt;-750))," QUERY - " &amp; (D41) &amp; " 2013/14 v. 2012/13  difference of " &amp; (G41) &amp; "k. Genuine?","")</f>
        <v/>
      </c>
      <c r="J41" s="154"/>
      <c r="K41" s="174"/>
      <c r="P41" s="154"/>
    </row>
    <row r="42" spans="2:16" s="139" customFormat="1" ht="18" customHeight="1" x14ac:dyDescent="0.25">
      <c r="B42" s="145"/>
      <c r="C42" s="146" t="s">
        <v>783</v>
      </c>
      <c r="D42" s="516" t="s">
        <v>132</v>
      </c>
      <c r="E42" s="506">
        <f>DATA_T6a!G38</f>
        <v>0</v>
      </c>
      <c r="F42" s="1325">
        <v>0</v>
      </c>
      <c r="G42" s="189">
        <f t="shared" si="9"/>
        <v>0</v>
      </c>
      <c r="H42" s="1326" t="str">
        <f t="shared" si="12"/>
        <v>-</v>
      </c>
      <c r="I42" s="1006" t="str">
        <f>IF(AND(OR((H42)&gt;5,(H42)&lt;-5),OR((G42)&gt;750,(G42)&lt;-750))," QUERY - " &amp; (D42) &amp; " 2013/14 v. 2012/13  difference of " &amp; (G42) &amp; "k. Genuine?","")</f>
        <v/>
      </c>
      <c r="J42" s="154"/>
      <c r="K42" s="174"/>
      <c r="P42" s="154"/>
    </row>
    <row r="43" spans="2:16" s="139" customFormat="1" ht="18" customHeight="1" thickBot="1" x14ac:dyDescent="0.3">
      <c r="B43" s="149"/>
      <c r="C43" s="150" t="s">
        <v>784</v>
      </c>
      <c r="D43" s="517" t="s">
        <v>1034</v>
      </c>
      <c r="E43" s="510">
        <f>SUM(E32:E42)</f>
        <v>0</v>
      </c>
      <c r="F43" s="1327">
        <v>0</v>
      </c>
      <c r="G43" s="1328">
        <f t="shared" ref="G43" si="14">E43-F43</f>
        <v>0</v>
      </c>
      <c r="H43" s="1329" t="str">
        <f t="shared" si="12"/>
        <v>-</v>
      </c>
      <c r="I43" s="1006" t="str">
        <f>IF(AND(OR((H43)&gt;5,(H43)&lt;-5),OR((G43)&gt;750,(G43)&lt;-750))," QUERY - " &amp; (D43) &amp; " 2013/14 v. 2012/13  difference of " &amp; (G43) &amp; "k. Genuine?","")</f>
        <v/>
      </c>
      <c r="J43" s="154"/>
      <c r="K43" s="174"/>
      <c r="P43" s="154"/>
    </row>
    <row r="44" spans="2:16" s="139" customFormat="1" ht="18" customHeight="1" x14ac:dyDescent="0.25">
      <c r="B44" s="142"/>
      <c r="C44" s="545"/>
      <c r="D44" s="672" t="s">
        <v>1035</v>
      </c>
      <c r="E44" s="547"/>
      <c r="F44" s="512"/>
      <c r="G44" s="523"/>
      <c r="H44" s="1333"/>
      <c r="I44" s="137"/>
      <c r="J44" s="154"/>
      <c r="K44" s="174"/>
      <c r="P44" s="154"/>
    </row>
    <row r="45" spans="2:16" s="139" customFormat="1" ht="18" customHeight="1" x14ac:dyDescent="0.25">
      <c r="B45" s="145"/>
      <c r="C45" s="146" t="s">
        <v>495</v>
      </c>
      <c r="D45" s="515" t="s">
        <v>886</v>
      </c>
      <c r="E45" s="546"/>
      <c r="F45" s="514"/>
      <c r="G45" s="189"/>
      <c r="H45" s="1326"/>
      <c r="I45" s="137"/>
      <c r="J45" s="154"/>
      <c r="K45" s="174"/>
      <c r="P45" s="154"/>
    </row>
    <row r="46" spans="2:16" s="139" customFormat="1" ht="18" customHeight="1" x14ac:dyDescent="0.25">
      <c r="B46" s="145"/>
      <c r="C46" s="146" t="s">
        <v>511</v>
      </c>
      <c r="D46" s="516" t="s">
        <v>126</v>
      </c>
      <c r="E46" s="506">
        <f>DATA_T6a!G42</f>
        <v>0</v>
      </c>
      <c r="F46" s="1334">
        <v>0</v>
      </c>
      <c r="G46" s="189">
        <f t="shared" ref="G46:G62" si="15">E46-F46</f>
        <v>0</v>
      </c>
      <c r="H46" s="1326" t="str">
        <f t="shared" ref="H46:H53" si="16">IF(AND(OR(E46=0,F46&lt;&gt;0),OR(F46=0,E46&lt;&gt;0)),IF((E46+F46+G46&lt;&gt;0),IF(AND(OR(E46&gt;0,F46&lt;0),OR(F46&gt;0,E46&lt;0)),ABS(G46/MIN(ABS(F46),ABS(E46))),10),"-"),10)</f>
        <v>-</v>
      </c>
      <c r="I46" s="1006" t="str">
        <f t="shared" ref="I46:I53" si="17">IF(AND(OR((H46)&gt;5,(H46)&lt;-5),OR((G46)&gt;750,(G46)&lt;-750))," QUERY - " &amp; (D46) &amp; " 2013/14 v. 2012/13  difference of " &amp; (G46) &amp; "k. Genuine?","")</f>
        <v/>
      </c>
      <c r="J46" s="154"/>
      <c r="K46" s="174"/>
      <c r="P46" s="154"/>
    </row>
    <row r="47" spans="2:16" s="139" customFormat="1" ht="18" customHeight="1" x14ac:dyDescent="0.25">
      <c r="B47" s="145"/>
      <c r="C47" s="146" t="s">
        <v>512</v>
      </c>
      <c r="D47" s="516" t="s">
        <v>127</v>
      </c>
      <c r="E47" s="506">
        <f>DATA_T6a!G43</f>
        <v>0</v>
      </c>
      <c r="F47" s="1334">
        <v>0</v>
      </c>
      <c r="G47" s="189">
        <f t="shared" si="15"/>
        <v>0</v>
      </c>
      <c r="H47" s="1326" t="str">
        <f t="shared" si="16"/>
        <v>-</v>
      </c>
      <c r="I47" s="1006" t="str">
        <f t="shared" si="17"/>
        <v/>
      </c>
      <c r="J47" s="154"/>
      <c r="K47" s="174"/>
      <c r="P47" s="154"/>
    </row>
    <row r="48" spans="2:16" s="139" customFormat="1" ht="18" customHeight="1" x14ac:dyDescent="0.25">
      <c r="B48" s="145"/>
      <c r="C48" s="146" t="s">
        <v>348</v>
      </c>
      <c r="D48" s="516" t="s">
        <v>129</v>
      </c>
      <c r="E48" s="506">
        <f>DATA_T6a!G44</f>
        <v>0</v>
      </c>
      <c r="F48" s="1334">
        <v>0</v>
      </c>
      <c r="G48" s="189">
        <f t="shared" si="15"/>
        <v>0</v>
      </c>
      <c r="H48" s="1326" t="str">
        <f t="shared" si="16"/>
        <v>-</v>
      </c>
      <c r="I48" s="1006" t="str">
        <f t="shared" si="17"/>
        <v/>
      </c>
      <c r="J48" s="154"/>
      <c r="K48" s="174"/>
      <c r="P48" s="154"/>
    </row>
    <row r="49" spans="2:16" s="139" customFormat="1" ht="18" customHeight="1" x14ac:dyDescent="0.25">
      <c r="B49" s="145"/>
      <c r="C49" s="146" t="s">
        <v>349</v>
      </c>
      <c r="D49" s="516" t="s">
        <v>130</v>
      </c>
      <c r="E49" s="506">
        <f>DATA_T6a!G45</f>
        <v>0</v>
      </c>
      <c r="F49" s="1334">
        <v>0</v>
      </c>
      <c r="G49" s="189">
        <f t="shared" si="15"/>
        <v>0</v>
      </c>
      <c r="H49" s="1326" t="str">
        <f t="shared" si="16"/>
        <v>-</v>
      </c>
      <c r="I49" s="1006" t="str">
        <f t="shared" si="17"/>
        <v/>
      </c>
      <c r="J49" s="154"/>
      <c r="K49" s="174"/>
      <c r="P49" s="154"/>
    </row>
    <row r="50" spans="2:16" s="139" customFormat="1" ht="18" customHeight="1" x14ac:dyDescent="0.25">
      <c r="B50" s="145"/>
      <c r="C50" s="146" t="s">
        <v>350</v>
      </c>
      <c r="D50" s="516" t="s">
        <v>123</v>
      </c>
      <c r="E50" s="506">
        <f>DATA_T6a!G46</f>
        <v>0</v>
      </c>
      <c r="F50" s="1334">
        <v>0</v>
      </c>
      <c r="G50" s="189">
        <f t="shared" si="15"/>
        <v>0</v>
      </c>
      <c r="H50" s="1326" t="str">
        <f t="shared" si="16"/>
        <v>-</v>
      </c>
      <c r="I50" s="1006" t="str">
        <f t="shared" si="17"/>
        <v/>
      </c>
      <c r="J50" s="154"/>
      <c r="K50" s="174"/>
      <c r="P50" s="154"/>
    </row>
    <row r="51" spans="2:16" s="139" customFormat="1" ht="18" customHeight="1" x14ac:dyDescent="0.25">
      <c r="B51" s="145"/>
      <c r="C51" s="146" t="s">
        <v>438</v>
      </c>
      <c r="D51" s="516" t="s">
        <v>131</v>
      </c>
      <c r="E51" s="506">
        <f>DATA_T6a!G47</f>
        <v>0</v>
      </c>
      <c r="F51" s="1334">
        <v>0</v>
      </c>
      <c r="G51" s="189">
        <f t="shared" si="15"/>
        <v>0</v>
      </c>
      <c r="H51" s="1326" t="str">
        <f t="shared" si="16"/>
        <v>-</v>
      </c>
      <c r="I51" s="1006" t="str">
        <f t="shared" si="17"/>
        <v/>
      </c>
      <c r="J51" s="154"/>
      <c r="K51" s="174"/>
      <c r="P51" s="154"/>
    </row>
    <row r="52" spans="2:16" s="139" customFormat="1" ht="18" customHeight="1" x14ac:dyDescent="0.25">
      <c r="B52" s="145"/>
      <c r="C52" s="146" t="s">
        <v>439</v>
      </c>
      <c r="D52" s="516" t="s">
        <v>132</v>
      </c>
      <c r="E52" s="506">
        <f>DATA_T6a!G48</f>
        <v>0</v>
      </c>
      <c r="F52" s="1334">
        <v>0</v>
      </c>
      <c r="G52" s="189">
        <f t="shared" si="15"/>
        <v>0</v>
      </c>
      <c r="H52" s="1326" t="str">
        <f t="shared" si="16"/>
        <v>-</v>
      </c>
      <c r="I52" s="1006" t="str">
        <f t="shared" si="17"/>
        <v/>
      </c>
      <c r="J52" s="154"/>
      <c r="K52" s="174"/>
      <c r="P52" s="154"/>
    </row>
    <row r="53" spans="2:16" s="139" customFormat="1" ht="18" customHeight="1" x14ac:dyDescent="0.25">
      <c r="B53" s="145"/>
      <c r="C53" s="146" t="s">
        <v>153</v>
      </c>
      <c r="D53" s="516" t="s">
        <v>887</v>
      </c>
      <c r="E53" s="507">
        <f>SUM(E46:E52)</f>
        <v>0</v>
      </c>
      <c r="F53" s="1335">
        <v>0</v>
      </c>
      <c r="G53" s="189">
        <f t="shared" si="15"/>
        <v>0</v>
      </c>
      <c r="H53" s="1326" t="str">
        <f t="shared" si="16"/>
        <v>-</v>
      </c>
      <c r="I53" s="1006" t="str">
        <f t="shared" si="17"/>
        <v/>
      </c>
      <c r="J53" s="154"/>
      <c r="K53" s="174"/>
      <c r="P53" s="154"/>
    </row>
    <row r="54" spans="2:16" s="139" customFormat="1" ht="18" customHeight="1" x14ac:dyDescent="0.25">
      <c r="B54" s="145"/>
      <c r="C54" s="146" t="s">
        <v>496</v>
      </c>
      <c r="D54" s="515" t="s">
        <v>888</v>
      </c>
      <c r="E54" s="1131"/>
      <c r="F54" s="1334"/>
      <c r="G54" s="1336"/>
      <c r="H54" s="1337"/>
      <c r="I54" s="1269"/>
      <c r="J54" s="154"/>
      <c r="K54" s="174"/>
      <c r="P54" s="154"/>
    </row>
    <row r="55" spans="2:16" s="139" customFormat="1" ht="18" customHeight="1" x14ac:dyDescent="0.25">
      <c r="B55" s="145"/>
      <c r="C55" s="146" t="s">
        <v>511</v>
      </c>
      <c r="D55" s="516" t="s">
        <v>126</v>
      </c>
      <c r="E55" s="546">
        <f>DATA_T6a!G51</f>
        <v>0</v>
      </c>
      <c r="F55" s="1334">
        <v>0</v>
      </c>
      <c r="G55" s="189">
        <f t="shared" si="15"/>
        <v>0</v>
      </c>
      <c r="H55" s="1326" t="str">
        <f t="shared" ref="H55:H62" si="18">IF(AND(OR(E55=0,F55&lt;&gt;0),OR(F55=0,E55&lt;&gt;0)),IF((E55+F55+G55&lt;&gt;0),IF(AND(OR(E55&gt;0,F55&lt;0),OR(F55&gt;0,E55&lt;0)),ABS(G55/MIN(ABS(F55),ABS(E55))),10),"-"),10)</f>
        <v>-</v>
      </c>
      <c r="I55" s="1006" t="str">
        <f t="shared" ref="I55:I62" si="19">IF(AND(OR((H55)&gt;5,(H55)&lt;-5),OR((G55)&gt;750,(G55)&lt;-750))," QUERY - " &amp; (D55) &amp; " 2013/14 v. 2012/13  difference of " &amp; (G55) &amp; "k. Genuine?","")</f>
        <v/>
      </c>
      <c r="J55" s="154"/>
      <c r="K55" s="174"/>
      <c r="P55" s="154"/>
    </row>
    <row r="56" spans="2:16" s="139" customFormat="1" ht="18" customHeight="1" x14ac:dyDescent="0.25">
      <c r="B56" s="145"/>
      <c r="C56" s="146" t="s">
        <v>512</v>
      </c>
      <c r="D56" s="516" t="s">
        <v>128</v>
      </c>
      <c r="E56" s="546">
        <f>DATA_T6a!G52</f>
        <v>0</v>
      </c>
      <c r="F56" s="1334">
        <v>0</v>
      </c>
      <c r="G56" s="189">
        <f t="shared" si="15"/>
        <v>0</v>
      </c>
      <c r="H56" s="1326" t="str">
        <f t="shared" si="18"/>
        <v>-</v>
      </c>
      <c r="I56" s="1006" t="str">
        <f t="shared" si="19"/>
        <v/>
      </c>
      <c r="J56" s="154"/>
      <c r="K56" s="174"/>
      <c r="P56" s="154"/>
    </row>
    <row r="57" spans="2:16" s="139" customFormat="1" ht="18" customHeight="1" x14ac:dyDescent="0.25">
      <c r="B57" s="145"/>
      <c r="C57" s="146" t="s">
        <v>348</v>
      </c>
      <c r="D57" s="516" t="s">
        <v>129</v>
      </c>
      <c r="E57" s="546">
        <f>DATA_T6a!G53</f>
        <v>0</v>
      </c>
      <c r="F57" s="1334">
        <v>0</v>
      </c>
      <c r="G57" s="189">
        <f t="shared" si="15"/>
        <v>0</v>
      </c>
      <c r="H57" s="1326" t="str">
        <f t="shared" si="18"/>
        <v>-</v>
      </c>
      <c r="I57" s="1006" t="str">
        <f t="shared" si="19"/>
        <v/>
      </c>
      <c r="J57" s="154"/>
      <c r="K57" s="174"/>
      <c r="P57" s="154"/>
    </row>
    <row r="58" spans="2:16" s="139" customFormat="1" ht="18" customHeight="1" x14ac:dyDescent="0.25">
      <c r="B58" s="145"/>
      <c r="C58" s="146" t="s">
        <v>349</v>
      </c>
      <c r="D58" s="516" t="s">
        <v>130</v>
      </c>
      <c r="E58" s="546">
        <f>DATA_T6a!G54</f>
        <v>0</v>
      </c>
      <c r="F58" s="1334">
        <v>0</v>
      </c>
      <c r="G58" s="189">
        <f t="shared" si="15"/>
        <v>0</v>
      </c>
      <c r="H58" s="1326" t="str">
        <f t="shared" si="18"/>
        <v>-</v>
      </c>
      <c r="I58" s="1006" t="str">
        <f t="shared" si="19"/>
        <v/>
      </c>
      <c r="J58" s="154"/>
      <c r="K58" s="174"/>
      <c r="P58" s="154"/>
    </row>
    <row r="59" spans="2:16" s="139" customFormat="1" ht="18" customHeight="1" x14ac:dyDescent="0.25">
      <c r="B59" s="145"/>
      <c r="C59" s="146" t="s">
        <v>785</v>
      </c>
      <c r="D59" s="516" t="s">
        <v>123</v>
      </c>
      <c r="E59" s="546">
        <f>DATA_T6a!G55</f>
        <v>0</v>
      </c>
      <c r="F59" s="1334">
        <v>0</v>
      </c>
      <c r="G59" s="189">
        <f t="shared" si="15"/>
        <v>0</v>
      </c>
      <c r="H59" s="1326" t="str">
        <f t="shared" si="18"/>
        <v>-</v>
      </c>
      <c r="I59" s="1006" t="str">
        <f t="shared" si="19"/>
        <v/>
      </c>
      <c r="J59" s="154"/>
      <c r="K59" s="174"/>
      <c r="P59" s="154"/>
    </row>
    <row r="60" spans="2:16" s="139" customFormat="1" ht="18" customHeight="1" x14ac:dyDescent="0.25">
      <c r="B60" s="145"/>
      <c r="C60" s="146" t="s">
        <v>786</v>
      </c>
      <c r="D60" s="516" t="s">
        <v>131</v>
      </c>
      <c r="E60" s="546">
        <f>DATA_T6a!G56</f>
        <v>0</v>
      </c>
      <c r="F60" s="1334">
        <v>0</v>
      </c>
      <c r="G60" s="189">
        <f t="shared" si="15"/>
        <v>0</v>
      </c>
      <c r="H60" s="1326" t="str">
        <f t="shared" si="18"/>
        <v>-</v>
      </c>
      <c r="I60" s="1006" t="str">
        <f t="shared" si="19"/>
        <v/>
      </c>
      <c r="J60" s="154"/>
      <c r="K60" s="174"/>
      <c r="P60" s="154"/>
    </row>
    <row r="61" spans="2:16" s="139" customFormat="1" ht="18" customHeight="1" x14ac:dyDescent="0.25">
      <c r="B61" s="145"/>
      <c r="C61" s="146" t="s">
        <v>439</v>
      </c>
      <c r="D61" s="516" t="s">
        <v>132</v>
      </c>
      <c r="E61" s="546">
        <f>DATA_T6a!G57</f>
        <v>0</v>
      </c>
      <c r="F61" s="1334">
        <v>0</v>
      </c>
      <c r="G61" s="189">
        <f t="shared" si="15"/>
        <v>0</v>
      </c>
      <c r="H61" s="1326" t="str">
        <f t="shared" si="18"/>
        <v>-</v>
      </c>
      <c r="I61" s="1006" t="str">
        <f t="shared" si="19"/>
        <v/>
      </c>
      <c r="J61" s="154"/>
      <c r="K61" s="174"/>
      <c r="P61" s="154"/>
    </row>
    <row r="62" spans="2:16" s="139" customFormat="1" ht="18" customHeight="1" x14ac:dyDescent="0.25">
      <c r="B62" s="145"/>
      <c r="C62" s="146" t="s">
        <v>153</v>
      </c>
      <c r="D62" s="516" t="s">
        <v>889</v>
      </c>
      <c r="E62" s="507">
        <f>SUM(E55:E61)</f>
        <v>0</v>
      </c>
      <c r="F62" s="1334">
        <v>0</v>
      </c>
      <c r="G62" s="189">
        <f t="shared" si="15"/>
        <v>0</v>
      </c>
      <c r="H62" s="1326" t="str">
        <f t="shared" si="18"/>
        <v>-</v>
      </c>
      <c r="I62" s="1006" t="str">
        <f t="shared" si="19"/>
        <v/>
      </c>
      <c r="J62" s="154"/>
      <c r="K62" s="174"/>
      <c r="P62" s="154"/>
    </row>
    <row r="63" spans="2:16" s="139" customFormat="1" ht="18" customHeight="1" thickBot="1" x14ac:dyDescent="0.3">
      <c r="B63" s="149"/>
      <c r="C63" s="150" t="s">
        <v>497</v>
      </c>
      <c r="D63" s="517" t="s">
        <v>1036</v>
      </c>
      <c r="E63" s="510">
        <f>E62+E53</f>
        <v>0</v>
      </c>
      <c r="F63" s="1338">
        <v>0</v>
      </c>
      <c r="G63" s="1331">
        <f>E63-F63</f>
        <v>0</v>
      </c>
      <c r="H63" s="1326"/>
      <c r="I63" s="154"/>
      <c r="J63" s="154"/>
      <c r="K63" s="174"/>
      <c r="P63" s="154"/>
    </row>
    <row r="64" spans="2:16" s="139" customFormat="1" ht="18" customHeight="1" x14ac:dyDescent="0.25">
      <c r="B64" s="142"/>
      <c r="C64" s="545" t="s">
        <v>498</v>
      </c>
      <c r="D64" s="129" t="s">
        <v>1037</v>
      </c>
      <c r="E64" s="548">
        <f>DATA_T6a!G60</f>
        <v>0</v>
      </c>
      <c r="F64" s="512">
        <v>0</v>
      </c>
      <c r="G64" s="523">
        <f>E64-F64</f>
        <v>0</v>
      </c>
      <c r="H64" s="1333" t="str">
        <f>IF(AND(OR(E64=0,F64&lt;&gt;0),OR(F64=0,E64&lt;&gt;0)),IF((E64+F64+G64&lt;&gt;0),IF(AND(OR(E64&gt;0,F64&lt;0),OR(F64&gt;0,E64&lt;0)),ABS(G64/MIN(ABS(F64),ABS(E64))),10),"-"),10)</f>
        <v>-</v>
      </c>
      <c r="I64" s="1006" t="str">
        <f>IF(AND(OR((H64)&gt;5,(H64)&lt;-5),OR((G64)&gt;750,(G64)&lt;-750))," QUERY - " &amp; (D64) &amp; " 2013/14 v. 2012/13  difference of " &amp; (G64) &amp; "k. Genuine?","")</f>
        <v/>
      </c>
      <c r="J64" s="154"/>
      <c r="K64" s="174"/>
      <c r="P64" s="154"/>
    </row>
    <row r="65" spans="2:16" s="139" customFormat="1" ht="18" customHeight="1" x14ac:dyDescent="0.25">
      <c r="B65" s="145"/>
      <c r="C65" s="146" t="s">
        <v>499</v>
      </c>
      <c r="D65" s="6" t="s">
        <v>55</v>
      </c>
      <c r="E65" s="507">
        <f>SUM(E64,E63,E43,E29,E19)</f>
        <v>0</v>
      </c>
      <c r="F65" s="1339">
        <v>0</v>
      </c>
      <c r="G65" s="1331">
        <f>E65-F65</f>
        <v>0</v>
      </c>
      <c r="H65" s="1326"/>
      <c r="I65" s="137"/>
      <c r="J65" s="154"/>
      <c r="K65" s="174"/>
      <c r="P65" s="154"/>
    </row>
    <row r="66" spans="2:16" s="139" customFormat="1" ht="12" customHeight="1" x14ac:dyDescent="0.25">
      <c r="B66" s="145"/>
      <c r="C66" s="146"/>
      <c r="D66" s="6"/>
      <c r="E66" s="546"/>
      <c r="F66" s="514"/>
      <c r="G66" s="189"/>
      <c r="H66" s="1326"/>
      <c r="I66" s="137"/>
      <c r="J66" s="154"/>
      <c r="K66" s="174"/>
      <c r="P66" s="154"/>
    </row>
    <row r="67" spans="2:16" s="139" customFormat="1" ht="18" customHeight="1" x14ac:dyDescent="0.25">
      <c r="B67" s="145"/>
      <c r="C67" s="146">
        <v>2</v>
      </c>
      <c r="D67" s="6" t="s">
        <v>67</v>
      </c>
      <c r="E67" s="506">
        <f>DATA_T6a!G63</f>
        <v>0</v>
      </c>
      <c r="F67" s="514">
        <v>0</v>
      </c>
      <c r="G67" s="189">
        <f>E67-F67</f>
        <v>0</v>
      </c>
      <c r="H67" s="1326" t="str">
        <f>IF(AND(OR(E67=0,F67&lt;&gt;0),OR(F67=0,E67&lt;&gt;0)),IF((E67+F67+G67&lt;&gt;0),IF(AND(OR(E67&gt;0,F67&lt;0),OR(F67&gt;0,E67&lt;0)),ABS(G67/MIN(ABS(F67),ABS(E67))),10),"-"),10)</f>
        <v>-</v>
      </c>
      <c r="I67" s="1006" t="str">
        <f>IF(AND(OR((H67)&gt;5,(H67)&lt;-5),OR((G67)&gt;750,(G67)&lt;-750))," QUERY - " &amp; (D67) &amp; " 2013/14 v. 2012/13  difference of " &amp; (G67) &amp; "k. Genuine?","")</f>
        <v/>
      </c>
      <c r="J67" s="154"/>
      <c r="K67" s="174"/>
      <c r="P67" s="154"/>
    </row>
    <row r="68" spans="2:16" s="139" customFormat="1" ht="18" customHeight="1" x14ac:dyDescent="0.25">
      <c r="B68" s="145"/>
      <c r="C68" s="146">
        <v>3</v>
      </c>
      <c r="D68" s="6" t="s">
        <v>68</v>
      </c>
      <c r="E68" s="506">
        <f>DATA_T6a!G64</f>
        <v>0</v>
      </c>
      <c r="F68" s="514">
        <v>0</v>
      </c>
      <c r="G68" s="189">
        <f>E68-F68</f>
        <v>0</v>
      </c>
      <c r="H68" s="1326" t="str">
        <f>IF(AND(OR(E68=0,F68&lt;&gt;0),OR(F68=0,E68&lt;&gt;0)),IF((E68+F68+G68&lt;&gt;0),IF(AND(OR(E68&gt;0,F68&lt;0),OR(F68&gt;0,E68&lt;0)),ABS(G68/MIN(ABS(F68),ABS(E68))),10),"-"),10)</f>
        <v>-</v>
      </c>
      <c r="I68" s="1006" t="str">
        <f>IF(AND(OR((H68)&gt;5,(H68)&lt;-5),OR((G68)&gt;750,(G68)&lt;-750))," QUERY - " &amp; (D68) &amp; " 2013/14 v. 2012/13  difference of " &amp; (G68) &amp; "k. Genuine?","")</f>
        <v/>
      </c>
      <c r="J68" s="154"/>
      <c r="K68" s="174"/>
      <c r="P68" s="154"/>
    </row>
    <row r="69" spans="2:16" s="139" customFormat="1" ht="18" customHeight="1" x14ac:dyDescent="0.25">
      <c r="B69" s="145"/>
      <c r="C69" s="146">
        <v>4</v>
      </c>
      <c r="D69" s="45" t="s">
        <v>69</v>
      </c>
      <c r="E69" s="506"/>
      <c r="F69" s="514"/>
      <c r="G69" s="189"/>
      <c r="H69" s="1326"/>
      <c r="I69" s="137"/>
      <c r="J69" s="154"/>
      <c r="K69" s="174"/>
      <c r="P69" s="154"/>
    </row>
    <row r="70" spans="2:16" s="139" customFormat="1" ht="18" customHeight="1" x14ac:dyDescent="0.25">
      <c r="B70" s="145"/>
      <c r="C70" s="146" t="s">
        <v>319</v>
      </c>
      <c r="D70" s="6" t="s">
        <v>2</v>
      </c>
      <c r="E70" s="506">
        <f>DATA_T6a!G66</f>
        <v>0</v>
      </c>
      <c r="F70" s="1334">
        <v>0</v>
      </c>
      <c r="G70" s="1336">
        <f>E70-F70</f>
        <v>0</v>
      </c>
      <c r="H70" s="1337" t="str">
        <f>IF(AND(OR(E70=0,F70&lt;&gt;0),OR(F70=0,E70&lt;&gt;0)),IF((E70+F70+G70&lt;&gt;0),IF(AND(OR(E70&gt;0,F70&lt;0),OR(F70&gt;0,E70&lt;0)),ABS(G70/MIN(ABS(F70),ABS(E70))),10),"-"),10)</f>
        <v>-</v>
      </c>
      <c r="I70" s="1006" t="str">
        <f>IF(AND(OR((H70)&gt;5,(H70)&lt;-5),OR((G70)&gt;750,(G70)&lt;-750))," QUERY - " &amp; (D70) &amp; " 2013/14 v. 2012/13  difference of " &amp; (G70) &amp; "k. Genuine?","")</f>
        <v/>
      </c>
      <c r="J70" s="154"/>
      <c r="K70" s="174"/>
      <c r="P70" s="154"/>
    </row>
    <row r="71" spans="2:16" s="139" customFormat="1" ht="18" customHeight="1" x14ac:dyDescent="0.25">
      <c r="B71" s="145"/>
      <c r="C71" s="146" t="s">
        <v>320</v>
      </c>
      <c r="D71" s="6" t="s">
        <v>223</v>
      </c>
      <c r="E71" s="506">
        <f>DATA_T6a!G67</f>
        <v>0</v>
      </c>
      <c r="F71" s="1334">
        <v>0</v>
      </c>
      <c r="G71" s="1336">
        <f>E71-F71</f>
        <v>0</v>
      </c>
      <c r="H71" s="1337" t="str">
        <f>IF(AND(OR(E71=0,F71&lt;&gt;0),OR(F71=0,E71&lt;&gt;0)),IF((E71+F71+G71&lt;&gt;0),IF(AND(OR(E71&gt;0,F71&lt;0),OR(F71&gt;0,E71&lt;0)),ABS(G71/MIN(ABS(F71),ABS(E71))),10),"-"),10)</f>
        <v>-</v>
      </c>
      <c r="I71" s="1006" t="str">
        <f>IF(AND(OR((H71)&gt;5,(H71)&lt;-5),OR((G71)&gt;750,(G71)&lt;-750))," QUERY - " &amp; (D71) &amp; " 2013/14 v. 2012/13  difference of " &amp; (G71) &amp; "k. Genuine?","")</f>
        <v/>
      </c>
      <c r="J71" s="1215"/>
      <c r="K71" s="140"/>
      <c r="P71" s="154"/>
    </row>
    <row r="72" spans="2:16" s="139" customFormat="1" ht="18" customHeight="1" x14ac:dyDescent="0.25">
      <c r="B72" s="145"/>
      <c r="C72" s="146" t="s">
        <v>321</v>
      </c>
      <c r="D72" s="6" t="s">
        <v>56</v>
      </c>
      <c r="E72" s="576">
        <f>SUM(E70:E71)</f>
        <v>0</v>
      </c>
      <c r="F72" s="514">
        <v>0</v>
      </c>
      <c r="G72" s="189">
        <f>E72-F72</f>
        <v>0</v>
      </c>
      <c r="H72" s="1326"/>
      <c r="I72" s="174"/>
      <c r="J72" s="154"/>
      <c r="K72" s="174"/>
      <c r="P72" s="154"/>
    </row>
    <row r="73" spans="2:16" s="139" customFormat="1" ht="12" customHeight="1" x14ac:dyDescent="0.25">
      <c r="B73" s="145"/>
      <c r="C73" s="146"/>
      <c r="D73" s="6"/>
      <c r="E73" s="576"/>
      <c r="F73" s="514"/>
      <c r="G73" s="189"/>
      <c r="H73" s="1326"/>
      <c r="I73" s="137"/>
      <c r="J73" s="154"/>
      <c r="K73" s="174"/>
      <c r="P73" s="154"/>
    </row>
    <row r="74" spans="2:16" s="139" customFormat="1" ht="18" customHeight="1" thickBot="1" x14ac:dyDescent="0.3">
      <c r="B74" s="149"/>
      <c r="C74" s="150">
        <v>5</v>
      </c>
      <c r="D74" s="136" t="s">
        <v>57</v>
      </c>
      <c r="E74" s="510">
        <f>SUM(E72,E68,E67,E65)</f>
        <v>0</v>
      </c>
      <c r="F74" s="1340">
        <v>0</v>
      </c>
      <c r="G74" s="1328">
        <f>E74-F74</f>
        <v>0</v>
      </c>
      <c r="H74" s="1341"/>
      <c r="J74" s="154"/>
      <c r="K74" s="174"/>
      <c r="P74" s="154"/>
    </row>
    <row r="75" spans="2:16" s="139" customFormat="1" ht="18" customHeight="1" x14ac:dyDescent="0.25">
      <c r="C75" s="164"/>
      <c r="E75" s="174"/>
      <c r="F75" s="165"/>
      <c r="H75" s="166"/>
      <c r="I75" s="137"/>
      <c r="J75" s="154"/>
      <c r="K75" s="174"/>
      <c r="P75" s="154"/>
    </row>
    <row r="78" spans="2:16" s="139" customFormat="1" ht="28.5" customHeight="1" thickBot="1" x14ac:dyDescent="0.3">
      <c r="B78" s="138" t="s">
        <v>943</v>
      </c>
      <c r="C78" s="164"/>
      <c r="L78" s="144"/>
    </row>
    <row r="79" spans="2:16" s="139" customFormat="1" ht="18" x14ac:dyDescent="0.25">
      <c r="B79" s="142"/>
      <c r="C79" s="526" t="s">
        <v>12</v>
      </c>
      <c r="D79" s="129"/>
      <c r="E79" s="168" t="s">
        <v>895</v>
      </c>
      <c r="F79" s="1210" t="s">
        <v>940</v>
      </c>
      <c r="G79" s="169" t="s">
        <v>563</v>
      </c>
      <c r="H79" s="1276" t="s">
        <v>590</v>
      </c>
      <c r="I79" s="833" t="s">
        <v>944</v>
      </c>
      <c r="L79" s="144"/>
      <c r="M79" s="192"/>
    </row>
    <row r="80" spans="2:16" s="139" customFormat="1" ht="18" x14ac:dyDescent="0.25">
      <c r="B80" s="145"/>
      <c r="C80" s="146"/>
      <c r="D80" s="6" t="s">
        <v>90</v>
      </c>
      <c r="E80" s="189"/>
      <c r="G80" s="147" t="s">
        <v>562</v>
      </c>
      <c r="H80" s="173"/>
      <c r="I80" s="155" t="s">
        <v>945</v>
      </c>
      <c r="L80" s="144"/>
      <c r="M80" s="192"/>
    </row>
    <row r="81" spans="1:22" s="139" customFormat="1" ht="18.75" thickBot="1" x14ac:dyDescent="0.3">
      <c r="B81" s="149"/>
      <c r="C81" s="150"/>
      <c r="D81" s="524"/>
      <c r="E81" s="152" t="s">
        <v>534</v>
      </c>
      <c r="F81" s="193" t="s">
        <v>534</v>
      </c>
      <c r="G81" s="152" t="s">
        <v>534</v>
      </c>
      <c r="H81" s="153"/>
      <c r="I81" s="139" t="s">
        <v>527</v>
      </c>
      <c r="L81" s="144"/>
      <c r="M81" s="192"/>
    </row>
    <row r="82" spans="1:22" s="139" customFormat="1" ht="18" x14ac:dyDescent="0.25">
      <c r="B82" s="145"/>
      <c r="C82" s="166">
        <v>1</v>
      </c>
      <c r="D82" s="45" t="s">
        <v>423</v>
      </c>
      <c r="E82" s="147"/>
      <c r="F82" s="165"/>
      <c r="G82" s="194"/>
      <c r="H82" s="195"/>
      <c r="I82" s="806" t="s">
        <v>5</v>
      </c>
      <c r="L82" s="144"/>
      <c r="M82" s="192"/>
    </row>
    <row r="83" spans="1:22" s="139" customFormat="1" ht="18" x14ac:dyDescent="0.25">
      <c r="B83" s="145"/>
      <c r="C83" s="166" t="s">
        <v>492</v>
      </c>
      <c r="D83" s="6" t="s">
        <v>351</v>
      </c>
      <c r="E83" s="189"/>
      <c r="F83" s="6"/>
      <c r="G83" s="189"/>
      <c r="H83" s="195"/>
      <c r="I83" s="809" t="s">
        <v>563</v>
      </c>
      <c r="L83" s="144"/>
      <c r="M83" s="192"/>
    </row>
    <row r="84" spans="1:22" s="139" customFormat="1" ht="18" x14ac:dyDescent="0.25">
      <c r="B84" s="145"/>
      <c r="C84" s="166" t="s">
        <v>511</v>
      </c>
      <c r="D84" s="6" t="s">
        <v>720</v>
      </c>
      <c r="E84" s="506">
        <f>DATA_T6b!C7</f>
        <v>0</v>
      </c>
      <c r="F84" s="245">
        <v>0</v>
      </c>
      <c r="G84" s="196">
        <f t="shared" ref="G84:G91" si="20">E84-F84</f>
        <v>0</v>
      </c>
      <c r="H84" s="180" t="str">
        <f t="shared" ref="H84:H91" si="21">IF(AND(OR(E84=0,F84&lt;&gt;0),OR(F84=0,E84&lt;&gt;0)),IF((E84+F84+G84&lt;&gt;0),IF(AND(OR(E84&gt;0,F84&lt;0),OR(F84&gt;0,E84&lt;0)),ABS(G84/MIN(ABS(F84),ABS(E84))),10),"-"),10)</f>
        <v>-</v>
      </c>
      <c r="I84" s="1005" t="str">
        <f t="shared" ref="I84:I89" si="22">IF(AND(OR((H84)&gt;5,(H84)&lt;-5),OR((G84)&gt;750,(G84)&lt;-750))," QUERY - " &amp; (D84) &amp; " 2013/14 v. 2012/13 difference of " &amp; (G84) &amp; "k. Genuine?","")</f>
        <v/>
      </c>
      <c r="J84" s="376"/>
      <c r="K84" s="1270"/>
      <c r="L84" s="376"/>
      <c r="M84" s="376"/>
      <c r="N84" s="376"/>
      <c r="O84" s="376"/>
      <c r="P84" s="376"/>
      <c r="Q84" s="376"/>
      <c r="R84" s="376"/>
      <c r="S84" s="376"/>
      <c r="T84" s="376"/>
      <c r="U84" s="376"/>
      <c r="V84" s="376"/>
    </row>
    <row r="85" spans="1:22" s="139" customFormat="1" ht="18" x14ac:dyDescent="0.25">
      <c r="B85" s="145"/>
      <c r="C85" s="166" t="s">
        <v>512</v>
      </c>
      <c r="D85" s="6" t="s">
        <v>721</v>
      </c>
      <c r="E85" s="506">
        <f>DATA_T6b!C8</f>
        <v>0</v>
      </c>
      <c r="F85" s="245">
        <v>0</v>
      </c>
      <c r="G85" s="196">
        <f t="shared" si="20"/>
        <v>0</v>
      </c>
      <c r="H85" s="180" t="str">
        <f t="shared" si="21"/>
        <v>-</v>
      </c>
      <c r="I85" s="1005" t="str">
        <f t="shared" si="22"/>
        <v/>
      </c>
      <c r="J85" s="376"/>
      <c r="K85" s="1270"/>
      <c r="L85" s="376"/>
      <c r="M85" s="376"/>
      <c r="N85" s="376"/>
      <c r="O85" s="376"/>
      <c r="P85" s="376"/>
      <c r="Q85" s="376"/>
      <c r="R85" s="376"/>
      <c r="S85" s="376"/>
      <c r="T85" s="376"/>
      <c r="U85" s="376"/>
      <c r="V85" s="376"/>
    </row>
    <row r="86" spans="1:22" s="139" customFormat="1" ht="18" x14ac:dyDescent="0.25">
      <c r="B86" s="145"/>
      <c r="C86" s="166" t="s">
        <v>348</v>
      </c>
      <c r="D86" s="6" t="s">
        <v>722</v>
      </c>
      <c r="E86" s="506">
        <f>DATA_T6b!C9</f>
        <v>0</v>
      </c>
      <c r="F86" s="245">
        <v>0</v>
      </c>
      <c r="G86" s="196">
        <f t="shared" si="20"/>
        <v>0</v>
      </c>
      <c r="H86" s="180" t="str">
        <f t="shared" si="21"/>
        <v>-</v>
      </c>
      <c r="I86" s="1005" t="str">
        <f t="shared" si="22"/>
        <v/>
      </c>
      <c r="J86" s="376"/>
      <c r="K86" s="1270"/>
      <c r="L86" s="376"/>
      <c r="M86" s="376"/>
      <c r="N86" s="376"/>
      <c r="O86" s="376"/>
      <c r="P86" s="376"/>
      <c r="Q86" s="376"/>
      <c r="R86" s="376"/>
      <c r="S86" s="376"/>
      <c r="T86" s="376"/>
      <c r="U86" s="376"/>
      <c r="V86" s="376"/>
    </row>
    <row r="87" spans="1:22" s="139" customFormat="1" ht="18" x14ac:dyDescent="0.25">
      <c r="B87" s="145"/>
      <c r="C87" s="166" t="s">
        <v>349</v>
      </c>
      <c r="D87" s="6" t="s">
        <v>723</v>
      </c>
      <c r="E87" s="506">
        <f>DATA_T6b!C10</f>
        <v>0</v>
      </c>
      <c r="F87" s="245">
        <v>0</v>
      </c>
      <c r="G87" s="196">
        <f t="shared" si="20"/>
        <v>0</v>
      </c>
      <c r="H87" s="180" t="str">
        <f t="shared" si="21"/>
        <v>-</v>
      </c>
      <c r="I87" s="1005" t="str">
        <f t="shared" si="22"/>
        <v/>
      </c>
      <c r="J87" s="376"/>
      <c r="K87" s="1270"/>
      <c r="L87" s="376"/>
      <c r="M87" s="376"/>
      <c r="N87" s="376"/>
      <c r="O87" s="376"/>
      <c r="P87" s="376"/>
      <c r="Q87" s="376"/>
      <c r="R87" s="376"/>
      <c r="S87" s="376"/>
      <c r="T87" s="376"/>
      <c r="U87" s="376"/>
      <c r="V87" s="376"/>
    </row>
    <row r="88" spans="1:22" s="139" customFormat="1" ht="18" x14ac:dyDescent="0.25">
      <c r="B88" s="145"/>
      <c r="C88" s="166" t="s">
        <v>350</v>
      </c>
      <c r="D88" s="6" t="s">
        <v>724</v>
      </c>
      <c r="E88" s="506">
        <f>DATA_T6b!C11</f>
        <v>0</v>
      </c>
      <c r="F88" s="245">
        <v>0</v>
      </c>
      <c r="G88" s="196">
        <f t="shared" si="20"/>
        <v>0</v>
      </c>
      <c r="H88" s="180" t="str">
        <f t="shared" si="21"/>
        <v>-</v>
      </c>
      <c r="I88" s="1005" t="str">
        <f t="shared" si="22"/>
        <v/>
      </c>
      <c r="J88" s="376"/>
      <c r="K88" s="1270"/>
      <c r="L88" s="376"/>
      <c r="M88" s="376"/>
      <c r="N88" s="376"/>
      <c r="O88" s="376"/>
      <c r="P88" s="376"/>
      <c r="Q88" s="376"/>
      <c r="R88" s="376"/>
      <c r="S88" s="376"/>
      <c r="T88" s="376"/>
      <c r="U88" s="376"/>
      <c r="V88" s="376"/>
    </row>
    <row r="89" spans="1:22" s="139" customFormat="1" ht="18" x14ac:dyDescent="0.25">
      <c r="B89" s="145"/>
      <c r="C89" s="166" t="s">
        <v>493</v>
      </c>
      <c r="D89" s="6" t="s">
        <v>352</v>
      </c>
      <c r="E89" s="506">
        <f>DATA_T6b!C12</f>
        <v>0</v>
      </c>
      <c r="F89" s="245">
        <v>0</v>
      </c>
      <c r="G89" s="196">
        <f t="shared" si="20"/>
        <v>0</v>
      </c>
      <c r="H89" s="180" t="str">
        <f t="shared" si="21"/>
        <v>-</v>
      </c>
      <c r="I89" s="1005" t="str">
        <f t="shared" si="22"/>
        <v/>
      </c>
      <c r="J89" s="376"/>
      <c r="K89" s="1270"/>
      <c r="L89" s="376"/>
      <c r="M89" s="376"/>
      <c r="N89" s="376"/>
      <c r="O89" s="376"/>
      <c r="P89" s="376"/>
      <c r="Q89" s="376"/>
      <c r="R89" s="376"/>
      <c r="S89" s="376"/>
      <c r="T89" s="376"/>
      <c r="U89" s="376"/>
      <c r="V89" s="376"/>
    </row>
    <row r="90" spans="1:22" s="139" customFormat="1" ht="18.75" thickBot="1" x14ac:dyDescent="0.3">
      <c r="B90" s="149"/>
      <c r="C90" s="534" t="s">
        <v>494</v>
      </c>
      <c r="D90" s="136" t="s">
        <v>41</v>
      </c>
      <c r="E90" s="510">
        <f>SUM(E84:E89)</f>
        <v>0</v>
      </c>
      <c r="F90" s="250">
        <f>SUM(F84:F89)</f>
        <v>0</v>
      </c>
      <c r="G90" s="197">
        <f t="shared" si="20"/>
        <v>0</v>
      </c>
      <c r="H90" s="187" t="str">
        <f t="shared" si="21"/>
        <v>-</v>
      </c>
      <c r="I90" s="606"/>
      <c r="J90" s="376"/>
      <c r="K90" s="1270"/>
      <c r="L90" s="376"/>
      <c r="M90" s="376"/>
      <c r="N90" s="376"/>
      <c r="O90" s="376"/>
      <c r="P90" s="376"/>
      <c r="Q90" s="376"/>
      <c r="R90" s="376"/>
      <c r="S90" s="376"/>
      <c r="T90" s="376"/>
      <c r="U90" s="376"/>
      <c r="V90" s="376"/>
    </row>
    <row r="91" spans="1:22" s="139" customFormat="1" ht="18.75" thickBot="1" x14ac:dyDescent="0.3">
      <c r="A91" s="141"/>
      <c r="B91" s="149"/>
      <c r="C91" s="534">
        <v>2</v>
      </c>
      <c r="D91" s="136" t="s">
        <v>57</v>
      </c>
      <c r="E91" s="540">
        <f>DATA_T6b!C15</f>
        <v>0</v>
      </c>
      <c r="F91" s="562">
        <v>0</v>
      </c>
      <c r="G91" s="563">
        <f t="shared" si="20"/>
        <v>0</v>
      </c>
      <c r="H91" s="187" t="str">
        <f t="shared" si="21"/>
        <v>-</v>
      </c>
      <c r="I91" s="1005" t="str">
        <f>IF(AND(OR((H91)&gt;5,(H91)&lt;-5),OR((G91)&gt;750,(G91)&lt;-750))," QUERY - " &amp; (D91) &amp; " 2013/14 v. 2012/13 difference of " &amp; (G91) &amp; "k. Genuine?","")</f>
        <v/>
      </c>
      <c r="J91" s="376"/>
      <c r="K91" s="1270"/>
      <c r="L91" s="376"/>
      <c r="M91" s="376"/>
      <c r="N91" s="376"/>
      <c r="O91" s="376"/>
      <c r="P91" s="376"/>
      <c r="Q91" s="376"/>
      <c r="R91" s="376"/>
      <c r="S91" s="376"/>
      <c r="T91" s="376"/>
      <c r="U91" s="376"/>
      <c r="V91" s="376"/>
    </row>
    <row r="92" spans="1:22" s="139" customFormat="1" ht="18" x14ac:dyDescent="0.25">
      <c r="A92" s="6"/>
      <c r="B92" s="142"/>
      <c r="C92" s="549">
        <v>3</v>
      </c>
      <c r="D92" s="677" t="s">
        <v>564</v>
      </c>
      <c r="E92" s="322"/>
      <c r="F92" s="319"/>
      <c r="G92" s="377"/>
      <c r="H92" s="378"/>
      <c r="I92" s="606"/>
      <c r="J92" s="376"/>
      <c r="K92" s="1270"/>
      <c r="L92" s="376"/>
      <c r="M92" s="376"/>
      <c r="N92" s="376"/>
      <c r="O92" s="376"/>
      <c r="P92" s="376"/>
      <c r="Q92" s="376"/>
      <c r="R92" s="376"/>
      <c r="S92" s="376"/>
      <c r="T92" s="376"/>
      <c r="U92" s="376"/>
      <c r="V92" s="376"/>
    </row>
    <row r="93" spans="1:22" s="139" customFormat="1" ht="18" x14ac:dyDescent="0.25">
      <c r="A93" s="6"/>
      <c r="B93" s="145"/>
      <c r="C93" s="166" t="s">
        <v>506</v>
      </c>
      <c r="D93" s="141" t="s">
        <v>628</v>
      </c>
      <c r="E93" s="506"/>
      <c r="F93" s="320"/>
      <c r="G93" s="311"/>
      <c r="H93" s="180"/>
      <c r="I93" s="606"/>
      <c r="J93" s="376"/>
      <c r="K93" s="1270"/>
      <c r="L93" s="376"/>
      <c r="M93" s="376"/>
      <c r="N93" s="376"/>
      <c r="O93" s="376"/>
      <c r="P93" s="376"/>
      <c r="Q93" s="376"/>
      <c r="R93" s="376"/>
      <c r="S93" s="376"/>
      <c r="T93" s="376"/>
      <c r="U93" s="376"/>
      <c r="V93" s="376"/>
    </row>
    <row r="94" spans="1:22" s="139" customFormat="1" ht="18" x14ac:dyDescent="0.25">
      <c r="A94" s="6"/>
      <c r="B94" s="145"/>
      <c r="C94" s="166" t="s">
        <v>365</v>
      </c>
      <c r="D94" s="342" t="s">
        <v>621</v>
      </c>
      <c r="E94" s="506">
        <f>DATA_T6b!C19</f>
        <v>0</v>
      </c>
      <c r="F94" s="245">
        <v>0</v>
      </c>
      <c r="G94" s="196">
        <f t="shared" ref="G94:G115" si="23">E94-F94</f>
        <v>0</v>
      </c>
      <c r="H94" s="180" t="str">
        <f t="shared" ref="H94:H115" si="24">IF(AND(OR(E94=0,F94&lt;&gt;0),OR(F94=0,E94&lt;&gt;0)),IF((E94+F94+G94&lt;&gt;0),IF(AND(OR(E94&gt;0,F94&lt;0),OR(F94&gt;0,E94&lt;0)),ABS(G94/MIN(ABS(F94),ABS(E94))),10),"-"),10)</f>
        <v>-</v>
      </c>
      <c r="I94" s="606"/>
      <c r="J94" s="376"/>
      <c r="K94" s="1270"/>
      <c r="L94" s="376"/>
      <c r="M94" s="376"/>
      <c r="N94" s="376"/>
      <c r="O94" s="376"/>
      <c r="P94" s="376"/>
      <c r="Q94" s="376"/>
      <c r="R94" s="376"/>
      <c r="S94" s="376"/>
      <c r="T94" s="376"/>
      <c r="U94" s="376"/>
      <c r="V94" s="376"/>
    </row>
    <row r="95" spans="1:22" s="139" customFormat="1" ht="18" x14ac:dyDescent="0.25">
      <c r="A95" s="6"/>
      <c r="B95" s="145"/>
      <c r="C95" s="166" t="s">
        <v>366</v>
      </c>
      <c r="D95" s="342" t="s">
        <v>377</v>
      </c>
      <c r="E95" s="506">
        <f>DATA_T6b!C20</f>
        <v>0</v>
      </c>
      <c r="F95" s="245">
        <v>0</v>
      </c>
      <c r="G95" s="196">
        <f t="shared" si="23"/>
        <v>0</v>
      </c>
      <c r="H95" s="180" t="str">
        <f t="shared" si="24"/>
        <v>-</v>
      </c>
      <c r="I95" s="606"/>
      <c r="J95" s="376"/>
      <c r="K95" s="1270"/>
      <c r="L95" s="376"/>
      <c r="M95" s="376"/>
      <c r="N95" s="376"/>
      <c r="O95" s="376"/>
      <c r="P95" s="376"/>
      <c r="Q95" s="376"/>
      <c r="R95" s="376"/>
      <c r="S95" s="376"/>
      <c r="T95" s="376"/>
      <c r="U95" s="376"/>
      <c r="V95" s="376"/>
    </row>
    <row r="96" spans="1:22" s="139" customFormat="1" ht="18" x14ac:dyDescent="0.25">
      <c r="A96" s="6"/>
      <c r="B96" s="145"/>
      <c r="C96" s="166" t="s">
        <v>367</v>
      </c>
      <c r="D96" s="342" t="s">
        <v>378</v>
      </c>
      <c r="E96" s="506">
        <f>DATA_T6b!C21</f>
        <v>0</v>
      </c>
      <c r="F96" s="245">
        <v>0</v>
      </c>
      <c r="G96" s="196">
        <f t="shared" si="23"/>
        <v>0</v>
      </c>
      <c r="H96" s="180" t="str">
        <f t="shared" si="24"/>
        <v>-</v>
      </c>
      <c r="I96" s="606"/>
      <c r="J96" s="376"/>
      <c r="K96" s="1270"/>
      <c r="L96" s="376"/>
      <c r="M96" s="376"/>
      <c r="N96" s="376"/>
      <c r="O96" s="376"/>
      <c r="P96" s="376"/>
      <c r="Q96" s="376"/>
      <c r="R96" s="376"/>
      <c r="S96" s="376"/>
      <c r="T96" s="376"/>
      <c r="U96" s="376"/>
      <c r="V96" s="376"/>
    </row>
    <row r="97" spans="1:22" s="139" customFormat="1" ht="18" x14ac:dyDescent="0.25">
      <c r="A97" s="6"/>
      <c r="B97" s="145"/>
      <c r="C97" s="166" t="s">
        <v>368</v>
      </c>
      <c r="D97" s="342" t="s">
        <v>622</v>
      </c>
      <c r="E97" s="506">
        <f>DATA_T6b!C22</f>
        <v>0</v>
      </c>
      <c r="F97" s="245">
        <v>0</v>
      </c>
      <c r="G97" s="196">
        <f t="shared" si="23"/>
        <v>0</v>
      </c>
      <c r="H97" s="180" t="str">
        <f t="shared" si="24"/>
        <v>-</v>
      </c>
      <c r="I97" s="606"/>
      <c r="J97" s="376"/>
      <c r="K97" s="1270"/>
      <c r="L97" s="376"/>
      <c r="M97" s="376"/>
      <c r="N97" s="376"/>
      <c r="O97" s="376"/>
      <c r="P97" s="376"/>
      <c r="Q97" s="376"/>
      <c r="R97" s="376"/>
      <c r="S97" s="376"/>
      <c r="T97" s="376"/>
      <c r="U97" s="376"/>
      <c r="V97" s="376"/>
    </row>
    <row r="98" spans="1:22" s="139" customFormat="1" ht="18" x14ac:dyDescent="0.25">
      <c r="A98" s="6"/>
      <c r="B98" s="145"/>
      <c r="C98" s="166" t="s">
        <v>369</v>
      </c>
      <c r="D98" s="342" t="s">
        <v>623</v>
      </c>
      <c r="E98" s="506">
        <f>DATA_T6b!C23</f>
        <v>0</v>
      </c>
      <c r="F98" s="245">
        <v>0</v>
      </c>
      <c r="G98" s="196">
        <f t="shared" si="23"/>
        <v>0</v>
      </c>
      <c r="H98" s="180" t="str">
        <f t="shared" si="24"/>
        <v>-</v>
      </c>
      <c r="I98" s="606"/>
      <c r="J98" s="376"/>
      <c r="K98" s="1270"/>
      <c r="L98" s="376"/>
      <c r="M98" s="376"/>
      <c r="N98" s="376"/>
      <c r="O98" s="376"/>
      <c r="P98" s="376"/>
      <c r="Q98" s="376"/>
      <c r="R98" s="376"/>
      <c r="S98" s="376"/>
      <c r="T98" s="376"/>
      <c r="U98" s="376"/>
      <c r="V98" s="376"/>
    </row>
    <row r="99" spans="1:22" s="139" customFormat="1" ht="18" x14ac:dyDescent="0.25">
      <c r="A99" s="6"/>
      <c r="B99" s="145"/>
      <c r="C99" s="166" t="s">
        <v>370</v>
      </c>
      <c r="D99" s="342" t="s">
        <v>624</v>
      </c>
      <c r="E99" s="506">
        <f>DATA_T6b!C24</f>
        <v>0</v>
      </c>
      <c r="F99" s="245">
        <v>0</v>
      </c>
      <c r="G99" s="196">
        <f t="shared" si="23"/>
        <v>0</v>
      </c>
      <c r="H99" s="180" t="str">
        <f t="shared" si="24"/>
        <v>-</v>
      </c>
      <c r="I99" s="606"/>
      <c r="J99" s="376"/>
      <c r="K99" s="1270"/>
      <c r="L99" s="376"/>
      <c r="M99" s="376"/>
      <c r="N99" s="376"/>
      <c r="O99" s="376"/>
      <c r="P99" s="376"/>
      <c r="Q99" s="376"/>
      <c r="R99" s="376"/>
      <c r="S99" s="376"/>
      <c r="T99" s="376"/>
      <c r="U99" s="376"/>
      <c r="V99" s="376"/>
    </row>
    <row r="100" spans="1:22" s="139" customFormat="1" ht="18" x14ac:dyDescent="0.25">
      <c r="A100" s="6"/>
      <c r="B100" s="145"/>
      <c r="C100" s="166" t="s">
        <v>371</v>
      </c>
      <c r="D100" s="342" t="s">
        <v>625</v>
      </c>
      <c r="E100" s="506">
        <f>DATA_T6b!C25</f>
        <v>0</v>
      </c>
      <c r="F100" s="245">
        <v>0</v>
      </c>
      <c r="G100" s="196">
        <f t="shared" si="23"/>
        <v>0</v>
      </c>
      <c r="H100" s="180" t="str">
        <f t="shared" si="24"/>
        <v>-</v>
      </c>
      <c r="I100" s="606"/>
      <c r="J100" s="376"/>
      <c r="K100" s="1270"/>
      <c r="L100" s="376"/>
      <c r="M100" s="376"/>
      <c r="N100" s="376"/>
      <c r="O100" s="376"/>
      <c r="P100" s="376"/>
      <c r="Q100" s="376"/>
      <c r="R100" s="376"/>
      <c r="S100" s="376"/>
      <c r="T100" s="376"/>
      <c r="U100" s="376"/>
      <c r="V100" s="376"/>
    </row>
    <row r="101" spans="1:22" s="139" customFormat="1" ht="18" x14ac:dyDescent="0.25">
      <c r="A101" s="6"/>
      <c r="B101" s="145"/>
      <c r="C101" s="166" t="s">
        <v>364</v>
      </c>
      <c r="D101" s="342" t="s">
        <v>626</v>
      </c>
      <c r="E101" s="506">
        <f>DATA_T6b!C26</f>
        <v>0</v>
      </c>
      <c r="F101" s="245">
        <v>0</v>
      </c>
      <c r="G101" s="196">
        <f t="shared" si="23"/>
        <v>0</v>
      </c>
      <c r="H101" s="180" t="str">
        <f t="shared" si="24"/>
        <v>-</v>
      </c>
      <c r="I101" s="606"/>
      <c r="J101" s="376"/>
      <c r="K101" s="1270"/>
      <c r="L101" s="376"/>
      <c r="M101" s="376"/>
      <c r="N101" s="376"/>
      <c r="O101" s="376"/>
      <c r="P101" s="376"/>
      <c r="Q101" s="376"/>
      <c r="R101" s="376"/>
      <c r="S101" s="376"/>
      <c r="T101" s="376"/>
      <c r="U101" s="376"/>
      <c r="V101" s="376"/>
    </row>
    <row r="102" spans="1:22" s="139" customFormat="1" ht="18.75" thickBot="1" x14ac:dyDescent="0.3">
      <c r="A102" s="6"/>
      <c r="B102" s="149"/>
      <c r="C102" s="534" t="s">
        <v>363</v>
      </c>
      <c r="D102" s="353" t="s">
        <v>627</v>
      </c>
      <c r="E102" s="510">
        <f>SUM(E94:E101)</f>
        <v>0</v>
      </c>
      <c r="F102" s="321">
        <v>0</v>
      </c>
      <c r="G102" s="197">
        <f t="shared" si="23"/>
        <v>0</v>
      </c>
      <c r="H102" s="187" t="str">
        <f t="shared" si="24"/>
        <v>-</v>
      </c>
      <c r="I102" s="1005" t="str">
        <f t="shared" ref="I102:I114" si="25">IF(AND(OR((H102)&gt;5,(H102)&lt;-5),OR((G102)&gt;750,(G102)&lt;-750))," QUERY - " &amp; (D102) &amp; " 2013/14 v. 2012/13 difference of " &amp; (G102) &amp; "k. Genuine?","")</f>
        <v/>
      </c>
      <c r="J102" s="376"/>
      <c r="K102" s="1270"/>
      <c r="L102" s="376"/>
      <c r="M102" s="376"/>
      <c r="N102" s="376"/>
      <c r="O102" s="376"/>
      <c r="P102" s="376"/>
      <c r="Q102" s="376"/>
      <c r="R102" s="376"/>
      <c r="S102" s="376"/>
      <c r="T102" s="376"/>
      <c r="U102" s="376"/>
      <c r="V102" s="376"/>
    </row>
    <row r="103" spans="1:22" s="139" customFormat="1" ht="18" x14ac:dyDescent="0.25">
      <c r="B103" s="145"/>
      <c r="C103" s="166" t="s">
        <v>354</v>
      </c>
      <c r="D103" s="294" t="s">
        <v>379</v>
      </c>
      <c r="E103" s="506">
        <f>DATA_T6b!C28</f>
        <v>0</v>
      </c>
      <c r="F103" s="320">
        <v>0</v>
      </c>
      <c r="G103" s="311">
        <f t="shared" si="23"/>
        <v>0</v>
      </c>
      <c r="H103" s="180" t="str">
        <f t="shared" si="24"/>
        <v>-</v>
      </c>
      <c r="I103" s="1005" t="str">
        <f t="shared" si="25"/>
        <v/>
      </c>
      <c r="J103" s="376"/>
      <c r="K103" s="1270"/>
      <c r="L103" s="376"/>
      <c r="M103" s="376"/>
      <c r="N103" s="376"/>
      <c r="O103" s="376"/>
      <c r="P103" s="376"/>
      <c r="Q103" s="376"/>
      <c r="R103" s="376"/>
      <c r="S103" s="376"/>
      <c r="T103" s="376"/>
      <c r="U103" s="376"/>
      <c r="V103" s="376"/>
    </row>
    <row r="104" spans="1:22" s="139" customFormat="1" ht="18" x14ac:dyDescent="0.25">
      <c r="B104" s="145"/>
      <c r="C104" s="166" t="s">
        <v>355</v>
      </c>
      <c r="D104" s="294" t="s">
        <v>380</v>
      </c>
      <c r="E104" s="506">
        <f>DATA_T6b!C29</f>
        <v>0</v>
      </c>
      <c r="F104" s="320">
        <v>0</v>
      </c>
      <c r="G104" s="311">
        <f t="shared" si="23"/>
        <v>0</v>
      </c>
      <c r="H104" s="180" t="str">
        <f t="shared" si="24"/>
        <v>-</v>
      </c>
      <c r="I104" s="1005" t="str">
        <f t="shared" si="25"/>
        <v/>
      </c>
      <c r="J104" s="376"/>
      <c r="K104" s="1270"/>
      <c r="L104" s="376"/>
      <c r="M104" s="376"/>
      <c r="N104" s="376"/>
      <c r="O104" s="376"/>
      <c r="P104" s="376"/>
      <c r="Q104" s="376"/>
      <c r="R104" s="376"/>
      <c r="S104" s="376"/>
      <c r="T104" s="376"/>
      <c r="U104" s="376"/>
      <c r="V104" s="376"/>
    </row>
    <row r="105" spans="1:22" s="139" customFormat="1" ht="18" x14ac:dyDescent="0.25">
      <c r="B105" s="145"/>
      <c r="C105" s="166" t="s">
        <v>508</v>
      </c>
      <c r="D105" s="294" t="s">
        <v>381</v>
      </c>
      <c r="E105" s="506">
        <f>DATA_T6b!C30</f>
        <v>0</v>
      </c>
      <c r="F105" s="320">
        <v>0</v>
      </c>
      <c r="G105" s="311">
        <f t="shared" si="23"/>
        <v>0</v>
      </c>
      <c r="H105" s="180" t="str">
        <f t="shared" si="24"/>
        <v>-</v>
      </c>
      <c r="I105" s="1005" t="str">
        <f t="shared" si="25"/>
        <v/>
      </c>
      <c r="J105" s="376"/>
      <c r="K105" s="1270"/>
      <c r="L105" s="376"/>
      <c r="M105" s="376"/>
      <c r="N105" s="376"/>
      <c r="O105" s="376"/>
      <c r="P105" s="376"/>
      <c r="Q105" s="376"/>
      <c r="R105" s="376"/>
      <c r="S105" s="376"/>
      <c r="T105" s="376"/>
      <c r="U105" s="376"/>
      <c r="V105" s="376"/>
    </row>
    <row r="106" spans="1:22" s="139" customFormat="1" ht="18" x14ac:dyDescent="0.25">
      <c r="B106" s="145"/>
      <c r="C106" s="166" t="s">
        <v>509</v>
      </c>
      <c r="D106" s="294" t="s">
        <v>629</v>
      </c>
      <c r="E106" s="506">
        <f>DATA_T6b!C31</f>
        <v>0</v>
      </c>
      <c r="F106" s="320">
        <v>0</v>
      </c>
      <c r="G106" s="311">
        <f t="shared" si="23"/>
        <v>0</v>
      </c>
      <c r="H106" s="180" t="str">
        <f t="shared" si="24"/>
        <v>-</v>
      </c>
      <c r="I106" s="1005" t="str">
        <f t="shared" si="25"/>
        <v/>
      </c>
      <c r="J106" s="376"/>
      <c r="K106" s="1270"/>
      <c r="L106" s="376"/>
      <c r="M106" s="376"/>
      <c r="N106" s="376"/>
      <c r="O106" s="376"/>
      <c r="P106" s="376"/>
      <c r="Q106" s="376"/>
      <c r="R106" s="376"/>
      <c r="S106" s="376"/>
      <c r="T106" s="376"/>
      <c r="U106" s="376"/>
      <c r="V106" s="376"/>
    </row>
    <row r="107" spans="1:22" s="139" customFormat="1" ht="18" x14ac:dyDescent="0.25">
      <c r="B107" s="145"/>
      <c r="C107" s="166" t="s">
        <v>510</v>
      </c>
      <c r="D107" s="294" t="s">
        <v>383</v>
      </c>
      <c r="E107" s="506">
        <f>DATA_T6b!C32</f>
        <v>0</v>
      </c>
      <c r="F107" s="320">
        <v>0</v>
      </c>
      <c r="G107" s="311">
        <f t="shared" si="23"/>
        <v>0</v>
      </c>
      <c r="H107" s="180" t="str">
        <f t="shared" si="24"/>
        <v>-</v>
      </c>
      <c r="I107" s="1005" t="str">
        <f t="shared" si="25"/>
        <v/>
      </c>
      <c r="J107" s="376"/>
      <c r="K107" s="1270"/>
      <c r="L107" s="376"/>
      <c r="M107" s="376"/>
      <c r="N107" s="376"/>
      <c r="O107" s="376"/>
      <c r="P107" s="376"/>
      <c r="Q107" s="376"/>
      <c r="R107" s="376"/>
      <c r="S107" s="376"/>
      <c r="T107" s="376"/>
      <c r="U107" s="376"/>
      <c r="V107" s="376"/>
    </row>
    <row r="108" spans="1:22" s="139" customFormat="1" ht="18" x14ac:dyDescent="0.25">
      <c r="B108" s="145"/>
      <c r="C108" s="166" t="s">
        <v>356</v>
      </c>
      <c r="D108" s="294" t="s">
        <v>384</v>
      </c>
      <c r="E108" s="506">
        <f>DATA_T6b!C33</f>
        <v>0</v>
      </c>
      <c r="F108" s="320">
        <v>0</v>
      </c>
      <c r="G108" s="311">
        <f t="shared" si="23"/>
        <v>0</v>
      </c>
      <c r="H108" s="180" t="str">
        <f t="shared" si="24"/>
        <v>-</v>
      </c>
      <c r="I108" s="1005" t="str">
        <f t="shared" si="25"/>
        <v/>
      </c>
      <c r="J108" s="376"/>
      <c r="K108" s="1270"/>
      <c r="L108" s="376"/>
      <c r="M108" s="376"/>
      <c r="N108" s="376"/>
      <c r="O108" s="376"/>
      <c r="P108" s="376"/>
      <c r="Q108" s="376"/>
      <c r="R108" s="376"/>
      <c r="S108" s="376"/>
      <c r="T108" s="376"/>
      <c r="U108" s="376"/>
      <c r="V108" s="376"/>
    </row>
    <row r="109" spans="1:22" s="139" customFormat="1" ht="18" x14ac:dyDescent="0.25">
      <c r="B109" s="145"/>
      <c r="C109" s="166" t="s">
        <v>357</v>
      </c>
      <c r="D109" s="294" t="s">
        <v>630</v>
      </c>
      <c r="E109" s="506">
        <f>DATA_T6b!C34</f>
        <v>0</v>
      </c>
      <c r="F109" s="320">
        <v>0</v>
      </c>
      <c r="G109" s="311">
        <f t="shared" si="23"/>
        <v>0</v>
      </c>
      <c r="H109" s="180" t="str">
        <f t="shared" si="24"/>
        <v>-</v>
      </c>
      <c r="I109" s="1005" t="str">
        <f t="shared" si="25"/>
        <v/>
      </c>
      <c r="J109" s="376"/>
      <c r="K109" s="1270"/>
      <c r="L109" s="376"/>
      <c r="M109" s="376"/>
      <c r="N109" s="376"/>
      <c r="O109" s="376"/>
      <c r="P109" s="376"/>
      <c r="Q109" s="376"/>
      <c r="R109" s="376"/>
      <c r="S109" s="376"/>
      <c r="T109" s="376"/>
      <c r="U109" s="376"/>
      <c r="V109" s="376"/>
    </row>
    <row r="110" spans="1:22" s="139" customFormat="1" ht="18" x14ac:dyDescent="0.25">
      <c r="B110" s="145"/>
      <c r="C110" s="166" t="s">
        <v>358</v>
      </c>
      <c r="D110" s="294" t="s">
        <v>390</v>
      </c>
      <c r="E110" s="506">
        <f>DATA_T6b!C35</f>
        <v>0</v>
      </c>
      <c r="F110" s="320">
        <v>0</v>
      </c>
      <c r="G110" s="311">
        <f t="shared" si="23"/>
        <v>0</v>
      </c>
      <c r="H110" s="180" t="str">
        <f t="shared" si="24"/>
        <v>-</v>
      </c>
      <c r="I110" s="1005" t="str">
        <f t="shared" si="25"/>
        <v/>
      </c>
      <c r="J110" s="376"/>
      <c r="K110" s="1270"/>
      <c r="L110" s="376"/>
      <c r="M110" s="376"/>
      <c r="N110" s="376"/>
      <c r="O110" s="376"/>
      <c r="P110" s="376"/>
      <c r="Q110" s="376"/>
      <c r="R110" s="376"/>
      <c r="S110" s="376"/>
      <c r="T110" s="376"/>
      <c r="U110" s="376"/>
      <c r="V110" s="376"/>
    </row>
    <row r="111" spans="1:22" s="139" customFormat="1" ht="18" x14ac:dyDescent="0.25">
      <c r="B111" s="145"/>
      <c r="C111" s="166" t="s">
        <v>359</v>
      </c>
      <c r="D111" s="294" t="s">
        <v>386</v>
      </c>
      <c r="E111" s="506">
        <f>DATA_T6b!C36</f>
        <v>0</v>
      </c>
      <c r="F111" s="320">
        <v>0</v>
      </c>
      <c r="G111" s="311">
        <f t="shared" si="23"/>
        <v>0</v>
      </c>
      <c r="H111" s="180" t="str">
        <f t="shared" si="24"/>
        <v>-</v>
      </c>
      <c r="I111" s="1005" t="str">
        <f t="shared" si="25"/>
        <v/>
      </c>
      <c r="J111" s="376"/>
      <c r="K111" s="1270"/>
      <c r="L111" s="376"/>
      <c r="M111" s="376"/>
      <c r="N111" s="376"/>
      <c r="O111" s="376"/>
      <c r="P111" s="376"/>
      <c r="Q111" s="376"/>
      <c r="R111" s="376"/>
      <c r="S111" s="376"/>
      <c r="T111" s="376"/>
      <c r="U111" s="376"/>
      <c r="V111" s="376"/>
    </row>
    <row r="112" spans="1:22" s="139" customFormat="1" ht="18" x14ac:dyDescent="0.25">
      <c r="B112" s="145"/>
      <c r="C112" s="166" t="s">
        <v>360</v>
      </c>
      <c r="D112" s="294" t="s">
        <v>631</v>
      </c>
      <c r="E112" s="506">
        <f>DATA_T6b!C37</f>
        <v>0</v>
      </c>
      <c r="F112" s="320">
        <v>0</v>
      </c>
      <c r="G112" s="311">
        <f t="shared" si="23"/>
        <v>0</v>
      </c>
      <c r="H112" s="180" t="str">
        <f t="shared" si="24"/>
        <v>-</v>
      </c>
      <c r="I112" s="1005" t="str">
        <f t="shared" si="25"/>
        <v/>
      </c>
      <c r="J112" s="376"/>
      <c r="K112" s="1270"/>
      <c r="L112" s="376"/>
      <c r="M112" s="376"/>
      <c r="N112" s="376"/>
      <c r="O112" s="376"/>
      <c r="P112" s="376"/>
      <c r="Q112" s="376"/>
      <c r="R112" s="376"/>
      <c r="S112" s="376"/>
      <c r="T112" s="376"/>
      <c r="U112" s="376"/>
      <c r="V112" s="376"/>
    </row>
    <row r="113" spans="2:22" s="139" customFormat="1" ht="18" x14ac:dyDescent="0.25">
      <c r="B113" s="145"/>
      <c r="C113" s="166" t="s">
        <v>361</v>
      </c>
      <c r="D113" s="294" t="s">
        <v>388</v>
      </c>
      <c r="E113" s="506">
        <f>DATA_T6b!C38</f>
        <v>0</v>
      </c>
      <c r="F113" s="320">
        <v>0</v>
      </c>
      <c r="G113" s="311">
        <f t="shared" si="23"/>
        <v>0</v>
      </c>
      <c r="H113" s="180" t="str">
        <f t="shared" si="24"/>
        <v>-</v>
      </c>
      <c r="I113" s="1005" t="str">
        <f t="shared" si="25"/>
        <v/>
      </c>
      <c r="J113" s="376"/>
      <c r="K113" s="1270"/>
      <c r="L113" s="376"/>
      <c r="M113" s="376"/>
      <c r="N113" s="376"/>
      <c r="O113" s="376"/>
      <c r="P113" s="376"/>
      <c r="Q113" s="376"/>
      <c r="R113" s="376"/>
      <c r="S113" s="376"/>
      <c r="T113" s="376"/>
      <c r="U113" s="376"/>
      <c r="V113" s="376"/>
    </row>
    <row r="114" spans="2:22" s="139" customFormat="1" ht="18" x14ac:dyDescent="0.25">
      <c r="B114" s="145"/>
      <c r="C114" s="166" t="s">
        <v>376</v>
      </c>
      <c r="D114" s="294" t="s">
        <v>389</v>
      </c>
      <c r="E114" s="506">
        <f>DATA_T6b!C39</f>
        <v>0</v>
      </c>
      <c r="F114" s="320">
        <v>0</v>
      </c>
      <c r="G114" s="311">
        <f t="shared" si="23"/>
        <v>0</v>
      </c>
      <c r="H114" s="180" t="str">
        <f t="shared" si="24"/>
        <v>-</v>
      </c>
      <c r="I114" s="1005" t="str">
        <f t="shared" si="25"/>
        <v/>
      </c>
      <c r="J114" s="376"/>
      <c r="K114" s="1270"/>
      <c r="L114" s="376"/>
      <c r="M114" s="376"/>
      <c r="N114" s="376"/>
      <c r="O114" s="376"/>
      <c r="P114" s="376"/>
      <c r="Q114" s="376"/>
      <c r="R114" s="376"/>
      <c r="S114" s="376"/>
      <c r="T114" s="376"/>
      <c r="U114" s="376"/>
      <c r="V114" s="376"/>
    </row>
    <row r="115" spans="2:22" s="139" customFormat="1" ht="18.75" thickBot="1" x14ac:dyDescent="0.3">
      <c r="B115" s="149"/>
      <c r="C115" s="534" t="s">
        <v>353</v>
      </c>
      <c r="D115" s="136" t="s">
        <v>529</v>
      </c>
      <c r="E115" s="507">
        <f>SUM(E102:E114)</f>
        <v>0</v>
      </c>
      <c r="F115" s="321">
        <f>SUM(F102:F114)</f>
        <v>0</v>
      </c>
      <c r="G115" s="197">
        <f t="shared" si="23"/>
        <v>0</v>
      </c>
      <c r="H115" s="187" t="str">
        <f t="shared" si="24"/>
        <v>-</v>
      </c>
      <c r="I115" s="606"/>
      <c r="J115" s="376"/>
      <c r="K115" s="1270"/>
      <c r="L115" s="376"/>
      <c r="M115" s="376"/>
      <c r="N115" s="376"/>
      <c r="O115" s="376"/>
      <c r="P115" s="376"/>
      <c r="Q115" s="376"/>
      <c r="R115" s="376"/>
      <c r="S115" s="376"/>
      <c r="T115" s="376"/>
      <c r="U115" s="376"/>
      <c r="V115" s="376"/>
    </row>
    <row r="116" spans="2:22" s="139" customFormat="1" ht="18" x14ac:dyDescent="0.25">
      <c r="B116" s="145"/>
      <c r="C116" s="166">
        <v>4</v>
      </c>
      <c r="D116" s="45" t="s">
        <v>565</v>
      </c>
      <c r="E116" s="335"/>
      <c r="F116" s="7"/>
      <c r="G116" s="196"/>
      <c r="H116" s="180"/>
      <c r="I116" s="359"/>
      <c r="J116" s="148"/>
      <c r="K116" s="148"/>
      <c r="L116" s="361"/>
      <c r="M116" s="165"/>
      <c r="N116" s="148"/>
      <c r="O116" s="148"/>
      <c r="P116" s="148"/>
      <c r="Q116" s="148"/>
      <c r="R116" s="148"/>
      <c r="S116" s="148"/>
      <c r="T116" s="148"/>
      <c r="U116" s="148"/>
      <c r="V116" s="148"/>
    </row>
    <row r="117" spans="2:22" s="139" customFormat="1" ht="18" x14ac:dyDescent="0.25">
      <c r="B117" s="145"/>
      <c r="C117" s="166" t="s">
        <v>319</v>
      </c>
      <c r="D117" s="198" t="s">
        <v>391</v>
      </c>
      <c r="E117" s="336"/>
      <c r="F117" s="7"/>
      <c r="G117" s="196"/>
      <c r="H117" s="180"/>
      <c r="I117" s="359"/>
      <c r="J117" s="148"/>
      <c r="K117" s="148"/>
      <c r="L117" s="361"/>
      <c r="M117" s="192"/>
      <c r="N117" s="148"/>
      <c r="O117" s="148"/>
      <c r="P117" s="148"/>
      <c r="Q117" s="148"/>
      <c r="R117" s="148"/>
      <c r="S117" s="148"/>
      <c r="T117" s="148"/>
      <c r="U117" s="148"/>
      <c r="V117" s="148"/>
    </row>
    <row r="118" spans="2:22" s="139" customFormat="1" ht="18" x14ac:dyDescent="0.25">
      <c r="B118" s="145"/>
      <c r="C118" s="166" t="s">
        <v>511</v>
      </c>
      <c r="D118" s="198" t="s">
        <v>632</v>
      </c>
      <c r="E118" s="327">
        <f>DATA_T6b!C44</f>
        <v>0</v>
      </c>
      <c r="F118" s="245">
        <v>0</v>
      </c>
      <c r="G118" s="196">
        <f t="shared" ref="G118:G129" si="26">E118-F118</f>
        <v>0</v>
      </c>
      <c r="H118" s="180" t="str">
        <f t="shared" ref="H118:H129" si="27">IF(AND(OR(E118=0,F118&lt;&gt;0),OR(F118=0,E118&lt;&gt;0)),IF((E118+F118+G118&lt;&gt;0),IF(AND(OR(E118&gt;0,F118&lt;0),OR(F118&gt;0,E118&lt;0)),ABS(G118/MIN(ABS(F118),ABS(E118))),10),"-"),10)</f>
        <v>-</v>
      </c>
      <c r="I118" s="1005" t="str">
        <f>IF(AND(OR((H118)&gt;5,(H118)&lt;-5),OR((G118)&gt;750,(G118)&lt;-750))," QUERY - " &amp; (D118) &amp; " 2013/14 v. 2012/13 difference of " &amp; (G118) &amp; "k. Genuine?","")</f>
        <v/>
      </c>
      <c r="J118" s="376"/>
      <c r="K118" s="1270"/>
      <c r="L118" s="376"/>
      <c r="M118" s="376"/>
      <c r="N118" s="376"/>
      <c r="O118" s="376"/>
      <c r="P118" s="376"/>
      <c r="Q118" s="376"/>
      <c r="R118" s="376"/>
      <c r="S118" s="376"/>
      <c r="T118" s="376"/>
      <c r="U118" s="376"/>
      <c r="V118" s="376"/>
    </row>
    <row r="119" spans="2:22" s="139" customFormat="1" ht="18" x14ac:dyDescent="0.25">
      <c r="B119" s="145"/>
      <c r="C119" s="166" t="s">
        <v>512</v>
      </c>
      <c r="D119" s="177" t="s">
        <v>392</v>
      </c>
      <c r="E119" s="327">
        <f>DATA_T6b!C45</f>
        <v>0</v>
      </c>
      <c r="F119" s="245">
        <v>0</v>
      </c>
      <c r="G119" s="196">
        <f t="shared" si="26"/>
        <v>0</v>
      </c>
      <c r="H119" s="180" t="str">
        <f t="shared" si="27"/>
        <v>-</v>
      </c>
      <c r="I119" s="1005" t="str">
        <f>IF(AND(OR((H119)&gt;5,(H119)&lt;-5),OR((G119)&gt;750,(G119)&lt;-750))," QUERY - " &amp; (D119) &amp; " 2013/14 v. 2012/13 difference of " &amp; (G119) &amp; "k. Genuine?","")</f>
        <v/>
      </c>
      <c r="J119" s="376"/>
      <c r="K119" s="1270"/>
      <c r="L119" s="376"/>
      <c r="M119" s="376"/>
      <c r="N119" s="376"/>
      <c r="O119" s="376"/>
      <c r="P119" s="376"/>
      <c r="Q119" s="376"/>
      <c r="R119" s="376"/>
      <c r="S119" s="376"/>
      <c r="T119" s="376"/>
      <c r="U119" s="376"/>
      <c r="V119" s="376"/>
    </row>
    <row r="120" spans="2:22" s="139" customFormat="1" ht="18" x14ac:dyDescent="0.25">
      <c r="B120" s="145"/>
      <c r="C120" s="166" t="s">
        <v>348</v>
      </c>
      <c r="D120" s="198" t="s">
        <v>393</v>
      </c>
      <c r="E120" s="328">
        <f>DATA_T6b!C46</f>
        <v>0</v>
      </c>
      <c r="F120" s="312">
        <v>0</v>
      </c>
      <c r="G120" s="313">
        <f t="shared" si="26"/>
        <v>0</v>
      </c>
      <c r="H120" s="314" t="str">
        <f t="shared" si="27"/>
        <v>-</v>
      </c>
      <c r="I120" s="606"/>
      <c r="J120" s="376"/>
      <c r="K120" s="1270"/>
      <c r="L120" s="376"/>
      <c r="M120" s="376"/>
      <c r="N120" s="376"/>
      <c r="O120" s="376"/>
      <c r="P120" s="376"/>
      <c r="Q120" s="376"/>
      <c r="R120" s="376"/>
      <c r="S120" s="376"/>
      <c r="T120" s="376"/>
      <c r="U120" s="376"/>
      <c r="V120" s="376"/>
    </row>
    <row r="121" spans="2:22" s="139" customFormat="1" ht="18" x14ac:dyDescent="0.25">
      <c r="B121" s="145"/>
      <c r="C121" s="166" t="s">
        <v>320</v>
      </c>
      <c r="D121" s="198" t="s">
        <v>394</v>
      </c>
      <c r="E121" s="327">
        <f>DATA_T6b!C47</f>
        <v>0</v>
      </c>
      <c r="F121" s="245">
        <v>0</v>
      </c>
      <c r="G121" s="196">
        <f t="shared" si="26"/>
        <v>0</v>
      </c>
      <c r="H121" s="180" t="str">
        <f t="shared" si="27"/>
        <v>-</v>
      </c>
      <c r="I121" s="1005" t="str">
        <f t="shared" ref="I121:I126" si="28">IF(AND(OR((H121)&gt;5,(H121)&lt;-5),OR((G121)&gt;750,(G121)&lt;-750))," QUERY - " &amp; (D121) &amp; " 2013/14 v. 2012/13 difference of " &amp; (G121) &amp; "k. Genuine?","")</f>
        <v/>
      </c>
      <c r="J121" s="376"/>
      <c r="K121" s="1270"/>
      <c r="L121" s="376"/>
      <c r="M121" s="376"/>
      <c r="N121" s="376"/>
      <c r="O121" s="376"/>
      <c r="P121" s="376"/>
      <c r="Q121" s="376"/>
      <c r="R121" s="376"/>
      <c r="S121" s="376"/>
      <c r="T121" s="376"/>
      <c r="U121" s="376"/>
      <c r="V121" s="376"/>
    </row>
    <row r="122" spans="2:22" s="139" customFormat="1" ht="18" x14ac:dyDescent="0.25">
      <c r="B122" s="145"/>
      <c r="C122" s="166" t="s">
        <v>321</v>
      </c>
      <c r="D122" s="198" t="s">
        <v>395</v>
      </c>
      <c r="E122" s="327">
        <f>DATA_T6b!C48</f>
        <v>0</v>
      </c>
      <c r="F122" s="245">
        <v>0</v>
      </c>
      <c r="G122" s="196">
        <f t="shared" si="26"/>
        <v>0</v>
      </c>
      <c r="H122" s="180" t="str">
        <f t="shared" si="27"/>
        <v>-</v>
      </c>
      <c r="I122" s="1005" t="str">
        <f t="shared" si="28"/>
        <v/>
      </c>
      <c r="J122" s="376"/>
      <c r="K122" s="1270"/>
      <c r="L122" s="376"/>
      <c r="M122" s="376"/>
      <c r="N122" s="376"/>
      <c r="O122" s="376"/>
      <c r="P122" s="376"/>
      <c r="Q122" s="376"/>
      <c r="R122" s="376"/>
      <c r="S122" s="376"/>
      <c r="T122" s="376"/>
      <c r="U122" s="376"/>
      <c r="V122" s="376"/>
    </row>
    <row r="123" spans="2:22" s="139" customFormat="1" ht="18" x14ac:dyDescent="0.25">
      <c r="B123" s="145"/>
      <c r="C123" s="166" t="s">
        <v>322</v>
      </c>
      <c r="D123" s="198" t="s">
        <v>396</v>
      </c>
      <c r="E123" s="327">
        <f>DATA_T6b!C49</f>
        <v>0</v>
      </c>
      <c r="F123" s="245">
        <v>0</v>
      </c>
      <c r="G123" s="196">
        <f t="shared" si="26"/>
        <v>0</v>
      </c>
      <c r="H123" s="180" t="str">
        <f t="shared" si="27"/>
        <v>-</v>
      </c>
      <c r="I123" s="1005" t="str">
        <f t="shared" si="28"/>
        <v/>
      </c>
      <c r="J123" s="376"/>
      <c r="K123" s="1270"/>
      <c r="L123" s="376"/>
      <c r="M123" s="376"/>
      <c r="N123" s="376"/>
      <c r="O123" s="376"/>
      <c r="P123" s="376"/>
      <c r="Q123" s="376"/>
      <c r="R123" s="376"/>
      <c r="S123" s="376"/>
      <c r="T123" s="376"/>
      <c r="U123" s="376"/>
      <c r="V123" s="376"/>
    </row>
    <row r="124" spans="2:22" s="139" customFormat="1" ht="18" x14ac:dyDescent="0.25">
      <c r="B124" s="145"/>
      <c r="C124" s="166" t="s">
        <v>372</v>
      </c>
      <c r="D124" s="198" t="s">
        <v>397</v>
      </c>
      <c r="E124" s="327">
        <f>DATA_T6b!C50</f>
        <v>0</v>
      </c>
      <c r="F124" s="245">
        <v>0</v>
      </c>
      <c r="G124" s="196">
        <f t="shared" si="26"/>
        <v>0</v>
      </c>
      <c r="H124" s="180" t="str">
        <f t="shared" si="27"/>
        <v>-</v>
      </c>
      <c r="I124" s="1005" t="str">
        <f t="shared" si="28"/>
        <v/>
      </c>
      <c r="J124" s="376"/>
      <c r="K124" s="1270"/>
      <c r="L124" s="376"/>
      <c r="M124" s="376"/>
      <c r="N124" s="376"/>
      <c r="O124" s="376"/>
      <c r="P124" s="376"/>
      <c r="Q124" s="376"/>
      <c r="R124" s="376"/>
      <c r="S124" s="376"/>
      <c r="T124" s="376"/>
      <c r="U124" s="376"/>
      <c r="V124" s="376"/>
    </row>
    <row r="125" spans="2:22" s="139" customFormat="1" ht="18" x14ac:dyDescent="0.25">
      <c r="B125" s="145"/>
      <c r="C125" s="166" t="s">
        <v>373</v>
      </c>
      <c r="D125" s="198" t="s">
        <v>398</v>
      </c>
      <c r="E125" s="327">
        <f>DATA_T6b!C51</f>
        <v>0</v>
      </c>
      <c r="F125" s="245">
        <v>0</v>
      </c>
      <c r="G125" s="196">
        <f t="shared" si="26"/>
        <v>0</v>
      </c>
      <c r="H125" s="180" t="str">
        <f t="shared" si="27"/>
        <v>-</v>
      </c>
      <c r="I125" s="1005" t="str">
        <f t="shared" si="28"/>
        <v/>
      </c>
      <c r="J125" s="376"/>
      <c r="K125" s="1270"/>
      <c r="L125" s="376"/>
      <c r="M125" s="376"/>
      <c r="N125" s="376"/>
      <c r="O125" s="376"/>
      <c r="P125" s="376"/>
      <c r="Q125" s="376"/>
      <c r="R125" s="376"/>
      <c r="S125" s="376"/>
      <c r="T125" s="376"/>
      <c r="U125" s="376"/>
      <c r="V125" s="376"/>
    </row>
    <row r="126" spans="2:22" s="139" customFormat="1" ht="18" x14ac:dyDescent="0.25">
      <c r="B126" s="145"/>
      <c r="C126" s="166" t="s">
        <v>374</v>
      </c>
      <c r="D126" s="198" t="s">
        <v>399</v>
      </c>
      <c r="E126" s="327">
        <f>DATA_T6b!C52</f>
        <v>0</v>
      </c>
      <c r="F126" s="245">
        <v>0</v>
      </c>
      <c r="G126" s="196">
        <f t="shared" si="26"/>
        <v>0</v>
      </c>
      <c r="H126" s="180" t="str">
        <f t="shared" si="27"/>
        <v>-</v>
      </c>
      <c r="I126" s="1005" t="str">
        <f t="shared" si="28"/>
        <v/>
      </c>
      <c r="J126" s="376"/>
      <c r="K126" s="1270"/>
      <c r="L126" s="376"/>
      <c r="M126" s="376"/>
      <c r="N126" s="376"/>
      <c r="O126" s="376"/>
      <c r="P126" s="376"/>
      <c r="Q126" s="376"/>
      <c r="R126" s="376"/>
      <c r="S126" s="376"/>
      <c r="T126" s="376"/>
      <c r="U126" s="376"/>
      <c r="V126" s="376"/>
    </row>
    <row r="127" spans="2:22" s="139" customFormat="1" ht="18.75" thickBot="1" x14ac:dyDescent="0.3">
      <c r="B127" s="149"/>
      <c r="C127" s="534" t="s">
        <v>375</v>
      </c>
      <c r="D127" s="136" t="s">
        <v>40</v>
      </c>
      <c r="E127" s="328">
        <f>SUM(E120:E126)</f>
        <v>0</v>
      </c>
      <c r="F127" s="250">
        <f>SUM(F120:F126)</f>
        <v>0</v>
      </c>
      <c r="G127" s="197">
        <f t="shared" si="26"/>
        <v>0</v>
      </c>
      <c r="H127" s="187" t="str">
        <f t="shared" si="27"/>
        <v>-</v>
      </c>
      <c r="I127" s="606"/>
      <c r="J127" s="376"/>
      <c r="K127" s="1270"/>
      <c r="L127" s="376"/>
      <c r="M127" s="376"/>
      <c r="N127" s="376"/>
      <c r="O127" s="376"/>
      <c r="P127" s="376"/>
      <c r="Q127" s="376"/>
      <c r="R127" s="376"/>
      <c r="S127" s="376"/>
      <c r="T127" s="376"/>
      <c r="U127" s="376"/>
      <c r="V127" s="376"/>
    </row>
    <row r="128" spans="2:22" s="139" customFormat="1" ht="18.75" thickBot="1" x14ac:dyDescent="0.3">
      <c r="B128" s="149"/>
      <c r="C128" s="534">
        <v>5</v>
      </c>
      <c r="D128" s="136" t="s">
        <v>70</v>
      </c>
      <c r="E128" s="369">
        <f>DATA_T6b!C55</f>
        <v>0</v>
      </c>
      <c r="F128" s="133">
        <v>0</v>
      </c>
      <c r="G128" s="318">
        <f t="shared" si="26"/>
        <v>0</v>
      </c>
      <c r="H128" s="187" t="str">
        <f t="shared" si="27"/>
        <v>-</v>
      </c>
      <c r="I128" s="1005" t="str">
        <f>IF(AND(OR((H128)&gt;5,(H128)&lt;-5),OR((G128)&gt;750,(G128)&lt;-750))," QUERY - " &amp; (D128) &amp; " v. 2013/14 v. 2012/13 difference of " &amp; (G128) &amp; "k. Genuine?","")</f>
        <v/>
      </c>
      <c r="J128" s="376"/>
      <c r="K128" s="1270"/>
      <c r="L128" s="376"/>
      <c r="M128" s="376"/>
      <c r="N128" s="376"/>
      <c r="O128" s="376"/>
      <c r="P128" s="376"/>
      <c r="Q128" s="376"/>
      <c r="R128" s="376"/>
      <c r="S128" s="376"/>
      <c r="T128" s="376"/>
      <c r="U128" s="376"/>
      <c r="V128" s="376"/>
    </row>
    <row r="129" spans="2:22" s="139" customFormat="1" ht="18.75" thickBot="1" x14ac:dyDescent="0.3">
      <c r="B129" s="149"/>
      <c r="C129" s="534">
        <v>6</v>
      </c>
      <c r="D129" s="136" t="s">
        <v>39</v>
      </c>
      <c r="E129" s="366">
        <f>SUM(E90,E91,E115,E127,E128)</f>
        <v>0</v>
      </c>
      <c r="F129" s="246">
        <f>SUM(F128,F127,F115,F91,F90)</f>
        <v>0</v>
      </c>
      <c r="G129" s="197">
        <f t="shared" si="26"/>
        <v>0</v>
      </c>
      <c r="H129" s="187" t="str">
        <f t="shared" si="27"/>
        <v>-</v>
      </c>
      <c r="I129" s="606"/>
      <c r="J129" s="376"/>
      <c r="K129" s="1270"/>
      <c r="L129" s="376"/>
      <c r="M129" s="376"/>
      <c r="N129" s="376"/>
      <c r="O129" s="376"/>
      <c r="P129" s="376"/>
      <c r="Q129" s="376"/>
      <c r="R129" s="376"/>
      <c r="S129" s="376"/>
      <c r="T129" s="376"/>
      <c r="U129" s="376"/>
      <c r="V129" s="376"/>
    </row>
    <row r="130" spans="2:22" s="139" customFormat="1" ht="36" x14ac:dyDescent="0.25">
      <c r="B130" s="142"/>
      <c r="C130" s="541">
        <v>7</v>
      </c>
      <c r="D130" s="575" t="s">
        <v>1038</v>
      </c>
      <c r="E130" s="270">
        <f>DATA_T6b!C59</f>
        <v>0</v>
      </c>
      <c r="F130" s="828">
        <v>0</v>
      </c>
      <c r="G130" s="829">
        <f>E130-F130</f>
        <v>0</v>
      </c>
      <c r="H130" s="382" t="str">
        <f>IF(AND(OR(E130=0,F130&lt;&gt;0),OR(F130=0,E130&lt;&gt;0)),IF((E130+F130+G130&lt;&gt;0),IF(AND(OR(E130&gt;0,F130&lt;0),OR(F130&gt;0,E130&lt;0)),ABS(G130/MIN(ABS(F130),ABS(E130))),10),"-"),10)</f>
        <v>-</v>
      </c>
      <c r="I130" s="1005" t="str">
        <f>IF(AND(OR((H130)&gt;5,(H130)&lt;-5),OR((G130)&gt;750,(G130)&lt;-750))," QUERY - " &amp; (D130) &amp; " v. 2013/14 v. 2012/13 difference of " &amp; (G130) &amp; "k. Genuine?","")</f>
        <v/>
      </c>
      <c r="J130" s="376"/>
      <c r="K130" s="1270"/>
      <c r="L130" s="376"/>
      <c r="M130" s="376"/>
      <c r="N130" s="376"/>
      <c r="O130" s="376"/>
      <c r="P130" s="376"/>
      <c r="Q130" s="376"/>
      <c r="R130" s="376"/>
      <c r="S130" s="376"/>
      <c r="T130" s="376"/>
      <c r="U130" s="376"/>
      <c r="V130" s="376"/>
    </row>
    <row r="131" spans="2:22" s="139" customFormat="1" ht="35.25" customHeight="1" thickBot="1" x14ac:dyDescent="0.3">
      <c r="B131" s="149"/>
      <c r="C131" s="554">
        <v>8</v>
      </c>
      <c r="D131" s="678" t="s">
        <v>1039</v>
      </c>
      <c r="E131" s="574">
        <f>+E129+E130</f>
        <v>0</v>
      </c>
      <c r="F131" s="834">
        <f>+F129+F130</f>
        <v>0</v>
      </c>
      <c r="G131" s="835">
        <f>E131-F131</f>
        <v>0</v>
      </c>
      <c r="H131" s="222" t="str">
        <f>IF(AND(OR(E131=0,F131&lt;&gt;0),OR(F131=0,E131&lt;&gt;0)),IF((E131+F131+G131&lt;&gt;0),IF(AND(OR(E131&gt;0,F131&lt;0),OR(F131&gt;0,E131&lt;0)),ABS(G131/MIN(ABS(F131),ABS(E131))),10),"-"),10)</f>
        <v>-</v>
      </c>
      <c r="I131" s="376"/>
      <c r="J131" s="376"/>
      <c r="K131" s="376"/>
      <c r="L131" s="376"/>
      <c r="M131" s="376"/>
      <c r="N131" s="376"/>
      <c r="O131" s="376"/>
      <c r="P131" s="376"/>
      <c r="Q131" s="376"/>
      <c r="R131" s="376"/>
      <c r="S131" s="376"/>
      <c r="T131" s="376"/>
      <c r="U131" s="376"/>
      <c r="V131" s="376"/>
    </row>
    <row r="132" spans="2:22" s="139" customFormat="1" ht="18" x14ac:dyDescent="0.25">
      <c r="B132" s="6"/>
      <c r="C132" s="164"/>
      <c r="D132" s="6"/>
      <c r="E132" s="577"/>
      <c r="F132" s="578"/>
      <c r="G132" s="578"/>
      <c r="H132" s="579"/>
      <c r="I132" s="376"/>
      <c r="J132" s="376"/>
      <c r="K132" s="376"/>
      <c r="L132" s="376"/>
      <c r="M132" s="376"/>
      <c r="N132" s="376"/>
      <c r="O132" s="376"/>
      <c r="P132" s="376"/>
      <c r="Q132" s="376"/>
      <c r="R132" s="376"/>
      <c r="S132" s="376"/>
      <c r="T132" s="376"/>
      <c r="U132" s="376"/>
      <c r="V132" s="376"/>
    </row>
  </sheetData>
  <phoneticPr fontId="28" type="noConversion"/>
  <conditionalFormatting sqref="E66:E71 E73 E13:E64">
    <cfRule type="expression" dxfId="37" priority="6" stopIfTrue="1">
      <formula>AND(OR((H13)&gt;5,(H13)&lt;-5),OR((G13)&gt;750,(G13)&lt;-750))</formula>
    </cfRule>
  </conditionalFormatting>
  <conditionalFormatting sqref="E84:E89 E91:E93 E102:E114 E116:E119 E121:E126 E128 E130">
    <cfRule type="expression" dxfId="36" priority="7" stopIfTrue="1">
      <formula>AND(OR((H84)&gt;5,(H84)&lt;-5),OR((G84)&gt;750,(G84)&lt;-750))</formula>
    </cfRule>
  </conditionalFormatting>
  <conditionalFormatting sqref="E70">
    <cfRule type="expression" dxfId="35" priority="55" stopIfTrue="1">
      <formula>OR(AND(E43&lt;&gt;0,E70=0,E71&lt;&gt;0),AND(E43&lt;&gt;0,E70&lt;&gt;0,E71=0))</formula>
    </cfRule>
  </conditionalFormatting>
  <conditionalFormatting sqref="E71">
    <cfRule type="expression" dxfId="34" priority="56" stopIfTrue="1">
      <formula>OR(AND(E43&lt;&gt;0,E70=0,E71&lt;&gt;0),AND(E43&lt;&gt;0,E70&lt;&gt;0,E71=0))</formula>
    </cfRule>
  </conditionalFormatting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>
    <oddFooter>&amp;L&amp;A&amp;RPage &amp;P of &amp;N</oddFooter>
  </headerFooter>
  <rowBreaks count="1" manualBreakCount="1">
    <brk id="74" max="12" man="1"/>
  </rowBreaks>
  <ignoredErrors>
    <ignoredError sqref="F131" unlockedFormula="1"/>
    <ignoredError sqref="F127 F1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14</vt:i4>
      </vt:variant>
    </vt:vector>
  </HeadingPairs>
  <TitlesOfParts>
    <vt:vector size="42" baseType="lpstr">
      <vt:lpstr>Front_Sheet</vt:lpstr>
      <vt:lpstr>HEBCI_B_T1_to_T4</vt:lpstr>
      <vt:lpstr>HEBCI_B_T4cont_T5</vt:lpstr>
      <vt:lpstr>Checkdoc_1</vt:lpstr>
      <vt:lpstr>Checkdoc_2</vt:lpstr>
      <vt:lpstr>T1_T3_Difference</vt:lpstr>
      <vt:lpstr>T2</vt:lpstr>
      <vt:lpstr>T5b_Difference</vt:lpstr>
      <vt:lpstr>T6a_T6b_Difference</vt:lpstr>
      <vt:lpstr>T7_Difference</vt:lpstr>
      <vt:lpstr>T8_Difference</vt:lpstr>
      <vt:lpstr>CCANALYSIS</vt:lpstr>
      <vt:lpstr>DATA_T1</vt:lpstr>
      <vt:lpstr>DATA_T2</vt:lpstr>
      <vt:lpstr>DATA_T3</vt:lpstr>
      <vt:lpstr>DATA_T4</vt:lpstr>
      <vt:lpstr>DATA_T5a</vt:lpstr>
      <vt:lpstr>DATA_T5b</vt:lpstr>
      <vt:lpstr>DATA_T6a</vt:lpstr>
      <vt:lpstr>DATA_T6b</vt:lpstr>
      <vt:lpstr>DATA_T7</vt:lpstr>
      <vt:lpstr>DATA_T8</vt:lpstr>
      <vt:lpstr>DATA_B_T1</vt:lpstr>
      <vt:lpstr>DATA_B_T2</vt:lpstr>
      <vt:lpstr>DATA_B_T3</vt:lpstr>
      <vt:lpstr>DATA_B_T4</vt:lpstr>
      <vt:lpstr>DATA_B_T5</vt:lpstr>
      <vt:lpstr>Sheet1</vt:lpstr>
      <vt:lpstr>Front_Sheet!Criteria</vt:lpstr>
      <vt:lpstr>CRITERIARANGE</vt:lpstr>
      <vt:lpstr>CCANALYSIS!Print_Area</vt:lpstr>
      <vt:lpstr>Checkdoc_1!Print_Area</vt:lpstr>
      <vt:lpstr>Checkdoc_2!Print_Area</vt:lpstr>
      <vt:lpstr>Front_Sheet!Print_Area</vt:lpstr>
      <vt:lpstr>HEBCI_B_T1_to_T4!Print_Area</vt:lpstr>
      <vt:lpstr>HEBCI_B_T4cont_T5!Print_Area</vt:lpstr>
      <vt:lpstr>T1_T3_Difference!Print_Area</vt:lpstr>
      <vt:lpstr>T5b_Difference!Print_Area</vt:lpstr>
      <vt:lpstr>T6a_T6b_Difference!Print_Area</vt:lpstr>
      <vt:lpstr>T7_Difference!Print_Area</vt:lpstr>
      <vt:lpstr>T8_Difference!Print_Area</vt:lpstr>
      <vt:lpstr>Checkdoc_1!Print_Titles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Cooke</dc:creator>
  <cp:lastModifiedBy>Cameron Westwood</cp:lastModifiedBy>
  <cp:lastPrinted>2013-11-13T17:21:49Z</cp:lastPrinted>
  <dcterms:created xsi:type="dcterms:W3CDTF">1999-11-16T10:31:05Z</dcterms:created>
  <dcterms:modified xsi:type="dcterms:W3CDTF">2014-11-17T11:48:24Z</dcterms:modified>
</cp:coreProperties>
</file>