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ev\puma\HTML\C13018\Download\"/>
    </mc:Choice>
  </mc:AlternateContent>
  <bookViews>
    <workbookView xWindow="240" yWindow="330" windowWidth="13260" windowHeight="5475" tabRatio="715"/>
  </bookViews>
  <sheets>
    <sheet name="Front_sheet" sheetId="10" r:id="rId1"/>
    <sheet name="Response_analysis" sheetId="12" r:id="rId2"/>
    <sheet name="Student" sheetId="8" r:id="rId3"/>
    <sheet name="Employment" sheetId="3" r:id="rId4"/>
    <sheet name="Teaching" sheetId="5" r:id="rId5"/>
    <sheet name="Study" sheetId="4" r:id="rId6"/>
    <sheet name="KIS" sheetId="6" r:id="rId7"/>
    <sheet name="HE_experience" sheetId="9" r:id="rId8"/>
    <sheet name="Institutional_information" sheetId="7" r:id="rId9"/>
    <sheet name="Query_sheet" sheetId="13" r:id="rId10"/>
  </sheets>
  <definedNames>
    <definedName name="_xlnm._FilterDatabase" localSheetId="9" hidden="1">Query_sheet!$A$6:$A$87</definedName>
    <definedName name="_Toc332114753" localSheetId="6">KIS!$A$1</definedName>
    <definedName name="CriteriaRange">Query_sheet!$A$7:$A$87</definedName>
    <definedName name="_xlnm.Print_Area" localSheetId="3">Employment!$A$1:$U$186</definedName>
    <definedName name="_xlnm.Print_Area" localSheetId="0">Front_sheet!$B$2:$K$74</definedName>
    <definedName name="_xlnm.Print_Area" localSheetId="7">HE_experience!$A$1:$R$77</definedName>
    <definedName name="_xlnm.Print_Area" localSheetId="1">Response_analysis!$A$1:$Q$106</definedName>
    <definedName name="_xlnm.Print_Area" localSheetId="2">Student!$A$1:$O$75</definedName>
  </definedNames>
  <calcPr calcId="152511"/>
</workbook>
</file>

<file path=xl/calcChain.xml><?xml version="1.0" encoding="utf-8"?>
<calcChain xmlns="http://schemas.openxmlformats.org/spreadsheetml/2006/main">
  <c r="A54" i="13" l="1"/>
  <c r="A53" i="13"/>
  <c r="A52" i="13"/>
  <c r="A51" i="13"/>
  <c r="A50" i="13"/>
  <c r="A49" i="13"/>
  <c r="A48" i="13"/>
  <c r="A45" i="13"/>
  <c r="A44" i="13"/>
  <c r="A43" i="13"/>
  <c r="A37" i="13"/>
  <c r="A36" i="13"/>
  <c r="A35" i="13"/>
  <c r="A34" i="13"/>
  <c r="A19" i="13"/>
  <c r="B19" i="13" s="1"/>
  <c r="A20" i="13"/>
  <c r="B20" i="13" s="1"/>
  <c r="A83" i="13" l="1"/>
  <c r="A87" i="13" l="1"/>
  <c r="A15" i="13" l="1"/>
  <c r="A14" i="13"/>
  <c r="B14" i="13" s="1"/>
  <c r="A13" i="13"/>
  <c r="A63" i="13" l="1"/>
  <c r="B63" i="13" s="1"/>
  <c r="A62" i="13"/>
  <c r="B62" i="13" s="1"/>
  <c r="A3" i="13" l="1"/>
  <c r="G87" i="12"/>
  <c r="D85" i="12"/>
  <c r="G85" i="12"/>
  <c r="I96" i="12"/>
  <c r="H96" i="12"/>
  <c r="F96" i="12"/>
  <c r="E96" i="12"/>
  <c r="C96" i="12"/>
  <c r="B96" i="12"/>
  <c r="G95" i="12"/>
  <c r="D95" i="12"/>
  <c r="G94" i="12"/>
  <c r="G96" i="12" s="1"/>
  <c r="D94" i="12"/>
  <c r="D96" i="12" s="1"/>
  <c r="I93" i="12"/>
  <c r="H93" i="12"/>
  <c r="F93" i="12"/>
  <c r="E93" i="12"/>
  <c r="C93" i="12"/>
  <c r="B93" i="12"/>
  <c r="G92" i="12"/>
  <c r="D92" i="12"/>
  <c r="G91" i="12"/>
  <c r="G93" i="12" s="1"/>
  <c r="D91" i="12"/>
  <c r="D93" i="12" s="1"/>
  <c r="I90" i="12"/>
  <c r="H90" i="12"/>
  <c r="F90" i="12"/>
  <c r="E90" i="12"/>
  <c r="C90" i="12"/>
  <c r="B90" i="12"/>
  <c r="G89" i="12"/>
  <c r="D89" i="12"/>
  <c r="G88" i="12"/>
  <c r="G90" i="12" s="1"/>
  <c r="D88" i="12"/>
  <c r="D90" i="12" s="1"/>
  <c r="I87" i="12"/>
  <c r="H87" i="12"/>
  <c r="F87" i="12"/>
  <c r="E87" i="12"/>
  <c r="C87" i="12"/>
  <c r="B87" i="12"/>
  <c r="G86" i="12"/>
  <c r="D86" i="12"/>
  <c r="D87" i="12"/>
  <c r="A86" i="13" l="1"/>
  <c r="A67" i="13" l="1"/>
  <c r="A64" i="13"/>
  <c r="A31" i="13"/>
  <c r="A30" i="13"/>
  <c r="A29" i="13"/>
  <c r="A28" i="13"/>
  <c r="B15" i="13"/>
  <c r="B13" i="13"/>
  <c r="A12" i="13"/>
  <c r="B12" i="13" s="1"/>
  <c r="A11" i="13"/>
  <c r="A10" i="13"/>
  <c r="A9" i="13"/>
  <c r="A8" i="13"/>
  <c r="A21" i="13"/>
  <c r="A22" i="13"/>
  <c r="A23" i="13"/>
  <c r="A25" i="13"/>
  <c r="A24" i="13"/>
  <c r="B9" i="13" l="1"/>
  <c r="A70" i="13" l="1"/>
  <c r="A4" i="13"/>
  <c r="A79" i="13" l="1"/>
  <c r="B79" i="13" s="1"/>
  <c r="A73" i="13"/>
  <c r="B73" i="13" s="1"/>
  <c r="A74" i="13"/>
  <c r="B74" i="13" s="1"/>
  <c r="A75" i="13"/>
  <c r="B75" i="13" s="1"/>
  <c r="A76" i="13"/>
  <c r="B76" i="13" s="1"/>
  <c r="A77" i="13"/>
  <c r="B77" i="13" s="1"/>
  <c r="A78" i="13"/>
  <c r="B78" i="13" s="1"/>
  <c r="A84" i="13"/>
  <c r="B84" i="13" s="1"/>
  <c r="C7" i="5"/>
  <c r="A69" i="13"/>
  <c r="B69" i="13" s="1"/>
  <c r="B64" i="13"/>
  <c r="A59" i="13"/>
  <c r="B59" i="13" s="1"/>
  <c r="A58" i="13"/>
  <c r="B58" i="13" s="1"/>
  <c r="A57" i="13"/>
  <c r="B57" i="13" s="1"/>
  <c r="A56" i="13"/>
  <c r="B56" i="13" s="1"/>
  <c r="A55" i="13"/>
  <c r="B55" i="13" s="1"/>
  <c r="B53" i="13"/>
  <c r="B54" i="13"/>
  <c r="B52" i="13"/>
  <c r="B49" i="13"/>
  <c r="B51" i="13"/>
  <c r="B50" i="13"/>
  <c r="B48" i="13"/>
  <c r="B44" i="13"/>
  <c r="B45" i="13"/>
  <c r="B43" i="13"/>
  <c r="A41" i="13"/>
  <c r="B41" i="13" s="1"/>
  <c r="A42" i="13"/>
  <c r="B42" i="13" s="1"/>
  <c r="A40" i="13"/>
  <c r="B40" i="13" s="1"/>
  <c r="A39" i="13"/>
  <c r="B39" i="13" s="1"/>
  <c r="A38" i="13"/>
  <c r="B38" i="13" s="1"/>
  <c r="B35" i="13"/>
  <c r="B36" i="13"/>
  <c r="B37" i="13"/>
  <c r="B34" i="13"/>
  <c r="A17" i="13"/>
  <c r="B17" i="13" s="1"/>
  <c r="B10" i="13" l="1"/>
  <c r="B11" i="13"/>
  <c r="G177" i="3" l="1"/>
  <c r="O61" i="12"/>
  <c r="N61" i="12"/>
  <c r="S145" i="3" l="1"/>
  <c r="P160" i="3"/>
  <c r="I185" i="3"/>
  <c r="H185" i="3"/>
  <c r="G184" i="3"/>
  <c r="G183" i="3"/>
  <c r="A80" i="13" s="1"/>
  <c r="B80" i="13" s="1"/>
  <c r="G182" i="3"/>
  <c r="G181" i="3"/>
  <c r="G180" i="3"/>
  <c r="J180" i="3" s="1"/>
  <c r="G179" i="3"/>
  <c r="J179" i="3" s="1"/>
  <c r="G178" i="3"/>
  <c r="G176" i="3"/>
  <c r="G175" i="3"/>
  <c r="J175" i="3" l="1"/>
  <c r="A72" i="13"/>
  <c r="B72" i="13" s="1"/>
  <c r="J184" i="3"/>
  <c r="A81" i="13"/>
  <c r="B81" i="13" s="1"/>
  <c r="J183" i="3"/>
  <c r="G185" i="3"/>
  <c r="J182" i="3"/>
  <c r="J181" i="3"/>
  <c r="J178" i="3"/>
  <c r="J176" i="3"/>
  <c r="J177" i="3"/>
  <c r="J185" i="3"/>
  <c r="J68" i="7"/>
  <c r="J69" i="7"/>
  <c r="N12" i="8"/>
  <c r="K12" i="8"/>
  <c r="H12" i="8"/>
  <c r="N28" i="8"/>
  <c r="K28" i="8"/>
  <c r="H28" i="8"/>
  <c r="N44" i="8"/>
  <c r="K44" i="8"/>
  <c r="H44" i="8"/>
  <c r="O12" i="8" l="1"/>
  <c r="O44" i="8"/>
  <c r="O28" i="8"/>
  <c r="G7" i="3"/>
  <c r="G8" i="3"/>
  <c r="G9" i="3"/>
  <c r="M167" i="3"/>
  <c r="L167" i="3"/>
  <c r="K167" i="3"/>
  <c r="J167" i="3"/>
  <c r="H167" i="3"/>
  <c r="G167" i="3"/>
  <c r="F167" i="3"/>
  <c r="E167" i="3"/>
  <c r="R166" i="3"/>
  <c r="Q166" i="3"/>
  <c r="P166" i="3"/>
  <c r="O166" i="3"/>
  <c r="N166" i="3"/>
  <c r="I166" i="3"/>
  <c r="R165" i="3"/>
  <c r="Q165" i="3"/>
  <c r="P165" i="3"/>
  <c r="O165" i="3"/>
  <c r="N165" i="3"/>
  <c r="S165" i="3"/>
  <c r="I165" i="3"/>
  <c r="R164" i="3"/>
  <c r="Q164" i="3"/>
  <c r="P164" i="3"/>
  <c r="O164" i="3"/>
  <c r="N164" i="3"/>
  <c r="I164" i="3"/>
  <c r="R163" i="3"/>
  <c r="Q163" i="3"/>
  <c r="P163" i="3"/>
  <c r="O163" i="3"/>
  <c r="N163" i="3"/>
  <c r="I163" i="3"/>
  <c r="R162" i="3"/>
  <c r="Q162" i="3"/>
  <c r="P162" i="3"/>
  <c r="O162" i="3"/>
  <c r="N162" i="3"/>
  <c r="S162" i="3" s="1"/>
  <c r="I162" i="3"/>
  <c r="R161" i="3"/>
  <c r="Q161" i="3"/>
  <c r="P161" i="3"/>
  <c r="O161" i="3"/>
  <c r="N161" i="3"/>
  <c r="S161" i="3" s="1"/>
  <c r="I161" i="3"/>
  <c r="R160" i="3"/>
  <c r="Q160" i="3"/>
  <c r="O160" i="3"/>
  <c r="N160" i="3"/>
  <c r="I160" i="3"/>
  <c r="R159" i="3"/>
  <c r="Q159" i="3"/>
  <c r="P159" i="3"/>
  <c r="O159" i="3"/>
  <c r="N159" i="3"/>
  <c r="I159" i="3"/>
  <c r="R158" i="3"/>
  <c r="Q158" i="3"/>
  <c r="P158" i="3"/>
  <c r="O158" i="3"/>
  <c r="N158" i="3"/>
  <c r="I158" i="3"/>
  <c r="R157" i="3"/>
  <c r="Q157" i="3"/>
  <c r="P157" i="3"/>
  <c r="O157" i="3"/>
  <c r="N157" i="3"/>
  <c r="I157" i="3"/>
  <c r="R156" i="3"/>
  <c r="Q156" i="3"/>
  <c r="P156" i="3"/>
  <c r="O156" i="3"/>
  <c r="N156" i="3"/>
  <c r="I156" i="3"/>
  <c r="R155" i="3"/>
  <c r="Q155" i="3"/>
  <c r="P155" i="3"/>
  <c r="O155" i="3"/>
  <c r="N155" i="3"/>
  <c r="S155" i="3" s="1"/>
  <c r="I155" i="3"/>
  <c r="R154" i="3"/>
  <c r="Q154" i="3"/>
  <c r="P154" i="3"/>
  <c r="O154" i="3"/>
  <c r="N154" i="3"/>
  <c r="I154" i="3"/>
  <c r="R153" i="3"/>
  <c r="Q153" i="3"/>
  <c r="P153" i="3"/>
  <c r="O153" i="3"/>
  <c r="N153" i="3"/>
  <c r="I153" i="3"/>
  <c r="R152" i="3"/>
  <c r="Q152" i="3"/>
  <c r="P152" i="3"/>
  <c r="O152" i="3"/>
  <c r="N152" i="3"/>
  <c r="I152" i="3"/>
  <c r="S152" i="3" s="1"/>
  <c r="R151" i="3"/>
  <c r="Q151" i="3"/>
  <c r="P151" i="3"/>
  <c r="O151" i="3"/>
  <c r="N151" i="3"/>
  <c r="I151" i="3"/>
  <c r="R150" i="3"/>
  <c r="Q150" i="3"/>
  <c r="P150" i="3"/>
  <c r="O150" i="3"/>
  <c r="N150" i="3"/>
  <c r="I150" i="3"/>
  <c r="R149" i="3"/>
  <c r="Q149" i="3"/>
  <c r="P149" i="3"/>
  <c r="O149" i="3"/>
  <c r="N149" i="3"/>
  <c r="I149" i="3"/>
  <c r="R148" i="3"/>
  <c r="Q148" i="3"/>
  <c r="P148" i="3"/>
  <c r="O148" i="3"/>
  <c r="N148" i="3"/>
  <c r="I148" i="3"/>
  <c r="S148" i="3" s="1"/>
  <c r="R147" i="3"/>
  <c r="Q147" i="3"/>
  <c r="P147" i="3"/>
  <c r="O147" i="3"/>
  <c r="N147" i="3"/>
  <c r="I147" i="3"/>
  <c r="R146" i="3"/>
  <c r="Q146" i="3"/>
  <c r="P146" i="3"/>
  <c r="O146" i="3"/>
  <c r="N146" i="3"/>
  <c r="I146" i="3"/>
  <c r="S146" i="3" s="1"/>
  <c r="R145" i="3"/>
  <c r="Q145" i="3"/>
  <c r="P145" i="3"/>
  <c r="O145" i="3"/>
  <c r="N145" i="3"/>
  <c r="I145" i="3"/>
  <c r="I167" i="3" s="1"/>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I62" i="12"/>
  <c r="O62" i="12" s="1"/>
  <c r="D106" i="7"/>
  <c r="E106" i="7"/>
  <c r="F106" i="7"/>
  <c r="G106" i="7"/>
  <c r="H106" i="7"/>
  <c r="C106" i="7"/>
  <c r="N47" i="4"/>
  <c r="M47" i="4"/>
  <c r="K47" i="4"/>
  <c r="J47" i="4"/>
  <c r="H47" i="4"/>
  <c r="G47" i="4"/>
  <c r="N31" i="4"/>
  <c r="M31" i="4"/>
  <c r="K31" i="4"/>
  <c r="J31" i="4"/>
  <c r="H31" i="4"/>
  <c r="N15" i="4"/>
  <c r="M15" i="4"/>
  <c r="K15" i="4"/>
  <c r="J15" i="4"/>
  <c r="H15" i="4"/>
  <c r="G15" i="4"/>
  <c r="G31" i="4"/>
  <c r="B17" i="12"/>
  <c r="E58" i="8"/>
  <c r="F70" i="12"/>
  <c r="B21" i="13" s="1"/>
  <c r="N63" i="12"/>
  <c r="B23" i="12"/>
  <c r="N34" i="3"/>
  <c r="N52" i="3"/>
  <c r="K46" i="8"/>
  <c r="N70" i="3"/>
  <c r="O14" i="4"/>
  <c r="O30" i="4"/>
  <c r="O46" i="4"/>
  <c r="N46" i="8"/>
  <c r="O46" i="8" s="1"/>
  <c r="N30" i="8"/>
  <c r="B4" i="12"/>
  <c r="C3" i="12"/>
  <c r="B3" i="12"/>
  <c r="F77" i="12"/>
  <c r="B25" i="13" s="1"/>
  <c r="F76" i="12"/>
  <c r="B24" i="13" s="1"/>
  <c r="F75" i="12"/>
  <c r="F74" i="12"/>
  <c r="F73" i="12"/>
  <c r="B23" i="13" s="1"/>
  <c r="F72" i="12"/>
  <c r="F71" i="12"/>
  <c r="B22" i="13" s="1"/>
  <c r="F63" i="12"/>
  <c r="E63" i="12"/>
  <c r="C63" i="12"/>
  <c r="I63" i="12" s="1"/>
  <c r="O63" i="12" s="1"/>
  <c r="B63" i="12"/>
  <c r="H63" i="12"/>
  <c r="H62" i="12"/>
  <c r="N62" i="12"/>
  <c r="G62" i="12"/>
  <c r="D62" i="12"/>
  <c r="J62" i="12" s="1"/>
  <c r="P62" i="12"/>
  <c r="I61" i="12"/>
  <c r="H61" i="12"/>
  <c r="G61" i="12"/>
  <c r="G63" i="12"/>
  <c r="D61" i="12"/>
  <c r="D63" i="12"/>
  <c r="J63" i="12" s="1"/>
  <c r="P63" i="12" s="1"/>
  <c r="N53" i="12"/>
  <c r="M53" i="12"/>
  <c r="L53" i="12"/>
  <c r="K53" i="12"/>
  <c r="J53" i="12"/>
  <c r="I53" i="12"/>
  <c r="G53" i="12"/>
  <c r="F53" i="12"/>
  <c r="E53" i="12"/>
  <c r="D53" i="12"/>
  <c r="C53" i="12"/>
  <c r="B53" i="12"/>
  <c r="O52" i="12"/>
  <c r="H52" i="12"/>
  <c r="O51" i="12"/>
  <c r="H51" i="12"/>
  <c r="O50" i="12"/>
  <c r="H50" i="12"/>
  <c r="O49" i="12"/>
  <c r="O53" i="12"/>
  <c r="H49" i="12"/>
  <c r="H53" i="12"/>
  <c r="N41" i="12"/>
  <c r="M41" i="12"/>
  <c r="L41" i="12"/>
  <c r="K41" i="12"/>
  <c r="J41" i="12"/>
  <c r="I41" i="12"/>
  <c r="G41" i="12"/>
  <c r="F41" i="12"/>
  <c r="E41" i="12"/>
  <c r="D41" i="12"/>
  <c r="C41" i="12"/>
  <c r="B41" i="12"/>
  <c r="O40" i="12"/>
  <c r="H40" i="12"/>
  <c r="O39" i="12"/>
  <c r="H39" i="12"/>
  <c r="O38" i="12"/>
  <c r="H38" i="12"/>
  <c r="O37" i="12"/>
  <c r="O41" i="12"/>
  <c r="H37" i="12"/>
  <c r="H41" i="12"/>
  <c r="E26" i="12"/>
  <c r="M26" i="12"/>
  <c r="D26" i="12"/>
  <c r="L26" i="12"/>
  <c r="C26" i="12"/>
  <c r="K26" i="12"/>
  <c r="B26" i="12"/>
  <c r="J26" i="12"/>
  <c r="E25" i="12"/>
  <c r="M25" i="12"/>
  <c r="D25" i="12"/>
  <c r="L25" i="12"/>
  <c r="C25" i="12"/>
  <c r="K25" i="12"/>
  <c r="B25" i="12"/>
  <c r="J25" i="12"/>
  <c r="E24" i="12"/>
  <c r="M24" i="12"/>
  <c r="D24" i="12"/>
  <c r="L24" i="12"/>
  <c r="C24" i="12"/>
  <c r="K24" i="12"/>
  <c r="B24" i="12"/>
  <c r="J24" i="12"/>
  <c r="E23" i="12"/>
  <c r="M23" i="12"/>
  <c r="D23" i="12"/>
  <c r="L23" i="12"/>
  <c r="C23" i="12"/>
  <c r="K23" i="12"/>
  <c r="I17" i="12"/>
  <c r="H17" i="12"/>
  <c r="G17" i="12"/>
  <c r="F17" i="12"/>
  <c r="E17" i="12"/>
  <c r="E27" i="12"/>
  <c r="M27" i="12" s="1"/>
  <c r="D17" i="12"/>
  <c r="D27" i="12" s="1"/>
  <c r="L27" i="12"/>
  <c r="C17" i="12"/>
  <c r="C27" i="12"/>
  <c r="K27" i="12" s="1"/>
  <c r="K160" i="6"/>
  <c r="J167" i="6"/>
  <c r="K166" i="6"/>
  <c r="K165" i="6"/>
  <c r="K164" i="6"/>
  <c r="K163" i="6"/>
  <c r="K162" i="6"/>
  <c r="K161" i="6"/>
  <c r="K159" i="6"/>
  <c r="K158" i="6"/>
  <c r="K157" i="6"/>
  <c r="H50" i="9"/>
  <c r="H65" i="9"/>
  <c r="H76" i="9"/>
  <c r="P65" i="9"/>
  <c r="P39" i="9"/>
  <c r="P12" i="9"/>
  <c r="P13" i="9"/>
  <c r="P11" i="9"/>
  <c r="P10" i="9"/>
  <c r="P9" i="9"/>
  <c r="P8" i="9"/>
  <c r="D14" i="9"/>
  <c r="N51" i="3"/>
  <c r="N69" i="3"/>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56" i="6"/>
  <c r="I55" i="6"/>
  <c r="I99" i="7"/>
  <c r="C10" i="7"/>
  <c r="M54" i="8"/>
  <c r="M53" i="8"/>
  <c r="M75" i="8"/>
  <c r="M74" i="8"/>
  <c r="M73" i="8"/>
  <c r="M72" i="8"/>
  <c r="M71" i="8"/>
  <c r="M70" i="8"/>
  <c r="M69" i="8"/>
  <c r="M68" i="8"/>
  <c r="M67" i="8"/>
  <c r="M66" i="8"/>
  <c r="M61" i="8"/>
  <c r="M60" i="8"/>
  <c r="M59" i="8"/>
  <c r="M58" i="8"/>
  <c r="M57" i="8"/>
  <c r="M56" i="8"/>
  <c r="M55" i="8"/>
  <c r="M52" i="8"/>
  <c r="E67" i="8"/>
  <c r="E66" i="8"/>
  <c r="E65" i="8"/>
  <c r="E64" i="8"/>
  <c r="E63" i="8"/>
  <c r="E62" i="8"/>
  <c r="E61" i="8"/>
  <c r="E60" i="8"/>
  <c r="E59" i="8"/>
  <c r="M106" i="6"/>
  <c r="D7" i="5"/>
  <c r="S123" i="3"/>
  <c r="S115" i="3"/>
  <c r="U79" i="3"/>
  <c r="G15" i="3"/>
  <c r="G16" i="3"/>
  <c r="L46" i="4"/>
  <c r="P46" i="4"/>
  <c r="I46" i="4"/>
  <c r="O45" i="4"/>
  <c r="L45" i="4"/>
  <c r="P45" i="4"/>
  <c r="I45" i="4"/>
  <c r="O44" i="4"/>
  <c r="L44" i="4"/>
  <c r="P44" i="4"/>
  <c r="I44" i="4"/>
  <c r="O43" i="4"/>
  <c r="L43" i="4"/>
  <c r="P43" i="4"/>
  <c r="I43" i="4"/>
  <c r="O42" i="4"/>
  <c r="L42" i="4"/>
  <c r="P42" i="4"/>
  <c r="I42" i="4"/>
  <c r="O41" i="4"/>
  <c r="L41" i="4"/>
  <c r="P41" i="4"/>
  <c r="I41" i="4"/>
  <c r="O40" i="4"/>
  <c r="L40" i="4"/>
  <c r="P40" i="4"/>
  <c r="I40" i="4"/>
  <c r="O39" i="4"/>
  <c r="L39" i="4"/>
  <c r="P39" i="4"/>
  <c r="I39" i="4"/>
  <c r="O38" i="4"/>
  <c r="L38" i="4"/>
  <c r="L47" i="4" s="1"/>
  <c r="I38" i="4"/>
  <c r="I47" i="4" s="1"/>
  <c r="L30" i="4"/>
  <c r="I30" i="4"/>
  <c r="O29" i="4"/>
  <c r="L29" i="4"/>
  <c r="P29" i="4" s="1"/>
  <c r="I29" i="4"/>
  <c r="O28" i="4"/>
  <c r="L28" i="4"/>
  <c r="I28" i="4"/>
  <c r="O27" i="4"/>
  <c r="L27" i="4"/>
  <c r="P27" i="4" s="1"/>
  <c r="I27" i="4"/>
  <c r="O26" i="4"/>
  <c r="L26" i="4"/>
  <c r="I26" i="4"/>
  <c r="O25" i="4"/>
  <c r="L25" i="4"/>
  <c r="P25" i="4" s="1"/>
  <c r="I25" i="4"/>
  <c r="O24" i="4"/>
  <c r="L24" i="4"/>
  <c r="I24" i="4"/>
  <c r="I31" i="4" s="1"/>
  <c r="O23" i="4"/>
  <c r="L23" i="4"/>
  <c r="P23" i="4" s="1"/>
  <c r="I23" i="4"/>
  <c r="O22" i="4"/>
  <c r="L22" i="4"/>
  <c r="L31" i="4" s="1"/>
  <c r="P31" i="4" s="1"/>
  <c r="I22" i="4"/>
  <c r="K137" i="3"/>
  <c r="K136" i="3"/>
  <c r="K135" i="3"/>
  <c r="K134" i="3"/>
  <c r="G137" i="3"/>
  <c r="N137" i="3" s="1"/>
  <c r="G136" i="3"/>
  <c r="N136" i="3" s="1"/>
  <c r="G135" i="3"/>
  <c r="N135" i="3" s="1"/>
  <c r="A68" i="13" s="1"/>
  <c r="B68" i="13" s="1"/>
  <c r="G134" i="3"/>
  <c r="T108" i="3"/>
  <c r="S108" i="3"/>
  <c r="T90" i="3"/>
  <c r="S90" i="3"/>
  <c r="J71" i="3"/>
  <c r="I71" i="3"/>
  <c r="G71" i="3"/>
  <c r="F71" i="3"/>
  <c r="K70" i="3"/>
  <c r="O70" i="3" s="1"/>
  <c r="H70" i="3"/>
  <c r="M71" i="3"/>
  <c r="L71" i="3"/>
  <c r="K69" i="3"/>
  <c r="H69" i="3"/>
  <c r="N68" i="3"/>
  <c r="K68" i="3"/>
  <c r="H68" i="3"/>
  <c r="N67" i="3"/>
  <c r="K67" i="3"/>
  <c r="O67" i="3" s="1"/>
  <c r="H67" i="3"/>
  <c r="N66" i="3"/>
  <c r="O66" i="3" s="1"/>
  <c r="K66" i="3"/>
  <c r="H66" i="3"/>
  <c r="N65" i="3"/>
  <c r="K65" i="3"/>
  <c r="H65" i="3"/>
  <c r="N64" i="3"/>
  <c r="K64" i="3"/>
  <c r="H64" i="3"/>
  <c r="N63" i="3"/>
  <c r="K63" i="3"/>
  <c r="O63" i="3" s="1"/>
  <c r="H63" i="3"/>
  <c r="N62" i="3"/>
  <c r="K62" i="3"/>
  <c r="H62" i="3"/>
  <c r="H71" i="3" s="1"/>
  <c r="N61" i="3"/>
  <c r="K61" i="3"/>
  <c r="O61" i="3" s="1"/>
  <c r="H61" i="3"/>
  <c r="N60" i="3"/>
  <c r="K60" i="3"/>
  <c r="K71" i="3"/>
  <c r="H60" i="3"/>
  <c r="J53" i="3"/>
  <c r="I53" i="3"/>
  <c r="G53" i="3"/>
  <c r="F53" i="3"/>
  <c r="K52" i="3"/>
  <c r="O52" i="3" s="1"/>
  <c r="H52" i="3"/>
  <c r="M53" i="3"/>
  <c r="L53" i="3"/>
  <c r="K51" i="3"/>
  <c r="O51" i="3" s="1"/>
  <c r="H51" i="3"/>
  <c r="N50" i="3"/>
  <c r="K50" i="3"/>
  <c r="H50" i="3"/>
  <c r="N49" i="3"/>
  <c r="K49" i="3"/>
  <c r="H49" i="3"/>
  <c r="N48" i="3"/>
  <c r="K48" i="3"/>
  <c r="H48" i="3"/>
  <c r="N47" i="3"/>
  <c r="K47" i="3"/>
  <c r="O47" i="3" s="1"/>
  <c r="H47" i="3"/>
  <c r="N46" i="3"/>
  <c r="O46" i="3" s="1"/>
  <c r="K46" i="3"/>
  <c r="H46" i="3"/>
  <c r="N45" i="3"/>
  <c r="K45" i="3"/>
  <c r="H45" i="3"/>
  <c r="N44" i="3"/>
  <c r="K44" i="3"/>
  <c r="H44" i="3"/>
  <c r="N43" i="3"/>
  <c r="K43" i="3"/>
  <c r="H43" i="3"/>
  <c r="N42" i="3"/>
  <c r="K42" i="3"/>
  <c r="O42" i="3" s="1"/>
  <c r="H42" i="3"/>
  <c r="M47" i="8"/>
  <c r="L47" i="8"/>
  <c r="J47" i="8"/>
  <c r="I47" i="8"/>
  <c r="G47" i="8"/>
  <c r="F47" i="8"/>
  <c r="H46" i="8"/>
  <c r="N45" i="8"/>
  <c r="K45" i="8"/>
  <c r="H45" i="8"/>
  <c r="N43" i="8"/>
  <c r="K43" i="8"/>
  <c r="H43" i="8"/>
  <c r="N42" i="8"/>
  <c r="O42" i="8" s="1"/>
  <c r="K42" i="8"/>
  <c r="H42" i="8"/>
  <c r="N41" i="8"/>
  <c r="K41" i="8"/>
  <c r="H41" i="8"/>
  <c r="N40" i="8"/>
  <c r="K40" i="8"/>
  <c r="H40" i="8"/>
  <c r="N39" i="8"/>
  <c r="K39" i="8"/>
  <c r="H39" i="8"/>
  <c r="N38" i="8"/>
  <c r="K38" i="8"/>
  <c r="H38" i="8"/>
  <c r="M31" i="8"/>
  <c r="L31" i="8"/>
  <c r="J31" i="8"/>
  <c r="I31" i="8"/>
  <c r="G31" i="8"/>
  <c r="F31" i="8"/>
  <c r="K30" i="8"/>
  <c r="H30" i="8"/>
  <c r="N29" i="8"/>
  <c r="K29" i="8"/>
  <c r="H29" i="8"/>
  <c r="N27" i="8"/>
  <c r="K27" i="8"/>
  <c r="H27" i="8"/>
  <c r="N26" i="8"/>
  <c r="K26" i="8"/>
  <c r="H26" i="8"/>
  <c r="N25" i="8"/>
  <c r="K25" i="8"/>
  <c r="H25" i="8"/>
  <c r="N24" i="8"/>
  <c r="K24" i="8"/>
  <c r="H24" i="8"/>
  <c r="N23" i="8"/>
  <c r="K23" i="8"/>
  <c r="H23" i="8"/>
  <c r="N22" i="8"/>
  <c r="K22" i="8"/>
  <c r="H22" i="8"/>
  <c r="N6" i="8"/>
  <c r="N7" i="8"/>
  <c r="N8" i="8"/>
  <c r="N9" i="8"/>
  <c r="N10" i="8"/>
  <c r="N11" i="8"/>
  <c r="N13" i="8"/>
  <c r="N14" i="8"/>
  <c r="G15" i="8"/>
  <c r="G77" i="9"/>
  <c r="F77" i="9"/>
  <c r="E77" i="9"/>
  <c r="D77" i="9"/>
  <c r="C77" i="9"/>
  <c r="B77" i="9"/>
  <c r="H77" i="9" s="1"/>
  <c r="H75" i="9"/>
  <c r="H74" i="9"/>
  <c r="H73" i="9"/>
  <c r="H72" i="9"/>
  <c r="H71" i="9"/>
  <c r="O66" i="9"/>
  <c r="N66" i="9"/>
  <c r="M66" i="9"/>
  <c r="L66" i="9"/>
  <c r="K66" i="9"/>
  <c r="G66" i="9"/>
  <c r="F66" i="9"/>
  <c r="E66" i="9"/>
  <c r="D66" i="9"/>
  <c r="C66" i="9"/>
  <c r="B66" i="9"/>
  <c r="H66" i="9"/>
  <c r="P64" i="9"/>
  <c r="H64" i="9"/>
  <c r="P63" i="9"/>
  <c r="H63" i="9"/>
  <c r="P62" i="9"/>
  <c r="H62" i="9"/>
  <c r="P61" i="9"/>
  <c r="H61" i="9"/>
  <c r="P60" i="9"/>
  <c r="P66" i="9"/>
  <c r="H60" i="9"/>
  <c r="G51" i="9"/>
  <c r="F51" i="9"/>
  <c r="E51" i="9"/>
  <c r="D51" i="9"/>
  <c r="C51" i="9"/>
  <c r="B51" i="9"/>
  <c r="H49" i="9"/>
  <c r="H48" i="9"/>
  <c r="H47" i="9"/>
  <c r="H46" i="9"/>
  <c r="H45" i="9"/>
  <c r="H51" i="9" s="1"/>
  <c r="O40" i="9"/>
  <c r="N40" i="9"/>
  <c r="M40" i="9"/>
  <c r="L40" i="9"/>
  <c r="K40" i="9"/>
  <c r="G40" i="9"/>
  <c r="F40" i="9"/>
  <c r="E40" i="9"/>
  <c r="D40" i="9"/>
  <c r="C40" i="9"/>
  <c r="B40" i="9"/>
  <c r="H39" i="9"/>
  <c r="P38" i="9"/>
  <c r="H38" i="9"/>
  <c r="P37" i="9"/>
  <c r="H37" i="9"/>
  <c r="P36" i="9"/>
  <c r="H36" i="9"/>
  <c r="P35" i="9"/>
  <c r="H35" i="9"/>
  <c r="P34" i="9"/>
  <c r="P40" i="9" s="1"/>
  <c r="H34" i="9"/>
  <c r="H40" i="9" s="1"/>
  <c r="G25" i="9"/>
  <c r="F25" i="9"/>
  <c r="E25" i="9"/>
  <c r="D25" i="9"/>
  <c r="C25" i="9"/>
  <c r="B25" i="9"/>
  <c r="H24" i="9"/>
  <c r="H23" i="9"/>
  <c r="H22" i="9"/>
  <c r="H21" i="9"/>
  <c r="H20" i="9"/>
  <c r="H19" i="9"/>
  <c r="H25" i="9"/>
  <c r="O14" i="9"/>
  <c r="N14" i="9"/>
  <c r="M14" i="9"/>
  <c r="L14" i="9"/>
  <c r="K14" i="9"/>
  <c r="G14" i="9"/>
  <c r="F14" i="9"/>
  <c r="E14" i="9"/>
  <c r="C14" i="9"/>
  <c r="B14" i="9"/>
  <c r="H13" i="9"/>
  <c r="H12" i="9"/>
  <c r="H11" i="9"/>
  <c r="H10" i="9"/>
  <c r="H9" i="9"/>
  <c r="P14" i="9"/>
  <c r="H8" i="9"/>
  <c r="J25" i="5"/>
  <c r="J26" i="5"/>
  <c r="J27" i="5"/>
  <c r="J28" i="5"/>
  <c r="J29" i="5"/>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07" i="6"/>
  <c r="F10" i="7"/>
  <c r="E10" i="7"/>
  <c r="D10" i="7"/>
  <c r="I105" i="7"/>
  <c r="I104" i="7"/>
  <c r="I103" i="7"/>
  <c r="I102" i="7"/>
  <c r="I101" i="7"/>
  <c r="I100" i="7"/>
  <c r="I106" i="7" s="1"/>
  <c r="I98" i="7"/>
  <c r="H91" i="7"/>
  <c r="G91" i="7"/>
  <c r="F91" i="7"/>
  <c r="E91" i="7"/>
  <c r="D91" i="7"/>
  <c r="I91" i="7" s="1"/>
  <c r="C91" i="7"/>
  <c r="I90" i="7"/>
  <c r="I89" i="7"/>
  <c r="I88" i="7"/>
  <c r="I87" i="7"/>
  <c r="I86" i="7"/>
  <c r="I79" i="7"/>
  <c r="H79" i="7"/>
  <c r="G79" i="7"/>
  <c r="F79" i="7"/>
  <c r="E79" i="7"/>
  <c r="D79" i="7"/>
  <c r="J78" i="7"/>
  <c r="J77" i="7"/>
  <c r="J76" i="7"/>
  <c r="J75" i="7"/>
  <c r="J74" i="7"/>
  <c r="J73" i="7"/>
  <c r="J72" i="7"/>
  <c r="J71" i="7"/>
  <c r="J70" i="7"/>
  <c r="J61" i="7"/>
  <c r="I61" i="7"/>
  <c r="H61" i="7"/>
  <c r="G61" i="7"/>
  <c r="F61" i="7"/>
  <c r="E61" i="7"/>
  <c r="K61" i="7" s="1"/>
  <c r="K60" i="7"/>
  <c r="K59" i="7"/>
  <c r="K58" i="7"/>
  <c r="K57" i="7"/>
  <c r="K56" i="7"/>
  <c r="K55" i="7"/>
  <c r="K54" i="7"/>
  <c r="K53" i="7"/>
  <c r="K52" i="7"/>
  <c r="K51" i="7"/>
  <c r="M44" i="7"/>
  <c r="L44" i="7"/>
  <c r="K44" i="7"/>
  <c r="J44" i="7"/>
  <c r="I44" i="7"/>
  <c r="H44" i="7"/>
  <c r="G44" i="7"/>
  <c r="F44" i="7"/>
  <c r="E44" i="7"/>
  <c r="D44" i="7"/>
  <c r="C44" i="7"/>
  <c r="N44" i="7" s="1"/>
  <c r="N43" i="7"/>
  <c r="N42" i="7"/>
  <c r="N41" i="7"/>
  <c r="N40" i="7"/>
  <c r="N39" i="7"/>
  <c r="N38" i="7"/>
  <c r="N37" i="7"/>
  <c r="N36" i="7"/>
  <c r="N35" i="7"/>
  <c r="N34" i="7"/>
  <c r="N33" i="7"/>
  <c r="N32" i="7"/>
  <c r="N31" i="7"/>
  <c r="N30" i="7"/>
  <c r="N29" i="7"/>
  <c r="N28" i="7"/>
  <c r="N27" i="7"/>
  <c r="N26" i="7"/>
  <c r="N25" i="7"/>
  <c r="N24" i="7"/>
  <c r="N23" i="7"/>
  <c r="N22" i="7"/>
  <c r="N21" i="7"/>
  <c r="N20" i="7"/>
  <c r="B124" i="3"/>
  <c r="S122" i="3"/>
  <c r="C124" i="3"/>
  <c r="D124" i="3"/>
  <c r="E124" i="3"/>
  <c r="F124" i="3"/>
  <c r="G124" i="3"/>
  <c r="H124" i="3"/>
  <c r="I124" i="3"/>
  <c r="J124" i="3"/>
  <c r="K124" i="3"/>
  <c r="L124" i="3"/>
  <c r="M124" i="3"/>
  <c r="N124" i="3"/>
  <c r="O124" i="3"/>
  <c r="P124" i="3"/>
  <c r="Q124" i="3"/>
  <c r="R124" i="3"/>
  <c r="R108" i="3"/>
  <c r="Q108" i="3"/>
  <c r="P108" i="3"/>
  <c r="O108" i="3"/>
  <c r="N108" i="3"/>
  <c r="M108" i="3"/>
  <c r="L108" i="3"/>
  <c r="K108" i="3"/>
  <c r="J108" i="3"/>
  <c r="I108" i="3"/>
  <c r="H108" i="3"/>
  <c r="G108" i="3"/>
  <c r="F108" i="3"/>
  <c r="E108" i="3"/>
  <c r="D108" i="3"/>
  <c r="U107" i="3"/>
  <c r="U106" i="3"/>
  <c r="U105" i="3"/>
  <c r="U104" i="3"/>
  <c r="U103" i="3"/>
  <c r="U102" i="3"/>
  <c r="U101" i="3"/>
  <c r="U100" i="3"/>
  <c r="U99" i="3"/>
  <c r="U98" i="3"/>
  <c r="U97" i="3"/>
  <c r="J35" i="3"/>
  <c r="I35" i="3"/>
  <c r="G35" i="3"/>
  <c r="F35" i="3"/>
  <c r="K34" i="3"/>
  <c r="H34" i="3"/>
  <c r="M35" i="3"/>
  <c r="L35" i="3"/>
  <c r="K33" i="3"/>
  <c r="H33" i="3"/>
  <c r="N32" i="3"/>
  <c r="K32" i="3"/>
  <c r="H32" i="3"/>
  <c r="N31" i="3"/>
  <c r="K31" i="3"/>
  <c r="H31" i="3"/>
  <c r="N30" i="3"/>
  <c r="K30" i="3"/>
  <c r="H30" i="3"/>
  <c r="N29" i="3"/>
  <c r="K29" i="3"/>
  <c r="H29" i="3"/>
  <c r="N28" i="3"/>
  <c r="K28" i="3"/>
  <c r="H28" i="3"/>
  <c r="N27" i="3"/>
  <c r="K27" i="3"/>
  <c r="H27" i="3"/>
  <c r="N26" i="3"/>
  <c r="K26" i="3"/>
  <c r="H26" i="3"/>
  <c r="N25" i="3"/>
  <c r="K25" i="3"/>
  <c r="H25" i="3"/>
  <c r="N24" i="3"/>
  <c r="K24" i="3"/>
  <c r="H24" i="3"/>
  <c r="R17" i="3"/>
  <c r="Q17" i="3"/>
  <c r="P17" i="3"/>
  <c r="O17" i="3"/>
  <c r="N17" i="3"/>
  <c r="M17" i="3"/>
  <c r="L17" i="3"/>
  <c r="K17" i="3"/>
  <c r="J17" i="3"/>
  <c r="I17" i="3"/>
  <c r="H17" i="3"/>
  <c r="G14" i="3"/>
  <c r="G13" i="3"/>
  <c r="G12" i="3"/>
  <c r="G11" i="3"/>
  <c r="G10" i="3"/>
  <c r="M138" i="3"/>
  <c r="A66" i="13" s="1"/>
  <c r="B66" i="13" s="1"/>
  <c r="L138" i="3"/>
  <c r="J138" i="3"/>
  <c r="I138" i="3"/>
  <c r="H138" i="3"/>
  <c r="F138" i="3"/>
  <c r="E138" i="3"/>
  <c r="D138" i="3"/>
  <c r="I167" i="6"/>
  <c r="H167" i="6"/>
  <c r="G167" i="6"/>
  <c r="K167" i="6"/>
  <c r="S121" i="3"/>
  <c r="S120" i="3"/>
  <c r="S119" i="3"/>
  <c r="S118" i="3"/>
  <c r="S117" i="3"/>
  <c r="A61" i="13" s="1"/>
  <c r="S116" i="3"/>
  <c r="R90" i="3"/>
  <c r="Q90" i="3"/>
  <c r="P90" i="3"/>
  <c r="O90" i="3"/>
  <c r="N90" i="3"/>
  <c r="M90" i="3"/>
  <c r="L90" i="3"/>
  <c r="K90" i="3"/>
  <c r="J90" i="3"/>
  <c r="I90" i="3"/>
  <c r="H90" i="3"/>
  <c r="G90" i="3"/>
  <c r="F90" i="3"/>
  <c r="E90" i="3"/>
  <c r="D90" i="3"/>
  <c r="U89" i="3"/>
  <c r="U88" i="3"/>
  <c r="U87" i="3"/>
  <c r="U86" i="3"/>
  <c r="U85" i="3"/>
  <c r="U84" i="3"/>
  <c r="U83" i="3"/>
  <c r="U82" i="3"/>
  <c r="U81" i="3"/>
  <c r="U80" i="3"/>
  <c r="N33" i="3"/>
  <c r="I30" i="5"/>
  <c r="H30" i="5"/>
  <c r="G30" i="5"/>
  <c r="F30" i="5"/>
  <c r="E30" i="5"/>
  <c r="D9" i="5"/>
  <c r="C9" i="5"/>
  <c r="B83" i="13" s="1"/>
  <c r="L14" i="4"/>
  <c r="P14" i="4" s="1"/>
  <c r="I14" i="4"/>
  <c r="O13" i="4"/>
  <c r="L13" i="4"/>
  <c r="I13" i="4"/>
  <c r="O12" i="4"/>
  <c r="L12" i="4"/>
  <c r="P12" i="4" s="1"/>
  <c r="I12" i="4"/>
  <c r="O11" i="4"/>
  <c r="L11" i="4"/>
  <c r="P11" i="4" s="1"/>
  <c r="I11" i="4"/>
  <c r="O10" i="4"/>
  <c r="L10" i="4"/>
  <c r="I10" i="4"/>
  <c r="O9" i="4"/>
  <c r="L9" i="4"/>
  <c r="I9" i="4"/>
  <c r="O8" i="4"/>
  <c r="L8" i="4"/>
  <c r="P8" i="4" s="1"/>
  <c r="I8" i="4"/>
  <c r="O7" i="4"/>
  <c r="L7" i="4"/>
  <c r="I7" i="4"/>
  <c r="P7" i="4" s="1"/>
  <c r="O6" i="4"/>
  <c r="L6" i="4"/>
  <c r="I6" i="4"/>
  <c r="I15" i="4" s="1"/>
  <c r="M15" i="8"/>
  <c r="L15" i="8"/>
  <c r="J15" i="8"/>
  <c r="I15" i="8"/>
  <c r="F15" i="8"/>
  <c r="K14" i="8"/>
  <c r="H14" i="8"/>
  <c r="K13" i="8"/>
  <c r="H13" i="8"/>
  <c r="K11" i="8"/>
  <c r="H11" i="8"/>
  <c r="K10" i="8"/>
  <c r="H10" i="8"/>
  <c r="K9" i="8"/>
  <c r="H9" i="8"/>
  <c r="K8" i="8"/>
  <c r="H8" i="8"/>
  <c r="K7" i="8"/>
  <c r="H7" i="8"/>
  <c r="K6" i="8"/>
  <c r="H6" i="8"/>
  <c r="H15" i="8" s="1"/>
  <c r="J61" i="12"/>
  <c r="P61" i="12"/>
  <c r="O65" i="3"/>
  <c r="S154" i="3"/>
  <c r="O30" i="3"/>
  <c r="N134" i="3"/>
  <c r="O31" i="4"/>
  <c r="P22" i="4"/>
  <c r="O47" i="4"/>
  <c r="P47" i="4" s="1"/>
  <c r="O15" i="4"/>
  <c r="P10" i="4"/>
  <c r="O27" i="3"/>
  <c r="S164" i="3"/>
  <c r="H14" i="9"/>
  <c r="J30" i="5" l="1"/>
  <c r="O44" i="3"/>
  <c r="N35" i="3"/>
  <c r="O26" i="3"/>
  <c r="B61" i="13"/>
  <c r="N31" i="8"/>
  <c r="O25" i="8"/>
  <c r="H47" i="8"/>
  <c r="O39" i="8"/>
  <c r="O8" i="8"/>
  <c r="O10" i="8"/>
  <c r="O14" i="8"/>
  <c r="O22" i="8"/>
  <c r="O24" i="8"/>
  <c r="O40" i="8"/>
  <c r="O45" i="8"/>
  <c r="B86" i="13"/>
  <c r="B87" i="13"/>
  <c r="B30" i="13"/>
  <c r="B31" i="13"/>
  <c r="B29" i="13"/>
  <c r="B28" i="13"/>
  <c r="A27" i="13"/>
  <c r="B27" i="13" s="1"/>
  <c r="J23" i="12"/>
  <c r="B27" i="12"/>
  <c r="O43" i="3"/>
  <c r="O62" i="3"/>
  <c r="G17" i="3"/>
  <c r="K35" i="3"/>
  <c r="H35" i="3"/>
  <c r="O28" i="3"/>
  <c r="O32" i="3"/>
  <c r="O34" i="3"/>
  <c r="H53" i="3"/>
  <c r="S149" i="3"/>
  <c r="S156" i="3"/>
  <c r="S160" i="3"/>
  <c r="G138" i="3"/>
  <c r="O24" i="3"/>
  <c r="S124" i="3"/>
  <c r="O31" i="3"/>
  <c r="K53" i="3"/>
  <c r="O48" i="3"/>
  <c r="O49" i="3"/>
  <c r="K138" i="3"/>
  <c r="S147" i="3"/>
  <c r="S150" i="3"/>
  <c r="S151" i="3"/>
  <c r="S157" i="3"/>
  <c r="S158" i="3"/>
  <c r="S159" i="3"/>
  <c r="S166" i="3"/>
  <c r="J79" i="7"/>
  <c r="O9" i="8"/>
  <c r="O38" i="8"/>
  <c r="O7" i="8"/>
  <c r="K31" i="8"/>
  <c r="O29" i="8"/>
  <c r="N47" i="8"/>
  <c r="H31" i="8"/>
  <c r="O26" i="8"/>
  <c r="B9" i="7" s="1"/>
  <c r="O27" i="8"/>
  <c r="O30" i="8"/>
  <c r="L15" i="4"/>
  <c r="P15" i="4" s="1"/>
  <c r="K15" i="8"/>
  <c r="P6" i="4"/>
  <c r="P9" i="4"/>
  <c r="P13" i="4"/>
  <c r="O33" i="3"/>
  <c r="O29" i="3"/>
  <c r="U108" i="3"/>
  <c r="O13" i="8"/>
  <c r="O6" i="8"/>
  <c r="B6" i="7" s="1"/>
  <c r="N15" i="8"/>
  <c r="O23" i="8"/>
  <c r="K47" i="8"/>
  <c r="O43" i="8"/>
  <c r="N53" i="3"/>
  <c r="O53" i="3" s="1"/>
  <c r="O45" i="3"/>
  <c r="O68" i="3"/>
  <c r="P24" i="4"/>
  <c r="P26" i="4"/>
  <c r="P28" i="4"/>
  <c r="P30" i="4"/>
  <c r="O25" i="3"/>
  <c r="O11" i="8"/>
  <c r="O41" i="8"/>
  <c r="B8" i="7" s="1"/>
  <c r="O50" i="3"/>
  <c r="N71" i="3"/>
  <c r="O71" i="3" s="1"/>
  <c r="O60" i="3"/>
  <c r="O64" i="3"/>
  <c r="P38" i="4"/>
  <c r="U90" i="3"/>
  <c r="O69" i="3"/>
  <c r="N167" i="3"/>
  <c r="S153" i="3"/>
  <c r="S163" i="3"/>
  <c r="B7" i="7" l="1"/>
  <c r="B10" i="7" s="1"/>
  <c r="O35" i="3"/>
  <c r="O31" i="8"/>
  <c r="O15" i="8"/>
  <c r="A33" i="13"/>
  <c r="B33" i="13" s="1"/>
  <c r="A47" i="13"/>
  <c r="B47" i="13" s="1"/>
  <c r="J27" i="12"/>
  <c r="N138" i="3"/>
  <c r="O47" i="8"/>
  <c r="B67" i="13" l="1"/>
  <c r="B70" i="13"/>
  <c r="B8" i="13"/>
</calcChain>
</file>

<file path=xl/sharedStrings.xml><?xml version="1.0" encoding="utf-8"?>
<sst xmlns="http://schemas.openxmlformats.org/spreadsheetml/2006/main" count="1369" uniqueCount="567">
  <si>
    <t xml:space="preserve">Total </t>
  </si>
  <si>
    <t>Postgraduate</t>
  </si>
  <si>
    <t>First degree</t>
  </si>
  <si>
    <t>Other undergraduate</t>
  </si>
  <si>
    <t>Full-time</t>
  </si>
  <si>
    <t>Part-time</t>
  </si>
  <si>
    <t>Total</t>
  </si>
  <si>
    <t>Other</t>
  </si>
  <si>
    <t>Leavers</t>
  </si>
  <si>
    <t>% Leavers</t>
  </si>
  <si>
    <t>Full-time work</t>
  </si>
  <si>
    <t>Part-time work</t>
  </si>
  <si>
    <t>Full-time study</t>
  </si>
  <si>
    <t>Part-time study</t>
  </si>
  <si>
    <t>Unemployed</t>
  </si>
  <si>
    <t>UK</t>
  </si>
  <si>
    <t>Total Other EU</t>
  </si>
  <si>
    <t>(%)</t>
  </si>
  <si>
    <t>First Degree</t>
  </si>
  <si>
    <t>DLHE Records Matching April Target Population</t>
  </si>
  <si>
    <t>April POPDLHE</t>
  </si>
  <si>
    <t>DLHE Records Matching January Target Population</t>
  </si>
  <si>
    <t>January POPDLHE</t>
  </si>
  <si>
    <t>Other EU</t>
  </si>
  <si>
    <t>Non-EU</t>
  </si>
  <si>
    <t>RC DLHE Records Matching Target Population</t>
  </si>
  <si>
    <t>Medicine &amp; dentistry</t>
  </si>
  <si>
    <t>Medical science &amp; pharmacy</t>
  </si>
  <si>
    <t>Nursing</t>
  </si>
  <si>
    <t>Other subjects allied to medicine</t>
  </si>
  <si>
    <t>Biology &amp; related sciences</t>
  </si>
  <si>
    <t>Sports science</t>
  </si>
  <si>
    <t>Psychology</t>
  </si>
  <si>
    <t>Veterinary sciences</t>
  </si>
  <si>
    <t>Agriculture &amp; related subjects</t>
  </si>
  <si>
    <t>Physical science</t>
  </si>
  <si>
    <t>Physical geography &amp; environmental science</t>
  </si>
  <si>
    <t>Mathematical sciences</t>
  </si>
  <si>
    <t>Computer science</t>
  </si>
  <si>
    <t>Mechanically-based engineering</t>
  </si>
  <si>
    <t>Electronic &amp; electrical engineering</t>
  </si>
  <si>
    <t>Civil, chemical &amp; other engineering</t>
  </si>
  <si>
    <t>Technology</t>
  </si>
  <si>
    <t>Architecture, building &amp; planning</t>
  </si>
  <si>
    <t>Economics</t>
  </si>
  <si>
    <t>Politics</t>
  </si>
  <si>
    <t>Sociology, social policy &amp; anthropology</t>
  </si>
  <si>
    <t>Social work</t>
  </si>
  <si>
    <t>Human &amp; social geography</t>
  </si>
  <si>
    <t>Law</t>
  </si>
  <si>
    <t>Business</t>
  </si>
  <si>
    <t>Management</t>
  </si>
  <si>
    <t>Finance &amp; accounting</t>
  </si>
  <si>
    <t>Tourism, transport, travel &amp; others in business &amp; administrative studies</t>
  </si>
  <si>
    <t>Media studies</t>
  </si>
  <si>
    <t>Communications &amp; information studies</t>
  </si>
  <si>
    <t>English-based studies</t>
  </si>
  <si>
    <t>European languages &amp; area studies</t>
  </si>
  <si>
    <t>Other languages &amp; area studies</t>
  </si>
  <si>
    <t>History &amp; archaeology</t>
  </si>
  <si>
    <t>Philosophy, theology &amp; religious studies</t>
  </si>
  <si>
    <t>Art &amp; design</t>
  </si>
  <si>
    <t>Performing arts</t>
  </si>
  <si>
    <t>Other creative arts</t>
  </si>
  <si>
    <t>Teacher training</t>
  </si>
  <si>
    <t>Education studies</t>
  </si>
  <si>
    <t>Combined</t>
  </si>
  <si>
    <t>Initial teacher training</t>
  </si>
  <si>
    <t>01</t>
  </si>
  <si>
    <t>02</t>
  </si>
  <si>
    <t>03</t>
  </si>
  <si>
    <t>04</t>
  </si>
  <si>
    <t>05</t>
  </si>
  <si>
    <t>06</t>
  </si>
  <si>
    <t>07</t>
  </si>
  <si>
    <t>08</t>
  </si>
  <si>
    <t>09</t>
  </si>
  <si>
    <t>DLHE Target Population</t>
  </si>
  <si>
    <t>DLHE Records Matching Target Population</t>
  </si>
  <si>
    <t>Level of Qualification Obtained</t>
  </si>
  <si>
    <t>Non-Professional/Managerial</t>
  </si>
  <si>
    <t>Professional/Managerial</t>
  </si>
  <si>
    <t>Target ITT leavers</t>
  </si>
  <si>
    <t>Records matching target</t>
  </si>
  <si>
    <t>Higher Education experience for work</t>
  </si>
  <si>
    <t>Higher Education experience for study</t>
  </si>
  <si>
    <t>Higher Education experience for business</t>
  </si>
  <si>
    <t>OUG</t>
  </si>
  <si>
    <t>Salary</t>
  </si>
  <si>
    <t>Less than £5,000</t>
  </si>
  <si>
    <t>£5,000 - £6,999</t>
  </si>
  <si>
    <t>£7,000 - £9,999</t>
  </si>
  <si>
    <t>£10,000 - £14,999</t>
  </si>
  <si>
    <t>£15,000 - £19,999</t>
  </si>
  <si>
    <t>£20,000 - £24,999</t>
  </si>
  <si>
    <t>£25,000 - £29,999</t>
  </si>
  <si>
    <t>£30,000 - £34,999</t>
  </si>
  <si>
    <t>£35,000 - £39,999</t>
  </si>
  <si>
    <t>£100,000 - £149,999</t>
  </si>
  <si>
    <t>£150,000 - £199,999</t>
  </si>
  <si>
    <t>Unpaid or zero salary</t>
  </si>
  <si>
    <t>salary undisclosed</t>
  </si>
  <si>
    <t>Lower quartile</t>
  </si>
  <si>
    <t>Upper quartile</t>
  </si>
  <si>
    <t>Median salary</t>
  </si>
  <si>
    <t>20 and under</t>
  </si>
  <si>
    <t>21-24</t>
  </si>
  <si>
    <t>25-29</t>
  </si>
  <si>
    <t>30+</t>
  </si>
  <si>
    <t>Not answered</t>
  </si>
  <si>
    <t>Age unknown</t>
  </si>
  <si>
    <t>Grand total</t>
  </si>
  <si>
    <t>Due to start work</t>
  </si>
  <si>
    <t>Total UK employment</t>
  </si>
  <si>
    <t>Non EU</t>
  </si>
  <si>
    <t>% salary disclosed</t>
  </si>
  <si>
    <t>Total Non-EU</t>
  </si>
  <si>
    <t>Performance Indicator</t>
  </si>
  <si>
    <t>£40,000 - £59,999</t>
  </si>
  <si>
    <t>£60,000 - £79,999</t>
  </si>
  <si>
    <t>£80,000 - £99,999</t>
  </si>
  <si>
    <t>estearn undisclosed</t>
  </si>
  <si>
    <t>North East</t>
  </si>
  <si>
    <t>North West</t>
  </si>
  <si>
    <t>Yorkshire and The Humber</t>
  </si>
  <si>
    <t>East Midlands</t>
  </si>
  <si>
    <t>West Midlands</t>
  </si>
  <si>
    <t>East of England</t>
  </si>
  <si>
    <t>London</t>
  </si>
  <si>
    <t>South East</t>
  </si>
  <si>
    <t>South West</t>
  </si>
  <si>
    <t>UK region unknown</t>
  </si>
  <si>
    <t>England region unknown</t>
  </si>
  <si>
    <t>Wales</t>
  </si>
  <si>
    <t>Scotland</t>
  </si>
  <si>
    <t>Northern Ireland</t>
  </si>
  <si>
    <t>Guernsey, Jersey and the Isle of Man</t>
  </si>
  <si>
    <t>Other European Union</t>
  </si>
  <si>
    <t>Africa</t>
  </si>
  <si>
    <t>Asia</t>
  </si>
  <si>
    <t>Australasia</t>
  </si>
  <si>
    <t>Middle East</t>
  </si>
  <si>
    <t>North America</t>
  </si>
  <si>
    <t>Other Europe</t>
  </si>
  <si>
    <t>South America</t>
  </si>
  <si>
    <t>Not known</t>
  </si>
  <si>
    <t>Standard questionnaire</t>
  </si>
  <si>
    <t>Own inst's student record</t>
  </si>
  <si>
    <t>XACTIV02</t>
  </si>
  <si>
    <t>JACS Level 2 subjects</t>
  </si>
  <si>
    <t>Count of leavers using status</t>
  </si>
  <si>
    <t>Postgraduate taught</t>
  </si>
  <si>
    <t>Postgraduate research</t>
  </si>
  <si>
    <t>UK or other EU domiciled leavers</t>
  </si>
  <si>
    <t>Non-EU domiciled</t>
  </si>
  <si>
    <t>£200,000+</t>
  </si>
  <si>
    <t>Salary not provided</t>
  </si>
  <si>
    <t>UK and Other EU</t>
  </si>
  <si>
    <t>Primarily in work and also studying</t>
  </si>
  <si>
    <t>XX</t>
  </si>
  <si>
    <t>UKPRN</t>
  </si>
  <si>
    <t>Transaction Number</t>
  </si>
  <si>
    <t>Headline Notes:</t>
  </si>
  <si>
    <t xml:space="preserve">For help with interpreting this check documentation please refer to the checkdoc guidelines on our website </t>
  </si>
  <si>
    <t>Check_documentation_guide</t>
  </si>
  <si>
    <t>Data Quality Checklist</t>
  </si>
  <si>
    <t>Please check your data quality by reviewing the following data submission reports</t>
  </si>
  <si>
    <t>1. Validation Warnings</t>
  </si>
  <si>
    <t>2. Exception Warnings</t>
  </si>
  <si>
    <t>3. Check Documentation</t>
  </si>
  <si>
    <t>4. Match Report</t>
  </si>
  <si>
    <t>5. Cascot</t>
  </si>
  <si>
    <t>6. Frequency Counts</t>
  </si>
  <si>
    <t>Notes</t>
  </si>
  <si>
    <t>7. Unistats</t>
  </si>
  <si>
    <t>Status</t>
  </si>
  <si>
    <t>Total employed in the UK</t>
  </si>
  <si>
    <t>Response from leaver (STATUS=01,02,04)</t>
  </si>
  <si>
    <t>Third party response (STATUS=03,05,06)</t>
  </si>
  <si>
    <t>UK domiciled only</t>
  </si>
  <si>
    <t>Note that the first column may not equal the total number of responses due to instances of study that can span up to 3 JACS Level 2 subject areas.</t>
  </si>
  <si>
    <t>(DLHE field: Student.STATUS)</t>
  </si>
  <si>
    <t>Third party (STATUS = 03 or 06)</t>
  </si>
  <si>
    <t>Electronic reply</t>
  </si>
  <si>
    <t>Salary information from the DLHE Longitudinal survey will also feed into KIS and when collected, this will be available at:</t>
  </si>
  <si>
    <t>DLHE Longitudinal survey</t>
  </si>
  <si>
    <t>Total Other EU employment</t>
  </si>
  <si>
    <t>UK and Other EU domiciled</t>
  </si>
  <si>
    <t>(Student fields: Instance.MODE, QualificationsAwarded.QUAL, Student.BIRTHDTE Derived fields: XQMODE01, XDLEV501, XAGRPJ01 DLHE fields: Student.HESTUDYEXP)</t>
  </si>
  <si>
    <t>(Student fields: Instance.MODE, QualificationsAwarded.QUAL, Student.BIRTHDTE Derived fields: XQMODE01, XDLEV501, XAGRPJ01 DLHE fields: Student.HEWORKEXP)</t>
  </si>
  <si>
    <t>NB: This table will not add up to the total number of leavers as it does not include all MIMPACT or ALLACT values or those who were only undertaking 1 activity with MIMPACT coded as work or study. It will also double count where a leaver has ticked more than 1 ALLACT for each MIMPACT</t>
  </si>
  <si>
    <r>
      <t xml:space="preserve">UK and Other EU </t>
    </r>
    <r>
      <rPr>
        <sz val="11"/>
        <rFont val="Arial"/>
        <family val="2"/>
      </rPr>
      <t>(%)</t>
    </r>
  </si>
  <si>
    <r>
      <t xml:space="preserve">Non-EU </t>
    </r>
    <r>
      <rPr>
        <sz val="11"/>
        <rFont val="Arial"/>
        <family val="2"/>
      </rPr>
      <t>(%)</t>
    </r>
  </si>
  <si>
    <r>
      <t xml:space="preserve">Total </t>
    </r>
    <r>
      <rPr>
        <sz val="11"/>
        <rFont val="Arial"/>
        <family val="2"/>
      </rPr>
      <t>(%)</t>
    </r>
  </si>
  <si>
    <r>
      <t xml:space="preserve">Standard questionnaire </t>
    </r>
    <r>
      <rPr>
        <i/>
        <sz val="11"/>
        <rFont val="Arial"/>
        <family val="2"/>
      </rPr>
      <t>(01)</t>
    </r>
  </si>
  <si>
    <r>
      <t xml:space="preserve">Telephone survey: HE leaver </t>
    </r>
    <r>
      <rPr>
        <i/>
        <sz val="11"/>
        <rFont val="Arial"/>
        <family val="2"/>
      </rPr>
      <t>(02)</t>
    </r>
  </si>
  <si>
    <r>
      <t xml:space="preserve">Telephone survey: third party </t>
    </r>
    <r>
      <rPr>
        <i/>
        <sz val="11"/>
        <rFont val="Arial"/>
        <family val="2"/>
      </rPr>
      <t>(03)</t>
    </r>
  </si>
  <si>
    <r>
      <t xml:space="preserve">Electronic reply (email/web) </t>
    </r>
    <r>
      <rPr>
        <i/>
        <sz val="11"/>
        <rFont val="Arial"/>
        <family val="2"/>
      </rPr>
      <t>(04)</t>
    </r>
  </si>
  <si>
    <r>
      <t xml:space="preserve">Deceased </t>
    </r>
    <r>
      <rPr>
        <i/>
        <sz val="11"/>
        <rFont val="Arial"/>
        <family val="2"/>
      </rPr>
      <t>(07)</t>
    </r>
  </si>
  <si>
    <r>
      <t xml:space="preserve">Reply received explicitly refusing to provide information </t>
    </r>
    <r>
      <rPr>
        <i/>
        <sz val="11"/>
        <rFont val="Arial"/>
        <family val="2"/>
      </rPr>
      <t>(08)</t>
    </r>
  </si>
  <si>
    <t>8. Data Supply</t>
  </si>
  <si>
    <r>
      <t>Response 1 - Analysis of DLHE response rate by level, domicile and mode</t>
    </r>
    <r>
      <rPr>
        <sz val="12"/>
        <color indexed="8"/>
        <rFont val="Arial"/>
        <family val="2"/>
      </rPr>
      <t/>
    </r>
  </si>
  <si>
    <t>Response 2a - April census response rate by level, domicile and mode</t>
  </si>
  <si>
    <t>Response 2b - January census response rate by level, domicile and mode</t>
  </si>
  <si>
    <t>Response 3 - Analysis of DLHE response rate for Research Council graduates by level and mode</t>
  </si>
  <si>
    <t>Student 2a - Activity (UK)</t>
  </si>
  <si>
    <t>Employment 3a - Summary of salary for leavers in full-time employment</t>
  </si>
  <si>
    <t>Employment 3b - Summary of salary for leavers in part-time employment</t>
  </si>
  <si>
    <t>Employment 4 - Summary of total estimated earnings of leavers in employment by number of jobs</t>
  </si>
  <si>
    <t>Employment 5 - All leavers in employment by location of employment DLHE records in employment matching target population.</t>
  </si>
  <si>
    <t>Teaching 1 - Leavers who completed an ITT course leading to QTS</t>
  </si>
  <si>
    <t>Teaching 2 - Summary of employment of ITT leavers in a teaching post by sector and phase</t>
  </si>
  <si>
    <t>HE 3 - How well did your overall experience in higher education prepare you for being self-employed/freelance or for starting up your own business?</t>
  </si>
  <si>
    <t>II 2 - Location of employment by employment basis DLHE records in employment matching target population</t>
  </si>
  <si>
    <t>II 3 - Main reason for taking job by level of qualification and mode</t>
  </si>
  <si>
    <t>II 4 - How found job by level of qualification and mode</t>
  </si>
  <si>
    <t>II 5 - Previously employed by level of qualification and mode</t>
  </si>
  <si>
    <t>II 6 - Category of previous employment by level of qualification and mode</t>
  </si>
  <si>
    <t>Population: XPDLHE02=1</t>
  </si>
  <si>
    <t>Population: XPDLHE02=1, XDOMHM01=1-5</t>
  </si>
  <si>
    <t>Population: XPDLHE02=1, XDOMHM01=6</t>
  </si>
  <si>
    <t>Population: XPDLHE02=1, XDOMHM01=7</t>
  </si>
  <si>
    <t>Student 1a - Most important activity of UK domiciled leavers by level and mode</t>
  </si>
  <si>
    <t>Student 1b - Most important activity of other EU domiciled leavers by level and mode</t>
  </si>
  <si>
    <t>Student 1c - Most important activity of non-EU domiciled leavers by level and mode</t>
  </si>
  <si>
    <t>Employment 2a - Employment basis of UK domiciled leavers by level and mode</t>
  </si>
  <si>
    <t>Employment 2b - Employment basis of Other EU domiciled leavers by level and mode</t>
  </si>
  <si>
    <t>Employment 2c - Employment basis of non-EU domiciled leavers by level and mode</t>
  </si>
  <si>
    <t>Population: XPDLHE02=1, XLOCN01=1-6, Student.ALLACT=1 or 2</t>
  </si>
  <si>
    <t>(DLHE fields: Employment.SALARY, Employment.EMPUNPAID, Employment.EMPBASIS)</t>
  </si>
  <si>
    <t>(DLHE fields: Employment.JOBSNO, Employment.ESTEARN)</t>
  </si>
  <si>
    <t>Population: XPDLHE02=1, Student.ALLACT=1 or 2</t>
  </si>
  <si>
    <t>Population: XPDLHE02=1, Student.ALLACT=1 or 2, Student.STATUS=01-06</t>
  </si>
  <si>
    <t>(DLHE fields: Teaching.EMPLDTEACH, Teaching.SEEKTEACH)</t>
  </si>
  <si>
    <t>(DLHE fields: Teaching.TEACHFUND, Teaching.TEACHPHS)</t>
  </si>
  <si>
    <t>Study 1a - Type of qualification of UK domiciled leavers by level and mode</t>
  </si>
  <si>
    <t>Study 1b - Type of qualification of Other EU domiciled leavers by level and mode</t>
  </si>
  <si>
    <t>Study 1c - Type of qualification of non-EU domiciled leavers by level and mode</t>
  </si>
  <si>
    <t>Population: XPDLHE02=1, Student.ALLACT=5 or 6, XDOMHM01=1-5</t>
  </si>
  <si>
    <t>Population: XPDLHE02=1, Student.ALLACT=5 or 6, XDOMHM01=6</t>
  </si>
  <si>
    <t>Population: XPDLHE02=1, Student.ALLACT=5 or 6, XDOMHM01=7</t>
  </si>
  <si>
    <t>HE 1 - How well did your overall experience in higher education prepare you for employment?</t>
  </si>
  <si>
    <t>(Student fields: Instance.MODE, QualificationsAwarded.QUAL, Student.BIRTHDTE Derived fields: XQMODE01, XDLEV501, XAGRPJ01 DLHE fields: Student.HEBUSNEXP)</t>
  </si>
  <si>
    <t>Population: XPDLHE02=1, XDOMHM01=1-5, Student.ALLACT=1 or 2</t>
  </si>
  <si>
    <t>Population: XPDLHE02=1, XDOMHM01=6, Student.ALLACT=1 or 2</t>
  </si>
  <si>
    <t>Population: XPDLHE02=1, XDOMHM01=7, Student.ALLACT=1 or 2</t>
  </si>
  <si>
    <t>HE 2 - How well did your overall experience in higher education prepare you for further study?</t>
  </si>
  <si>
    <t>Population: XPDLHE02=1, Student.APRJAN=1</t>
  </si>
  <si>
    <t>Population: XPDLHE02=1, Student.APRJAN=2</t>
  </si>
  <si>
    <t>Ineligibility or explicit refusal</t>
  </si>
  <si>
    <t>DLHE fields: Student.MIMPACT, Student.ALLACT)</t>
  </si>
  <si>
    <t>Population: XPDLHE02=1, XDOMHM01=1-5 (Derived fields: XACTIV02</t>
  </si>
  <si>
    <r>
      <rPr>
        <b/>
        <sz val="12"/>
        <rFont val="Arial"/>
        <family val="2"/>
      </rPr>
      <t>Student 2b - Activity (other EU)</t>
    </r>
    <r>
      <rPr>
        <sz val="10"/>
        <rFont val="Arial"/>
        <family val="2"/>
      </rPr>
      <t xml:space="preserve"> Population: XPDLHE02=1, XDOMHM01=6</t>
    </r>
  </si>
  <si>
    <r>
      <rPr>
        <b/>
        <sz val="12"/>
        <rFont val="Arial"/>
        <family val="2"/>
      </rPr>
      <t>Student 2c - Activity (non-EU)</t>
    </r>
    <r>
      <rPr>
        <sz val="10"/>
        <rFont val="Arial"/>
        <family val="2"/>
      </rPr>
      <t xml:space="preserve"> Population: XPDLHE02=1, XDOMHM01=7</t>
    </r>
  </si>
  <si>
    <t>Primarily studying and also in work</t>
  </si>
  <si>
    <t>Starting up own business (02)</t>
  </si>
  <si>
    <t>II 1 - Leavers whose main activity is work or further study by other work and further study activities</t>
  </si>
  <si>
    <t>Working full-time</t>
  </si>
  <si>
    <t>Working part-time</t>
  </si>
  <si>
    <t>Full-time further study</t>
  </si>
  <si>
    <t>Part-time further study</t>
  </si>
  <si>
    <t>Population: XPDLHE02=1, XQMODE01=1, XLEV501=3,4</t>
  </si>
  <si>
    <t>Total population</t>
  </si>
  <si>
    <t>Employment indicator                                              (including further study)</t>
  </si>
  <si>
    <t>Context statistics of respondents</t>
  </si>
  <si>
    <t>Eligible population</t>
  </si>
  <si>
    <t>Number of respondents</t>
  </si>
  <si>
    <t>Base population</t>
  </si>
  <si>
    <t>Number employed or studying</t>
  </si>
  <si>
    <t>Total 
Non-EU</t>
  </si>
  <si>
    <t>UK
Full-time</t>
  </si>
  <si>
    <t>UK
Part-time</t>
  </si>
  <si>
    <t>Total 
Other EU</t>
  </si>
  <si>
    <t>RC DLHE Target Population</t>
  </si>
  <si>
    <t>£0,000</t>
  </si>
  <si>
    <r>
      <rPr>
        <b/>
        <sz val="11"/>
        <rFont val="Arial"/>
        <family val="2"/>
      </rPr>
      <t>Location of employment</t>
    </r>
    <r>
      <rPr>
        <sz val="11"/>
        <rFont val="Arial"/>
        <family val="2"/>
      </rPr>
      <t xml:space="preserve"> </t>
    </r>
    <r>
      <rPr>
        <i/>
        <sz val="11"/>
        <rFont val="Arial"/>
        <family val="2"/>
      </rPr>
      <t>(XLOCN01)</t>
    </r>
  </si>
  <si>
    <t>Teaching Employment</t>
  </si>
  <si>
    <t>Not seeking a teaching post (2)</t>
  </si>
  <si>
    <t>Question 22 not answered</t>
  </si>
  <si>
    <t>ITT leavers matching target (%)</t>
  </si>
  <si>
    <r>
      <t>Teaching Phase</t>
    </r>
    <r>
      <rPr>
        <sz val="11"/>
        <rFont val="Arial"/>
        <family val="2"/>
      </rPr>
      <t xml:space="preserve"> (TEACHPHS)</t>
    </r>
  </si>
  <si>
    <r>
      <t xml:space="preserve">Most important activity </t>
    </r>
    <r>
      <rPr>
        <sz val="11"/>
        <rFont val="Arial"/>
        <family val="2"/>
      </rPr>
      <t>(MIMPACT)</t>
    </r>
  </si>
  <si>
    <r>
      <t>Most important activity</t>
    </r>
    <r>
      <rPr>
        <sz val="11"/>
        <rFont val="Arial"/>
        <family val="2"/>
      </rPr>
      <t xml:space="preserve"> (MIMPACT)</t>
    </r>
  </si>
  <si>
    <r>
      <t>Activity</t>
    </r>
    <r>
      <rPr>
        <i/>
        <sz val="11"/>
        <rFont val="Arial"/>
        <family val="2"/>
      </rPr>
      <t xml:space="preserve"> (XACTIV02)</t>
    </r>
  </si>
  <si>
    <r>
      <t>Employment basis</t>
    </r>
    <r>
      <rPr>
        <sz val="11"/>
        <rFont val="Arial"/>
        <family val="2"/>
      </rPr>
      <t xml:space="preserve"> (EMPBASIS)</t>
    </r>
  </si>
  <si>
    <r>
      <t>Type of qualification</t>
    </r>
    <r>
      <rPr>
        <sz val="11"/>
        <rFont val="Arial"/>
        <family val="2"/>
      </rPr>
      <t xml:space="preserve"> (TYPEQUAL)</t>
    </r>
  </si>
  <si>
    <r>
      <t xml:space="preserve">Type of qualification </t>
    </r>
    <r>
      <rPr>
        <sz val="11"/>
        <rFont val="Arial"/>
        <family val="2"/>
      </rPr>
      <t>(TYPEQUAL)</t>
    </r>
  </si>
  <si>
    <r>
      <t xml:space="preserve">Employment basis </t>
    </r>
    <r>
      <rPr>
        <sz val="11"/>
        <rFont val="Arial"/>
        <family val="2"/>
      </rPr>
      <t>(EMPBASIS)</t>
    </r>
  </si>
  <si>
    <r>
      <t xml:space="preserve">Number 
of jobs </t>
    </r>
    <r>
      <rPr>
        <sz val="11"/>
        <rFont val="Arial"/>
        <family val="2"/>
      </rPr>
      <t>(JOBSNO)</t>
    </r>
  </si>
  <si>
    <t>Professional/
Managerial</t>
  </si>
  <si>
    <t>Non-Professional/
Managerial</t>
  </si>
  <si>
    <t>Total 
Non-EU employ
ment</t>
  </si>
  <si>
    <t>Telephone survey: 
HE leaver</t>
  </si>
  <si>
    <t>Unpaid salary or salaries
&lt;10,000</t>
  </si>
  <si>
    <t>Post
graduate</t>
  </si>
  <si>
    <r>
      <t>Total estimated earnings for a year</t>
    </r>
    <r>
      <rPr>
        <sz val="11"/>
        <rFont val="Arial"/>
        <family val="2"/>
      </rPr>
      <t xml:space="preserve"> (ESTEARN)</t>
    </r>
  </si>
  <si>
    <r>
      <t xml:space="preserve">
Employment basis </t>
    </r>
    <r>
      <rPr>
        <sz val="11"/>
        <rFont val="Arial"/>
        <family val="2"/>
      </rPr>
      <t>(EMPBASIS)</t>
    </r>
  </si>
  <si>
    <r>
      <t xml:space="preserve">
Teaching funded </t>
    </r>
    <r>
      <rPr>
        <sz val="11"/>
        <rFont val="Arial"/>
        <family val="2"/>
      </rPr>
      <t>(TEACHFUND)</t>
    </r>
  </si>
  <si>
    <r>
      <t xml:space="preserve">
Most important activity
</t>
    </r>
    <r>
      <rPr>
        <sz val="11"/>
        <rFont val="Arial"/>
        <family val="2"/>
      </rPr>
      <t>(MIMPACT)</t>
    </r>
  </si>
  <si>
    <r>
      <t>Employment basis</t>
    </r>
    <r>
      <rPr>
        <sz val="10"/>
        <rFont val="Arial"/>
        <family val="2"/>
      </rPr>
      <t xml:space="preserve"> (EMPBASIS)</t>
    </r>
  </si>
  <si>
    <r>
      <t xml:space="preserve">UK region of employment or continent/Government Office Region/Location of employment
</t>
    </r>
    <r>
      <rPr>
        <i/>
        <sz val="11"/>
        <rFont val="Arial"/>
        <family val="2"/>
      </rPr>
      <t>(XLOCGR01)</t>
    </r>
  </si>
  <si>
    <r>
      <t xml:space="preserve">
Main reason for taking the job</t>
    </r>
    <r>
      <rPr>
        <sz val="11"/>
        <rFont val="Arial"/>
        <family val="2"/>
      </rPr>
      <t xml:space="preserve"> (JOBRSNMAIN)</t>
    </r>
  </si>
  <si>
    <r>
      <t>Total</t>
    </r>
    <r>
      <rPr>
        <b/>
        <vertAlign val="superscript"/>
        <sz val="11"/>
        <rFont val="Arial"/>
        <family val="2"/>
      </rPr>
      <t xml:space="preserve"> </t>
    </r>
    <r>
      <rPr>
        <vertAlign val="superscript"/>
        <sz val="11"/>
        <rFont val="Arial"/>
        <family val="2"/>
      </rPr>
      <t>(1)</t>
    </r>
  </si>
  <si>
    <r>
      <rPr>
        <vertAlign val="superscript"/>
        <sz val="10"/>
        <rFont val="Arial"/>
        <family val="2"/>
      </rPr>
      <t>(1)</t>
    </r>
    <r>
      <rPr>
        <sz val="10"/>
        <rFont val="Arial"/>
        <family val="2"/>
      </rPr>
      <t xml:space="preserve"> This will not be the total for the row, it will be the total number of leavers who has MIMPACT coded as that value</t>
    </r>
  </si>
  <si>
    <r>
      <t xml:space="preserve">All activities </t>
    </r>
    <r>
      <rPr>
        <sz val="11"/>
        <rFont val="Arial"/>
        <family val="2"/>
      </rPr>
      <t xml:space="preserve">(ALLACT) </t>
    </r>
    <r>
      <rPr>
        <b/>
        <sz val="11"/>
        <rFont val="Arial"/>
        <family val="2"/>
      </rPr>
      <t xml:space="preserve">
</t>
    </r>
    <r>
      <rPr>
        <sz val="11"/>
        <rFont val="Arial"/>
        <family val="2"/>
      </rPr>
      <t>(where ALLACT not equal to MIMPACT)</t>
    </r>
  </si>
  <si>
    <r>
      <t>How found job</t>
    </r>
    <r>
      <rPr>
        <sz val="11"/>
        <rFont val="Arial"/>
        <family val="2"/>
      </rPr>
      <t xml:space="preserve"> (JOBFOUND)</t>
    </r>
  </si>
  <si>
    <r>
      <t xml:space="preserve">Category of previous employment </t>
    </r>
    <r>
      <rPr>
        <sz val="11"/>
        <rFont val="Arial"/>
        <family val="2"/>
      </rPr>
      <t>(PREVWORK)</t>
    </r>
  </si>
  <si>
    <t>Population: XPDLHE02=1, XQMODE01=1, XLEV501=3,4, XLOCN01=1-6, Student.ALLACT=1 and no occurrence of Student.ALLACT=5 and (no occurrence of Student.ALLACT=2 or Employment.PTHOURS does not exist)</t>
  </si>
  <si>
    <t>Population: XPDLHE02=1, XQMODE01=1, XLOCN01=1-6, XLEV501=3,4, Student.ALLACT=1 and no occurrence of Student.ALLACT=5 and (no occurrence of Student.ALLACT=2 or Employment.PTHOURS does not exist), Employment.EMPUNPAID=1 or SALARY&lt;10000 or SALARY does not exist</t>
  </si>
  <si>
    <t>Population: XPDLHE02=1, XQMODE01=1, XLEV501=3,4, Student.ALLACT=1 and no occurrence of Student.ALLACT=5 and (no occurrence of Student.ALLACT=2 or Employment.PTHOURS does not exist)</t>
  </si>
  <si>
    <t>Population: XPDLHE02=1, Student.MIMPACT=1,2,5,6, Student.ALLACT=1,2,5,6, Student.MIMPACT not equal to Student.ALLACT</t>
  </si>
  <si>
    <r>
      <t xml:space="preserve">Total </t>
    </r>
    <r>
      <rPr>
        <b/>
        <vertAlign val="superscript"/>
        <sz val="11"/>
        <rFont val="Arial"/>
        <family val="2"/>
      </rPr>
      <t>(2)</t>
    </r>
  </si>
  <si>
    <t xml:space="preserve">The appropriate cells are shaded if less than 70% of ITT students have responded and/or if the number employed as a teacher is less than the number not employed as a teacher. </t>
  </si>
  <si>
    <t>Remember, your reports are available for download until the collection closes when access to the site will be restricted.</t>
  </si>
  <si>
    <t xml:space="preserve">Response 4 - Analysis of status of responses for DLHE records matching target population </t>
  </si>
  <si>
    <t>If more than 5% of Employment.SOCDLHE2010 codes are not known/not applicable the cell in the grand total column will be shaded.</t>
  </si>
  <si>
    <r>
      <t xml:space="preserve">Standard Occupational Classification </t>
    </r>
    <r>
      <rPr>
        <sz val="11"/>
        <rFont val="Arial"/>
        <family val="2"/>
      </rPr>
      <t>(SOCDLHE2010)</t>
    </r>
  </si>
  <si>
    <t>Population: XPDLHE02=1, XDLEV501=1 or 2, Student.Instance.RCSTDNT is not null or 99</t>
  </si>
  <si>
    <t>9. SIC Coding Report</t>
  </si>
  <si>
    <t>Total
location
not known</t>
  </si>
  <si>
    <t>(DLHE fields: Student.MIMPACT, Student.ALLACT)</t>
  </si>
  <si>
    <t>(Derived fields: XACTIV02, XPDLHE02)</t>
  </si>
  <si>
    <t>2012/13</t>
  </si>
  <si>
    <t>Provider flag here</t>
  </si>
  <si>
    <t xml:space="preserve">The Professional/Managerial cells will shade where they are less than the total of Non-Professional/Managerial cells. </t>
  </si>
  <si>
    <t>provided they are also part of the DLHE population.</t>
  </si>
  <si>
    <t>Please refer to the following document for the classification of DLHE responses used in the employment indicator:</t>
  </si>
  <si>
    <t>Performance Indicators in Higher Education in the UK - Employment of leavers</t>
  </si>
  <si>
    <t>PGR</t>
  </si>
  <si>
    <t>PGT</t>
  </si>
  <si>
    <t>PGT % Change</t>
  </si>
  <si>
    <t>First degree % Change</t>
  </si>
  <si>
    <t>OUG % Change</t>
  </si>
  <si>
    <t>Total % Change</t>
  </si>
  <si>
    <t>A - Agriculture, forestry and fishing</t>
  </si>
  <si>
    <t>B - Mining and quarrying</t>
  </si>
  <si>
    <t>C - Manufacturing</t>
  </si>
  <si>
    <t>D - Electricity, gas, steam and air conditioning supply</t>
  </si>
  <si>
    <t>E - Water supply, sewerage, waste management and remediation activities</t>
  </si>
  <si>
    <t>F - Construction</t>
  </si>
  <si>
    <t>G - Wholesale and retail trade; repair of motor vehicles and motorcycles</t>
  </si>
  <si>
    <t>H - Transport and storage</t>
  </si>
  <si>
    <t>I - Accommodation and food service activities</t>
  </si>
  <si>
    <t>J - Information and communication</t>
  </si>
  <si>
    <t>K - Financial and insurance activities</t>
  </si>
  <si>
    <t>L - Real estate activities</t>
  </si>
  <si>
    <t>M - Professional, scientific and technical activities</t>
  </si>
  <si>
    <t>N - Administrative and support service activities</t>
  </si>
  <si>
    <t>O - Public administration and defence; compulsory social security</t>
  </si>
  <si>
    <t>P - Education</t>
  </si>
  <si>
    <t>Q - Human health and social work activities</t>
  </si>
  <si>
    <t>R - Arts, entertainment and recreation</t>
  </si>
  <si>
    <t>S - Other service activities</t>
  </si>
  <si>
    <t>T - Activities of households as employers; undifferentiated goods-and services-producing activities of households for own use</t>
  </si>
  <si>
    <t>U - Activities of extraterretorial organisations and bodies</t>
  </si>
  <si>
    <t>V - Not known/Not applicable</t>
  </si>
  <si>
    <t>% Leavers using status</t>
  </si>
  <si>
    <t>(Student fields: Instance.MODE, QualificationsAwarded.QUAL, Derived fields: XQMODE01, XDLEV501, DLHE fields: Study.TYPEQUAL)</t>
  </si>
  <si>
    <t>(Derived fields: XSOCD02, DLHE fields: Employment.EMPBASIS, Employment.SOCDLHE2010)</t>
  </si>
  <si>
    <t>(Student fields: Instance.MODE, QualificationsAwarded.QUAL, EntryProfile.DOMICILE, Derived fields: XQMODE01, XDLEV501, DLHE fields: Employment.EMPBASIS)</t>
  </si>
  <si>
    <t>(Student fields: Instance.MODE, QualificationsAwarded.QUAL, EntryProfile.DOMICILE, Derived fields: XQMODE01, XDLEV501, XDOMHM01, XLOCN01, DLHE fields: Student.STATUS, Employment.EMPPCODE, Employment.EMPCOUNTRY)</t>
  </si>
  <si>
    <t>(Student fields: Instance.MODE, QualificationsAwarded.QUAL, Derived fields: XQMODE01, XDLEV501, DLHE fields: Student.MIMPACT)</t>
  </si>
  <si>
    <t>(Derived fields: XACTIV02, DLHE fields: Student.MIMPACT, Student.ALLACT)</t>
  </si>
  <si>
    <t>(Student fields: Instance.MODE, EntryProfile.DOMICILE, QualificationsAwarded.QUAL, Derived fields: XQMODE01, XDLEV501, XDOMHM01)</t>
  </si>
  <si>
    <t>(Student fields: Instance.MODE, EntryProfile.DOMICILE, QualificationsAwarded.QUAL, Instance.ENDDATE, Derived fields: XQMODE01, XDLEV501, XDOMHM01)</t>
  </si>
  <si>
    <t>(Derived fields: XLOCGR01, DLHE fields: Employment.EMPBASIS, Employment.EMPPCODE, Employment.EMPCOUNTRY)</t>
  </si>
  <si>
    <t>(Student fields: Instance.MODE, QualificationsAwarded.QUAL, Derived fields: XQMODE01, XDLEV501, DLHE fields: Employment.JOBRSNMAIN)</t>
  </si>
  <si>
    <t>(Student fields: Instance.MODE, QualificationsAwarded.QUAL, Derived fields: XQMODE01, XDLEV501, DLHE fields: Employment.JOBFOUND)</t>
  </si>
  <si>
    <t>(Student fields: Instance.MODE, QualificationsAwarded.QUAL, Derived fields: XQMODE01, XDLEV501, DLHE fields: Employment.PREVWORK)</t>
  </si>
  <si>
    <t>PGR % Change</t>
  </si>
  <si>
    <t>Employment 6 - Standard Industrial Classification (SIC) Year-on-year comparison</t>
  </si>
  <si>
    <t>SIC Grouping</t>
  </si>
  <si>
    <r>
      <t xml:space="preserve">Table E1 - Employment indicator: </t>
    </r>
    <r>
      <rPr>
        <sz val="12"/>
        <rFont val="Arial"/>
        <family val="2"/>
      </rPr>
      <t>UK domiciled students (excluding Guernsey, Jersey and Isle of Man) obtaining undergraduate qualifications</t>
    </r>
    <r>
      <rPr>
        <strike/>
        <sz val="12"/>
        <color indexed="10"/>
        <rFont val="Arial"/>
        <family val="2"/>
      </rPr>
      <t/>
    </r>
  </si>
  <si>
    <t>Contact Name</t>
  </si>
  <si>
    <t>Contact Number</t>
  </si>
  <si>
    <t>Contact Email Address</t>
  </si>
  <si>
    <r>
      <t xml:space="preserve">The </t>
    </r>
    <r>
      <rPr>
        <b/>
        <sz val="10"/>
        <rFont val="Arial"/>
        <family val="2"/>
      </rPr>
      <t>eligible population</t>
    </r>
    <r>
      <rPr>
        <sz val="10"/>
        <rFont val="Arial"/>
        <family val="2"/>
      </rPr>
      <t xml:space="preserve"> is the set of all UK domiciled (excluding Guernsey, Jersey and Isle of Man) students who graduated from an undergraduate course qualification in the relevant year,</t>
    </r>
  </si>
  <si>
    <r>
      <t xml:space="preserve">The </t>
    </r>
    <r>
      <rPr>
        <b/>
        <sz val="10"/>
        <rFont val="Arial"/>
        <family val="2"/>
      </rPr>
      <t>response rate</t>
    </r>
    <r>
      <rPr>
        <sz val="10"/>
        <rFont val="Arial"/>
        <family val="2"/>
      </rPr>
      <t xml:space="preserve"> is the proportion of the eligible population for which there are responses to the DLHE survey. This includes those who have refused to take part in the survey.</t>
    </r>
  </si>
  <si>
    <r>
      <t xml:space="preserve">The </t>
    </r>
    <r>
      <rPr>
        <b/>
        <sz val="10"/>
        <rFont val="Arial"/>
        <family val="2"/>
      </rPr>
      <t>base population</t>
    </r>
    <r>
      <rPr>
        <sz val="10"/>
        <rFont val="Arial"/>
        <family val="2"/>
      </rPr>
      <t xml:space="preserve"> is the set of all respondents to the survey who are classed as working or studying or as unemployed and seeking work.</t>
    </r>
  </si>
  <si>
    <t>The target response rate for Research Council-funded students is 80% for UK and Other EU-domiciled leavers combined which will be shaded if not met.</t>
  </si>
  <si>
    <t>Total FPE with DLHE response in JACS codes</t>
  </si>
  <si>
    <t>Total FPE in employment</t>
  </si>
  <si>
    <t>FPE Salary disclosed (excludes unpaid and salary&lt;10000)</t>
  </si>
  <si>
    <t>(Student fields: CourseSubject.SBJCA, DLHE fields: Student.ALLACT, Student.MIMPACT Derived fields: XACTIV02, XFPE01, XJACSLEV201)</t>
  </si>
  <si>
    <t>(Student fields: CourseSubject.SBJCA Derived fields: XFPE01, XJACSLEV201 DLHE fields: Employment.SALARY, Employment.EMPUNPAID)</t>
  </si>
  <si>
    <t>(Student fields: CourseSubject.SBJCA Derived fields: XFPE01, XJACSLEV201 DLHE fields: Employment.SALARY, Employment.EMPUNPAID, Student.STATUS)</t>
  </si>
  <si>
    <t>Population: XPDLHE02=1, XDOMHM01=1-6, Student.STATUS = 01, 02 or 04</t>
  </si>
  <si>
    <t>Population: XPDLHE02=1, XDOMHM01=1-5, Student.STATUS = 01, 02 or 04</t>
  </si>
  <si>
    <t>Population: XPDLHE02=1, XDOMHM01=7, Student.STATUS = 01, 02 or 04</t>
  </si>
  <si>
    <t xml:space="preserve">Population: XPDLHE02=1, XDOMHM01=1-5, Student.STATUS = 01, 02 or 04. </t>
  </si>
  <si>
    <t>Cells in 'Total FPE with DLHE responses in JACS codes' column shaded where the number is less than 23.</t>
  </si>
  <si>
    <t>Cells in 'FPE salary disclosed' columns shaded where the number is less than 23, and in the '% salary disclosed column' where &lt; 50%.</t>
  </si>
  <si>
    <t>(Derived fields: XSOCD02, XLOCN01 DLHE fields: Employment.SOCDLHE2010)</t>
  </si>
  <si>
    <t>FPE salary undisclosed</t>
  </si>
  <si>
    <t>KIS 3 - FPE of leavers with no salary information in full-time UK employment who studied for a full-time first degree</t>
  </si>
  <si>
    <t>KIS 2 - Salary by subject of study for full-time undergraduates (FPE) in full-time UK employment</t>
  </si>
  <si>
    <t>KIS 1 - Subject of study by activity for leavers (FPE) who studied for a full-time undergraduate degree</t>
  </si>
  <si>
    <r>
      <t>Response rate</t>
    </r>
    <r>
      <rPr>
        <vertAlign val="superscript"/>
        <sz val="10"/>
        <rFont val="Arial"/>
        <family val="2"/>
      </rPr>
      <t>1,2</t>
    </r>
    <r>
      <rPr>
        <sz val="10"/>
        <rFont val="Arial"/>
        <family val="2"/>
      </rPr>
      <t xml:space="preserve"> (%)</t>
    </r>
  </si>
  <si>
    <r>
      <t>Indicator</t>
    </r>
    <r>
      <rPr>
        <vertAlign val="superscript"/>
        <sz val="10"/>
        <rFont val="Arial"/>
        <family val="2"/>
      </rPr>
      <t>2</t>
    </r>
    <r>
      <rPr>
        <sz val="10"/>
        <rFont val="Arial"/>
        <family val="2"/>
      </rPr>
      <t xml:space="preserve"> (%)</t>
    </r>
  </si>
  <si>
    <r>
      <t>Other activity</t>
    </r>
    <r>
      <rPr>
        <vertAlign val="superscript"/>
        <sz val="10"/>
        <rFont val="Arial"/>
        <family val="2"/>
      </rPr>
      <t>3</t>
    </r>
    <r>
      <rPr>
        <sz val="10"/>
        <rFont val="Arial"/>
        <family val="2"/>
      </rPr>
      <t xml:space="preserve"> (%)</t>
    </r>
  </si>
  <si>
    <r>
      <t>Refused to take part in survey</t>
    </r>
    <r>
      <rPr>
        <vertAlign val="superscript"/>
        <sz val="10"/>
        <rFont val="Arial"/>
        <family val="2"/>
      </rPr>
      <t>3</t>
    </r>
    <r>
      <rPr>
        <sz val="10"/>
        <rFont val="Arial"/>
        <family val="2"/>
      </rPr>
      <t xml:space="preserve"> (%)</t>
    </r>
  </si>
  <si>
    <r>
      <t>2</t>
    </r>
    <r>
      <rPr>
        <sz val="10"/>
        <rFont val="Arial"/>
        <family val="2"/>
      </rPr>
      <t>Changes in excess of +/- 5% in response rates and indicators between years are highlighted in grey.</t>
    </r>
  </si>
  <si>
    <r>
      <t>3</t>
    </r>
    <r>
      <rPr>
        <sz val="10"/>
        <rFont val="Arial"/>
        <family val="2"/>
      </rPr>
      <t>Changes in excess of +/- 2% in context statistics between years are highlighted in grey.</t>
    </r>
  </si>
  <si>
    <t>All instances will default to code V 'Not known/Not applicable' until the SIC report is run.</t>
  </si>
  <si>
    <t>Population: XPDLHE02=1, Derived fields: XDLEV501, XSICD02</t>
  </si>
  <si>
    <t>Population: XPDLHE02=1, employment entity exists and an occurrence of Student.ALLACT=1 and Employment.PTHOURS does not exist</t>
  </si>
  <si>
    <t>Population: XPDLHE02=1, employment entity exists and an occurrence of Student.ALLACT=2 or Employment.PTHOURS exists</t>
  </si>
  <si>
    <t>Provider</t>
  </si>
  <si>
    <t>2013/14</t>
  </si>
  <si>
    <t>Unemployed (9)</t>
  </si>
  <si>
    <t>Other university/college source (e.g. lecturer, website) (11)</t>
  </si>
  <si>
    <t>Personal contacts, including family and friends (05)</t>
  </si>
  <si>
    <t>Recruitment agency/website (04)</t>
  </si>
  <si>
    <t xml:space="preserve">Speculative application (07) </t>
  </si>
  <si>
    <t>Social media/professional networking sites (12)</t>
  </si>
  <si>
    <t>Media (e.g. newspaper/magazine advertisement) (02)</t>
  </si>
  <si>
    <t>Already worked there (including on an internship/placement) (08)</t>
  </si>
  <si>
    <t>Other (09)</t>
  </si>
  <si>
    <t>Yes: before my programme of study (1)</t>
  </si>
  <si>
    <t>Yes: during my programme of study (2)</t>
  </si>
  <si>
    <t>Yes: before and during my programme of study (3)</t>
  </si>
  <si>
    <t>No (4)</t>
  </si>
  <si>
    <t>On a sandwich placement (01)</t>
  </si>
  <si>
    <t>On another kind of placement or project work (02)</t>
  </si>
  <si>
    <t>As a holiday job (03)</t>
  </si>
  <si>
    <t>Full-time or part-time work all year round (04)</t>
  </si>
  <si>
    <t>Full-time or part-time work during term time (05)</t>
  </si>
  <si>
    <t>On an internship (06)</t>
  </si>
  <si>
    <t>In other ways (07)</t>
  </si>
  <si>
    <t>It fitted into my career plan/it was exactly the type of work I wanted (01)</t>
  </si>
  <si>
    <t>It was the best job offer I received (02)</t>
  </si>
  <si>
    <t>It was the only job offer I received (03)</t>
  </si>
  <si>
    <t>It was an opportunity to progress in the organisation (04)</t>
  </si>
  <si>
    <t>To see if I would like the type of work it involved (05)</t>
  </si>
  <si>
    <t>To gain and broaden my experience in order to get the type of job I really want (06)</t>
  </si>
  <si>
    <t>It was in the right location (07)</t>
  </si>
  <si>
    <t>The job was well-paid (08)</t>
  </si>
  <si>
    <t>In order to earn a living/pay off debts (09)</t>
  </si>
  <si>
    <t>Self-employed/freelance (01)</t>
  </si>
  <si>
    <t>On a permanent or open-ended contract (03)</t>
  </si>
  <si>
    <t>On a fixed term contract lasting 12 months or longer (04)</t>
  </si>
  <si>
    <t>On a fixed term contract lasting less than 12 months (05)</t>
  </si>
  <si>
    <t>Voluntary work (06)</t>
  </si>
  <si>
    <t>Developing a professional portfolio/
creative practice (08)</t>
  </si>
  <si>
    <t>Temping (including supply teaching) (09)</t>
  </si>
  <si>
    <t>Other (10)</t>
  </si>
  <si>
    <t>Unknown (99)</t>
  </si>
  <si>
    <t>Working full-time (1)</t>
  </si>
  <si>
    <t>Working part-time (2)</t>
  </si>
  <si>
    <t>Due to start a job in the next month (4)</t>
  </si>
  <si>
    <t>Engaged in full-time further study, training or research (5)</t>
  </si>
  <si>
    <t>Engaged in part-time further study, training or research (6)</t>
  </si>
  <si>
    <t>Taking time out in order to travel (7)</t>
  </si>
  <si>
    <t>Ineligibility or explicit refusal (X)</t>
  </si>
  <si>
    <t>UK including Guernsey, Jersey, Isle of Man and UK unknown (1-6)</t>
  </si>
  <si>
    <t>Other EU (7)</t>
  </si>
  <si>
    <t>Non-EU (8)</t>
  </si>
  <si>
    <t>Not known (9)</t>
  </si>
  <si>
    <t>Developing a professional portfolio/creative practice (08)</t>
  </si>
  <si>
    <t>State-funded school or college (1)</t>
  </si>
  <si>
    <t>Both state-funded and non-state-funded school or college (2)</t>
  </si>
  <si>
    <t>Non-state-funded school or college (3)</t>
  </si>
  <si>
    <t>Not known (4)</t>
  </si>
  <si>
    <t>Primary (1)</t>
  </si>
  <si>
    <t>Secondary (2)</t>
  </si>
  <si>
    <t>Both primary &amp; secondary (3)</t>
  </si>
  <si>
    <t>College or other educational establishment (4)</t>
  </si>
  <si>
    <t>Employed as a teacher (1)</t>
  </si>
  <si>
    <t>Not employed as a teacher (2)</t>
  </si>
  <si>
    <t>Seeking a teaching post (1)</t>
  </si>
  <si>
    <t>M134 will shade where there are more than 50% of Non-EU domiciled leavers working in the UK compared to the total number of Non-EU leavers.
N134 will shade where the majority of leavers are not employed in the UK.</t>
  </si>
  <si>
    <t>Sector Average</t>
  </si>
  <si>
    <t>Employment 7 - Salary returned by Standard Occupational Classification (SOC)</t>
  </si>
  <si>
    <t>Population: XPDLHE02=1, Student.ALLACT=1, Employment.EMPBASIS &lt;&gt; 6, Employment.SALARY &lt;&gt; 0. (Derived fields: XSOCD02, DLHE fields: Employment.SALARY, Employment.SOCDLHE2010)</t>
  </si>
  <si>
    <t>SALARY</t>
  </si>
  <si>
    <t>Sector average</t>
  </si>
  <si>
    <t>Salary does not exist</t>
  </si>
  <si>
    <t>Salary exists</t>
  </si>
  <si>
    <t>Salary exists (%)</t>
  </si>
  <si>
    <t>Managers, directors and senior officials (1xxxx)</t>
  </si>
  <si>
    <t>Professional Occupations (2xxxx)</t>
  </si>
  <si>
    <t>Associate Professional and Technical Occupations (3xxxx)</t>
  </si>
  <si>
    <t>Administrative and Secretarial Occupations (4xxxx)</t>
  </si>
  <si>
    <t>Skilled Trades Occupations (5xxxx)</t>
  </si>
  <si>
    <t>Caring, Leisure and Other Service Occupations (6xxxx)</t>
  </si>
  <si>
    <t>Sales and Customer Service Occupations (7xxxx)</t>
  </si>
  <si>
    <t>Process, Plant and Machine Operatives (8xxxx)</t>
  </si>
  <si>
    <t>Elementary Occupations (9xxxx)</t>
  </si>
  <si>
    <t>Not known/Not applicable (00010)</t>
  </si>
  <si>
    <t>On a fixed-term contract lasting 12 months or longer  (04)</t>
  </si>
  <si>
    <t>On a fixed-term contract lasting less than 12 months  (05)</t>
  </si>
  <si>
    <t>Voluntary work  (06)</t>
  </si>
  <si>
    <t>Developing a professional portfolio/creative practice  (08)</t>
  </si>
  <si>
    <t>Temping (including supply teaching)  (09)</t>
  </si>
  <si>
    <t>Other  (10)</t>
  </si>
  <si>
    <t>Unknown  (99)</t>
  </si>
  <si>
    <t>Self employed/freelance (01)</t>
  </si>
  <si>
    <r>
      <t>(Student fields: EntryProfile.DOMICILE, QualificationsAwarded.QUAL, Derived fields: XDOMHM01</t>
    </r>
    <r>
      <rPr>
        <sz val="10"/>
        <rFont val="Arial"/>
        <family val="2"/>
      </rPr>
      <t>)</t>
    </r>
  </si>
  <si>
    <t>Very well (1)</t>
  </si>
  <si>
    <t>Well (2)</t>
  </si>
  <si>
    <t>Not very well (3)</t>
  </si>
  <si>
    <t>Not at all (4)</t>
  </si>
  <si>
    <t>Can't tell (5)</t>
  </si>
  <si>
    <t>Unable to code (6)</t>
  </si>
  <si>
    <t>Higher degree, mainly by research (e.g. PhD, DPhil, MPhil) (01)</t>
  </si>
  <si>
    <t>Postgraduate diploma or certificate (including PGCE) (03)</t>
  </si>
  <si>
    <t>Other diploma or certificate (05)</t>
  </si>
  <si>
    <t>Other qualification (07)</t>
  </si>
  <si>
    <t>Not aiming for a formal qualification (98)</t>
  </si>
  <si>
    <t>C13018 (2013/14) Destinations of Leavers from Higher Education Check Documentation</t>
  </si>
  <si>
    <t>Response 1 - Analysis of DLHE response rate by level, domicile and mode</t>
  </si>
  <si>
    <t>UK 
Full-time</t>
  </si>
  <si>
    <t xml:space="preserve">Response 3 - Research Council response rate </t>
  </si>
  <si>
    <t>Response 4 - Analysis of status of responses for DLHE records matching target population</t>
  </si>
  <si>
    <t>Employment 1 - Standard Occupational Classification of all leavers in UK employment</t>
  </si>
  <si>
    <t>Employment 4 - Summary of Total Estimated Earnings of Leavers in Employment by Number of Jobs</t>
  </si>
  <si>
    <t>Employment 5 - All Leavers in Employment by Location of Employment DLHE Records in Employment Matching Target Population</t>
  </si>
  <si>
    <t>Teaching 1 - Leavers who completed an ITT Course Leading to QTS</t>
  </si>
  <si>
    <t>2013/14 DLHE return - Potential Queries</t>
  </si>
  <si>
    <t>Employment 3a - Summary of Salary for Leavers in Full-time Employment</t>
  </si>
  <si>
    <t>Employment 3b - Summary of Salary for Leavers in Part-time Employment</t>
  </si>
  <si>
    <t>HE experience</t>
  </si>
  <si>
    <t>Full-time first degree 2012/13 (for information)</t>
  </si>
  <si>
    <t>Cells in column J are shaded for each major SOC group where there are &gt;= 25 leavers and the proportion providing a salary is less than 10% compared to the sector average (column K).</t>
  </si>
  <si>
    <t>Sector averages have been added to Response_analysis, Response 1.</t>
  </si>
  <si>
    <t>Provider Identifier</t>
  </si>
  <si>
    <t>C13018 (2013/14) DLHE Record</t>
  </si>
  <si>
    <t>Provider Name</t>
  </si>
  <si>
    <t>% Response against target population (2013/14)</t>
  </si>
  <si>
    <t>% Response against target population
(2012/13)</t>
  </si>
  <si>
    <t xml:space="preserve">     % Difference between years
(2012/13 to 2013/14)</t>
  </si>
  <si>
    <t>Target response rates are: 80% for UK-domiciled leavers who studied full-time, 70% for UK-domiciled leavers who studied part-time, 50% for all other EU students and 20% for Non-EU domiciled leavers which will be shaded if not met.</t>
  </si>
  <si>
    <t>% RC response against target population (2013/14)</t>
  </si>
  <si>
    <t>% RC response against target population (2012/13)</t>
  </si>
  <si>
    <t>% Difference between years
(2012/13 to 2013/14)</t>
  </si>
  <si>
    <t>Population: Student.XPDLHE02=1, XDOMGR01=A-K,XK,XF,XI,XH,XG, XDLEV501 in (3, 4)</t>
  </si>
  <si>
    <t>Full-time first degree 2013/14</t>
  </si>
  <si>
    <t>Differences: 2013/14 minus 2012/13</t>
  </si>
  <si>
    <t>Part-time first degree 2013/14</t>
  </si>
  <si>
    <t>Part-time first degree 2012/13 (for information)</t>
  </si>
  <si>
    <t>Full-time other undergraduate 2013/14</t>
  </si>
  <si>
    <t>Full-time other undergraduate 2012/13 (for information)</t>
  </si>
  <si>
    <t>Part-time other undergraduate 2013/14</t>
  </si>
  <si>
    <t>Part-time other undergraduate 2012/13 (for information)</t>
  </si>
  <si>
    <r>
      <t>1</t>
    </r>
    <r>
      <rPr>
        <sz val="10"/>
        <rFont val="Arial"/>
        <family val="2"/>
      </rPr>
      <t>Response rates less than 68% for full-time first degree or less than 59.5% for part-time first degree and all other undergraduates are highlighted in grey. This data will be suppressed in the published employment indicators.</t>
    </r>
  </si>
  <si>
    <t>Doing something else (8)</t>
  </si>
  <si>
    <t>On an internship/placement (07)</t>
  </si>
  <si>
    <t>Employment 1 - Standard Occupational Classification of all leavers in UK employment 2013/14</t>
  </si>
  <si>
    <t>On an internship/placement  (07)</t>
  </si>
  <si>
    <t>Population: XPDLHE02=1, Student.Course.TTCID=1, 8, G, H, L, M, N or P.</t>
  </si>
  <si>
    <t xml:space="preserve">Note that TTCID codes L, M, N and P are new for the Student collection (C13051). </t>
  </si>
  <si>
    <t>Higher degree, mainly by taught course (e.g. MA, MSc, MBA) (02)</t>
  </si>
  <si>
    <t>First degree (e.g. BA, BSc, MBChB, MEng etc.) (04)</t>
  </si>
  <si>
    <t>Professional qualification (e.g. ACA, Charted Institute of Marketing) (06)</t>
  </si>
  <si>
    <t>KIS 4 - Standard Occupational Classification of all leavers who studied for a full-time undergraduate course 2013/14</t>
  </si>
  <si>
    <t>Age group at 31st July 2014</t>
  </si>
  <si>
    <t>Your university/college Careers Service (10)</t>
  </si>
  <si>
    <t>Employer’s website (03)</t>
  </si>
  <si>
    <r>
      <t xml:space="preserve">Previously employed </t>
    </r>
    <r>
      <rPr>
        <sz val="11"/>
        <rFont val="Arial"/>
        <family val="2"/>
      </rPr>
      <t>(PREVEM)</t>
    </r>
  </si>
  <si>
    <t>(Student fields: Instance.MODE, QualificationsAwarded.QUAL, Derived fields: XQMODE01, XDLEV501, DLHE fields: Employment.PREVEM)</t>
  </si>
  <si>
    <r>
      <rPr>
        <vertAlign val="superscript"/>
        <sz val="11"/>
        <rFont val="Arial"/>
        <family val="2"/>
      </rPr>
      <t>(2)</t>
    </r>
    <r>
      <rPr>
        <sz val="11"/>
        <rFont val="Arial"/>
        <family val="2"/>
      </rPr>
      <t xml:space="preserve"> Employment.PREVWORK can occur upto 7 times and as a result the total figure is not necessarily a total of all leavers who were employed during/immediately before the course.</t>
    </r>
  </si>
  <si>
    <t>Query sheet: This sheet displays text highlighting the in-built credibility shading in checkdoc. For further details and its intended purpose see the Check documentation guide (link above).</t>
  </si>
  <si>
    <t>New for C13018:
Employment 7 is a new item that displays Salary returned by Standard Occupational Classification (SOC)</t>
  </si>
  <si>
    <t xml:space="preserve">This item will be generated once we have received the final SIC data file from Oblong. Institutional Liaison will email DLHE contacts once this item has been populated. All instances will default to code V 'Not known/Not applicable' until the SIC report is run.
</t>
  </si>
  <si>
    <r>
      <t xml:space="preserve">HEP third party </t>
    </r>
    <r>
      <rPr>
        <i/>
        <sz val="11"/>
        <rFont val="Arial"/>
        <family val="2"/>
      </rPr>
      <t>(06)</t>
    </r>
  </si>
  <si>
    <r>
      <t xml:space="preserve">HEP's student record </t>
    </r>
    <r>
      <rPr>
        <i/>
        <sz val="11"/>
        <rFont val="Arial"/>
        <family val="2"/>
      </rPr>
      <t>(05)</t>
    </r>
  </si>
  <si>
    <t>Version 1.1 Produced 2015-03-19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</si>
</sst>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0.0%"/>
    <numFmt numFmtId="165" formatCode="0.0"/>
    <numFmt numFmtId="166" formatCode="#,##0.0"/>
    <numFmt numFmtId="167" formatCode="0000"/>
    <numFmt numFmtId="168" formatCode="000000"/>
    <numFmt numFmtId="169" formatCode="dd\ mmmm\ yyyy"/>
    <numFmt numFmtId="170" formatCode="yyyy\-mm\-dd;@"/>
    <numFmt numFmtId="171" formatCode="mm/dd/yy"/>
  </numFmts>
  <fonts count="54" x14ac:knownFonts="1">
    <font>
      <sz val="11"/>
      <color theme="1"/>
      <name val="Calibri"/>
      <family val="2"/>
      <scheme val="minor"/>
    </font>
    <font>
      <sz val="10"/>
      <name val="Arial"/>
      <family val="2"/>
    </font>
    <font>
      <sz val="10"/>
      <name val="Arial"/>
      <family val="2"/>
    </font>
    <font>
      <u/>
      <sz val="10"/>
      <color indexed="12"/>
      <name val="Arial"/>
      <family val="2"/>
    </font>
    <font>
      <b/>
      <sz val="10"/>
      <name val="Arial"/>
      <family val="2"/>
    </font>
    <font>
      <sz val="11"/>
      <name val="Arial"/>
      <family val="2"/>
    </font>
    <font>
      <b/>
      <sz val="11"/>
      <name val="Arial"/>
      <family val="2"/>
    </font>
    <font>
      <b/>
      <sz val="14"/>
      <name val="Arial"/>
      <family val="2"/>
    </font>
    <font>
      <i/>
      <sz val="8"/>
      <name val="Arial"/>
      <family val="2"/>
    </font>
    <font>
      <b/>
      <i/>
      <sz val="10"/>
      <name val="Arial"/>
      <family val="2"/>
    </font>
    <font>
      <u/>
      <sz val="10"/>
      <color indexed="12"/>
      <name val="Arial"/>
      <family val="2"/>
    </font>
    <font>
      <sz val="12"/>
      <color indexed="8"/>
      <name val="Arial"/>
      <family val="2"/>
    </font>
    <font>
      <sz val="10"/>
      <name val="Helvetica"/>
      <family val="2"/>
    </font>
    <font>
      <strike/>
      <sz val="12"/>
      <color indexed="10"/>
      <name val="Arial"/>
      <family val="2"/>
    </font>
    <font>
      <sz val="12"/>
      <name val="Arial"/>
      <family val="2"/>
    </font>
    <font>
      <sz val="11"/>
      <name val="Palatino Linotype"/>
      <family val="1"/>
    </font>
    <font>
      <sz val="10"/>
      <name val="Arial"/>
      <family val="2"/>
    </font>
    <font>
      <b/>
      <sz val="12"/>
      <name val="Arial"/>
      <family val="2"/>
    </font>
    <font>
      <b/>
      <sz val="8"/>
      <name val="Arial"/>
      <family val="2"/>
    </font>
    <font>
      <b/>
      <i/>
      <sz val="12"/>
      <name val="Arial"/>
      <family val="2"/>
    </font>
    <font>
      <u/>
      <sz val="10"/>
      <color indexed="12"/>
      <name val="Arial"/>
      <family val="2"/>
    </font>
    <font>
      <b/>
      <sz val="18"/>
      <name val="Arial"/>
      <family val="2"/>
    </font>
    <font>
      <i/>
      <sz val="11"/>
      <name val="Arial"/>
      <family val="2"/>
    </font>
    <font>
      <b/>
      <i/>
      <sz val="11"/>
      <name val="Arial"/>
      <family val="2"/>
    </font>
    <font>
      <sz val="11"/>
      <name val="Futura CondensedLight"/>
    </font>
    <font>
      <b/>
      <vertAlign val="superscript"/>
      <sz val="11"/>
      <name val="Arial"/>
      <family val="2"/>
    </font>
    <font>
      <vertAlign val="superscript"/>
      <sz val="11"/>
      <name val="Arial"/>
      <family val="2"/>
    </font>
    <font>
      <vertAlign val="superscript"/>
      <sz val="10"/>
      <name val="Arial"/>
      <family val="2"/>
    </font>
    <font>
      <sz val="11"/>
      <color theme="1"/>
      <name val="Calibri"/>
      <family val="2"/>
      <scheme val="minor"/>
    </font>
    <font>
      <u/>
      <sz val="11"/>
      <color theme="10"/>
      <name val="Calibri"/>
      <family val="2"/>
      <scheme val="minor"/>
    </font>
    <font>
      <sz val="11"/>
      <name val="Calibri"/>
      <family val="2"/>
      <scheme val="minor"/>
    </font>
    <font>
      <u/>
      <sz val="10"/>
      <name val="Calibri"/>
      <family val="2"/>
      <scheme val="minor"/>
    </font>
    <font>
      <b/>
      <sz val="11"/>
      <name val="Calibri"/>
      <family val="2"/>
      <scheme val="minor"/>
    </font>
    <font>
      <sz val="9"/>
      <name val="Calibri"/>
      <family val="2"/>
      <scheme val="minor"/>
    </font>
    <font>
      <sz val="10"/>
      <name val="Calibri"/>
      <family val="2"/>
      <scheme val="minor"/>
    </font>
    <font>
      <sz val="10"/>
      <color rgb="FF00B050"/>
      <name val="Arial"/>
      <family val="2"/>
    </font>
    <font>
      <b/>
      <sz val="10"/>
      <color rgb="FF00B050"/>
      <name val="Arial"/>
      <family val="2"/>
    </font>
    <font>
      <i/>
      <sz val="10"/>
      <color rgb="FF00B050"/>
      <name val="Arial"/>
      <family val="2"/>
    </font>
    <font>
      <i/>
      <sz val="8"/>
      <color rgb="FF00B050"/>
      <name val="Arial"/>
      <family val="2"/>
    </font>
    <font>
      <b/>
      <sz val="12"/>
      <color rgb="FFFF0000"/>
      <name val="Arial"/>
      <family val="2"/>
    </font>
    <font>
      <b/>
      <sz val="10"/>
      <color rgb="FFFF0000"/>
      <name val="Arial"/>
      <family val="2"/>
    </font>
    <font>
      <sz val="10"/>
      <color rgb="FFFF0000"/>
      <name val="Arial"/>
      <family val="2"/>
    </font>
    <font>
      <sz val="12"/>
      <color rgb="FFFF0000"/>
      <name val="Arial"/>
      <family val="2"/>
    </font>
    <font>
      <sz val="14"/>
      <color rgb="FFFF0000"/>
      <name val="Arial"/>
      <family val="2"/>
    </font>
    <font>
      <i/>
      <sz val="10"/>
      <name val="Arial"/>
      <family val="2"/>
    </font>
    <font>
      <sz val="8"/>
      <name val="Arial"/>
      <family val="2"/>
    </font>
    <font>
      <sz val="14"/>
      <name val="Arial"/>
      <family val="2"/>
    </font>
    <font>
      <sz val="10"/>
      <color theme="1"/>
      <name val="Arial"/>
      <family val="2"/>
    </font>
    <font>
      <sz val="10"/>
      <color theme="0"/>
      <name val="Arial"/>
      <family val="2"/>
    </font>
    <font>
      <sz val="12"/>
      <color theme="1"/>
      <name val="Arial"/>
      <family val="2"/>
    </font>
    <font>
      <b/>
      <sz val="11"/>
      <color theme="1"/>
      <name val="Arial"/>
      <family val="2"/>
    </font>
    <font>
      <b/>
      <sz val="10"/>
      <color theme="1"/>
      <name val="Arial"/>
      <family val="2"/>
    </font>
    <font>
      <sz val="14"/>
      <color theme="1"/>
      <name val="Arial"/>
      <family val="2"/>
    </font>
    <font>
      <u/>
      <sz val="12"/>
      <color theme="10"/>
      <name val="Arial"/>
      <family val="2"/>
    </font>
  </fonts>
  <fills count="6">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89">
    <border>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s>
  <cellStyleXfs count="28">
    <xf numFmtId="0" fontId="0" fillId="0" borderId="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29" fillId="0" borderId="0" applyNumberFormat="0" applyFill="0" applyBorder="0" applyAlignment="0" applyProtection="0"/>
    <xf numFmtId="0" fontId="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8" fillId="0" borderId="0"/>
    <xf numFmtId="0" fontId="2" fillId="0" borderId="0" applyBorder="0"/>
    <xf numFmtId="0" fontId="1" fillId="0" borderId="0" applyBorder="0"/>
    <xf numFmtId="0" fontId="1" fillId="0" borderId="0" applyBorder="0"/>
    <xf numFmtId="0" fontId="1" fillId="0" borderId="0"/>
    <xf numFmtId="0" fontId="1" fillId="0" borderId="0"/>
    <xf numFmtId="0" fontId="28" fillId="0" borderId="0"/>
    <xf numFmtId="0" fontId="2" fillId="0" borderId="0"/>
    <xf numFmtId="0" fontId="1" fillId="0" borderId="0"/>
    <xf numFmtId="0" fontId="2" fillId="0" borderId="0" applyBorder="0"/>
    <xf numFmtId="0" fontId="1" fillId="0" borderId="0" applyBorder="0"/>
    <xf numFmtId="0" fontId="1" fillId="0" borderId="0" applyBorder="0"/>
    <xf numFmtId="0" fontId="16" fillId="0" borderId="0" applyBorder="0"/>
    <xf numFmtId="0" fontId="1" fillId="0" borderId="0" applyBorder="0"/>
    <xf numFmtId="0" fontId="12" fillId="0" borderId="0"/>
    <xf numFmtId="9" fontId="2" fillId="0" borderId="0" applyFont="0" applyFill="0" applyBorder="0" applyAlignment="0" applyProtection="0"/>
    <xf numFmtId="9" fontId="28" fillId="0" borderId="0" applyFont="0" applyFill="0" applyBorder="0" applyAlignment="0" applyProtection="0"/>
  </cellStyleXfs>
  <cellXfs count="1222">
    <xf numFmtId="0" fontId="0" fillId="0" borderId="0" xfId="0"/>
    <xf numFmtId="0" fontId="5" fillId="0" borderId="0" xfId="0" applyFont="1" applyBorder="1"/>
    <xf numFmtId="0" fontId="5" fillId="0" borderId="0" xfId="0" applyFont="1" applyFill="1" applyBorder="1"/>
    <xf numFmtId="3" fontId="4" fillId="0" borderId="0" xfId="22" applyNumberFormat="1" applyFont="1" applyBorder="1" applyAlignment="1">
      <alignment horizontal="right"/>
    </xf>
    <xf numFmtId="0" fontId="5" fillId="0" borderId="1" xfId="0" applyFont="1" applyFill="1" applyBorder="1" applyAlignment="1">
      <alignment horizontal="right"/>
    </xf>
    <xf numFmtId="166" fontId="9" fillId="0" borderId="0" xfId="22" applyNumberFormat="1" applyFont="1" applyBorder="1" applyAlignment="1">
      <alignment horizontal="right"/>
    </xf>
    <xf numFmtId="166" fontId="9" fillId="0" borderId="0" xfId="22" applyNumberFormat="1" applyFont="1" applyBorder="1"/>
    <xf numFmtId="9" fontId="8" fillId="0" borderId="0" xfId="22" applyNumberFormat="1" applyFont="1" applyFill="1" applyBorder="1" applyAlignment="1">
      <alignment horizontal="right"/>
    </xf>
    <xf numFmtId="0" fontId="4" fillId="0" borderId="0" xfId="22" quotePrefix="1" applyFont="1" applyFill="1" applyBorder="1" applyAlignment="1">
      <alignment horizontal="right" wrapText="1"/>
    </xf>
    <xf numFmtId="0" fontId="4" fillId="0" borderId="0" xfId="22" applyFont="1" applyBorder="1" applyAlignment="1"/>
    <xf numFmtId="0" fontId="4" fillId="0" borderId="0" xfId="22" applyFont="1" applyFill="1" applyBorder="1" applyAlignment="1">
      <alignment wrapText="1"/>
    </xf>
    <xf numFmtId="166" fontId="9" fillId="0" borderId="0" xfId="22" applyNumberFormat="1" applyFont="1" applyFill="1" applyBorder="1" applyAlignment="1">
      <alignment horizontal="right"/>
    </xf>
    <xf numFmtId="0" fontId="1" fillId="0" borderId="0" xfId="22" applyFont="1" applyBorder="1" applyAlignment="1">
      <alignment horizontal="right"/>
    </xf>
    <xf numFmtId="3" fontId="7" fillId="0" borderId="0" xfId="22" quotePrefix="1" applyNumberFormat="1" applyFont="1" applyAlignment="1">
      <alignment horizontal="left"/>
    </xf>
    <xf numFmtId="0" fontId="1" fillId="0" borderId="0" xfId="22" applyFont="1" applyBorder="1"/>
    <xf numFmtId="0" fontId="5" fillId="0" borderId="0" xfId="0" applyFont="1" applyFill="1" applyBorder="1" applyAlignment="1">
      <alignment wrapText="1"/>
    </xf>
    <xf numFmtId="3" fontId="4" fillId="0" borderId="0" xfId="22" applyNumberFormat="1" applyFont="1" applyBorder="1"/>
    <xf numFmtId="0" fontId="6" fillId="0" borderId="0" xfId="0" applyFont="1" applyBorder="1"/>
    <xf numFmtId="0" fontId="5" fillId="0" borderId="2" xfId="0" quotePrefix="1" applyFont="1" applyBorder="1" applyAlignment="1">
      <alignment horizontal="right"/>
    </xf>
    <xf numFmtId="0" fontId="5" fillId="0" borderId="3" xfId="0" quotePrefix="1" applyFont="1" applyBorder="1" applyAlignment="1">
      <alignment horizontal="right"/>
    </xf>
    <xf numFmtId="0" fontId="5" fillId="0" borderId="3" xfId="0" quotePrefix="1" applyFont="1" applyFill="1" applyBorder="1" applyAlignment="1">
      <alignment horizontal="right"/>
    </xf>
    <xf numFmtId="0" fontId="5" fillId="0" borderId="3" xfId="0" applyFont="1" applyBorder="1" applyAlignment="1">
      <alignment horizontal="right"/>
    </xf>
    <xf numFmtId="0" fontId="5" fillId="0" borderId="3" xfId="0" applyFont="1" applyFill="1" applyBorder="1" applyAlignment="1">
      <alignment horizontal="right"/>
    </xf>
    <xf numFmtId="0" fontId="5" fillId="0" borderId="4" xfId="0" applyFont="1" applyFill="1" applyBorder="1" applyAlignment="1">
      <alignment horizontal="right"/>
    </xf>
    <xf numFmtId="3" fontId="4" fillId="0" borderId="0" xfId="22" applyNumberFormat="1" applyFont="1" applyBorder="1" applyAlignment="1"/>
    <xf numFmtId="3" fontId="4" fillId="0" borderId="0" xfId="22" applyNumberFormat="1" applyFont="1" applyBorder="1" applyAlignment="1">
      <alignment horizontal="left"/>
    </xf>
    <xf numFmtId="49" fontId="5" fillId="0" borderId="5" xfId="0" quotePrefix="1" applyNumberFormat="1" applyFont="1" applyBorder="1" applyAlignment="1">
      <alignment horizontal="right"/>
    </xf>
    <xf numFmtId="0" fontId="30" fillId="0" borderId="0" xfId="0" applyFont="1"/>
    <xf numFmtId="0" fontId="1" fillId="0" borderId="0" xfId="0" applyFont="1"/>
    <xf numFmtId="0" fontId="30" fillId="0" borderId="0" xfId="0" applyFont="1" applyBorder="1"/>
    <xf numFmtId="0" fontId="4" fillId="0" borderId="0" xfId="15" applyFont="1" applyBorder="1" applyAlignment="1">
      <alignment horizontal="left" indent="2"/>
    </xf>
    <xf numFmtId="0" fontId="1" fillId="0" borderId="0" xfId="0" applyFont="1" applyBorder="1"/>
    <xf numFmtId="0" fontId="1" fillId="0" borderId="0" xfId="22" quotePrefix="1" applyFont="1" applyAlignment="1">
      <alignment horizontal="left"/>
    </xf>
    <xf numFmtId="3" fontId="1" fillId="0" borderId="0" xfId="22" applyNumberFormat="1" applyFont="1" applyBorder="1"/>
    <xf numFmtId="0" fontId="7" fillId="0" borderId="0" xfId="0" applyFont="1"/>
    <xf numFmtId="0" fontId="4" fillId="0" borderId="0" xfId="18" applyFont="1" applyBorder="1" applyAlignment="1">
      <alignment horizontal="left" indent="2"/>
    </xf>
    <xf numFmtId="0" fontId="1" fillId="0" borderId="0" xfId="22" applyFont="1"/>
    <xf numFmtId="3" fontId="1" fillId="0" borderId="0" xfId="22" applyNumberFormat="1" applyFont="1"/>
    <xf numFmtId="3" fontId="1" fillId="0" borderId="0" xfId="22" applyNumberFormat="1" applyFont="1" applyBorder="1" applyAlignment="1">
      <alignment horizontal="right"/>
    </xf>
    <xf numFmtId="0" fontId="4" fillId="0" borderId="0" xfId="12" quotePrefix="1" applyFont="1" applyBorder="1" applyAlignment="1">
      <alignment horizontal="left" vertical="top" wrapText="1"/>
    </xf>
    <xf numFmtId="0" fontId="7" fillId="0" borderId="0" xfId="0" applyFont="1" applyAlignment="1">
      <alignment vertical="center"/>
    </xf>
    <xf numFmtId="0" fontId="1" fillId="0" borderId="0" xfId="0" applyFont="1" applyAlignment="1">
      <alignment vertical="center"/>
    </xf>
    <xf numFmtId="0" fontId="5" fillId="0" borderId="0" xfId="0" applyFont="1"/>
    <xf numFmtId="0" fontId="1" fillId="0" borderId="0" xfId="22" applyFont="1" applyFill="1" applyBorder="1" applyAlignment="1"/>
    <xf numFmtId="0" fontId="4" fillId="0" borderId="0" xfId="15" applyFont="1" applyBorder="1" applyAlignment="1"/>
    <xf numFmtId="0" fontId="4" fillId="0" borderId="0" xfId="0" applyFont="1" applyBorder="1" applyAlignment="1">
      <alignment vertical="center"/>
    </xf>
    <xf numFmtId="3" fontId="1" fillId="0" borderId="0" xfId="22" applyNumberFormat="1" applyFont="1" applyBorder="1" applyAlignment="1"/>
    <xf numFmtId="0" fontId="30" fillId="0" borderId="6" xfId="0" applyFont="1" applyBorder="1"/>
    <xf numFmtId="0" fontId="30" fillId="0" borderId="0" xfId="0" applyFont="1" applyAlignment="1"/>
    <xf numFmtId="0" fontId="1" fillId="0" borderId="0" xfId="22" applyFont="1" applyBorder="1" applyAlignment="1"/>
    <xf numFmtId="3" fontId="30" fillId="0" borderId="0" xfId="0" applyNumberFormat="1" applyFont="1"/>
    <xf numFmtId="3" fontId="1" fillId="0" borderId="0" xfId="22" quotePrefix="1" applyNumberFormat="1" applyFont="1" applyAlignment="1">
      <alignment horizontal="left"/>
    </xf>
    <xf numFmtId="3" fontId="1" fillId="0" borderId="0" xfId="22" applyNumberFormat="1" applyFont="1" applyBorder="1" applyAlignment="1">
      <alignment horizontal="centerContinuous"/>
    </xf>
    <xf numFmtId="0" fontId="1" fillId="0" borderId="0" xfId="22" applyFont="1" applyFill="1" applyBorder="1" applyAlignment="1">
      <alignment horizontal="right"/>
    </xf>
    <xf numFmtId="3" fontId="1" fillId="0" borderId="0" xfId="22" applyNumberFormat="1" applyFont="1" applyFill="1" applyBorder="1" applyAlignment="1">
      <alignment horizontal="right"/>
    </xf>
    <xf numFmtId="10" fontId="1" fillId="0" borderId="0" xfId="22" applyNumberFormat="1" applyFont="1" applyFill="1" applyBorder="1" applyAlignment="1">
      <alignment horizontal="right"/>
    </xf>
    <xf numFmtId="0" fontId="17" fillId="0" borderId="5" xfId="23" applyFont="1" applyBorder="1" applyAlignment="1">
      <alignment horizontal="left"/>
    </xf>
    <xf numFmtId="167" fontId="17" fillId="0" borderId="7" xfId="23" applyNumberFormat="1" applyFont="1" applyBorder="1" applyAlignment="1">
      <alignment horizontal="right"/>
    </xf>
    <xf numFmtId="0" fontId="1" fillId="0" borderId="7" xfId="23" applyFont="1" applyBorder="1"/>
    <xf numFmtId="0" fontId="7" fillId="0" borderId="7" xfId="23" applyFont="1" applyBorder="1" applyAlignment="1">
      <alignment horizontal="right"/>
    </xf>
    <xf numFmtId="0" fontId="7" fillId="0" borderId="8" xfId="23" applyFont="1" applyBorder="1" applyAlignment="1">
      <alignment horizontal="right"/>
    </xf>
    <xf numFmtId="0" fontId="1" fillId="0" borderId="6" xfId="23" applyFont="1" applyBorder="1" applyAlignment="1">
      <alignment horizontal="left"/>
    </xf>
    <xf numFmtId="0" fontId="1" fillId="0" borderId="0" xfId="23" applyFont="1" applyBorder="1"/>
    <xf numFmtId="0" fontId="1" fillId="0" borderId="9" xfId="23" applyFont="1" applyBorder="1"/>
    <xf numFmtId="0" fontId="17" fillId="0" borderId="6" xfId="23" applyFont="1" applyBorder="1" applyAlignment="1">
      <alignment horizontal="left"/>
    </xf>
    <xf numFmtId="168" fontId="17" fillId="0" borderId="0" xfId="23" applyNumberFormat="1" applyFont="1" applyBorder="1" applyAlignment="1">
      <alignment horizontal="right"/>
    </xf>
    <xf numFmtId="1" fontId="17" fillId="0" borderId="0" xfId="23" applyNumberFormat="1" applyFont="1" applyBorder="1" applyAlignment="1">
      <alignment horizontal="left"/>
    </xf>
    <xf numFmtId="0" fontId="17" fillId="0" borderId="1" xfId="23" applyFont="1" applyBorder="1" applyAlignment="1">
      <alignment horizontal="left"/>
    </xf>
    <xf numFmtId="168" fontId="17" fillId="0" borderId="10" xfId="23" applyNumberFormat="1" applyFont="1" applyBorder="1" applyAlignment="1">
      <alignment horizontal="right"/>
    </xf>
    <xf numFmtId="0" fontId="1" fillId="0" borderId="10" xfId="23" applyFont="1" applyBorder="1"/>
    <xf numFmtId="0" fontId="1" fillId="0" borderId="11" xfId="23" applyFont="1" applyBorder="1"/>
    <xf numFmtId="0" fontId="17" fillId="0" borderId="0" xfId="23" applyFont="1" applyBorder="1" applyAlignment="1">
      <alignment horizontal="right"/>
    </xf>
    <xf numFmtId="0" fontId="18" fillId="0" borderId="0" xfId="23" applyFont="1"/>
    <xf numFmtId="0" fontId="1" fillId="0" borderId="0" xfId="23" applyFont="1" applyFill="1" applyBorder="1"/>
    <xf numFmtId="169" fontId="1" fillId="0" borderId="0" xfId="23" applyNumberFormat="1" applyFont="1" applyFill="1" applyBorder="1" applyAlignment="1">
      <alignment horizontal="left"/>
    </xf>
    <xf numFmtId="0" fontId="18" fillId="0" borderId="0" xfId="23" applyFont="1" applyFill="1" applyBorder="1"/>
    <xf numFmtId="0" fontId="4" fillId="0" borderId="0" xfId="23" applyFont="1" applyFill="1" applyBorder="1" applyAlignment="1">
      <alignment horizontal="left"/>
    </xf>
    <xf numFmtId="0" fontId="1" fillId="0" borderId="0" xfId="23" applyFont="1" applyFill="1" applyBorder="1" applyAlignment="1">
      <alignment horizontal="left"/>
    </xf>
    <xf numFmtId="0" fontId="19" fillId="0" borderId="0" xfId="23" applyFont="1" applyFill="1" applyBorder="1"/>
    <xf numFmtId="0" fontId="1" fillId="2" borderId="5" xfId="23" applyFont="1" applyFill="1" applyBorder="1"/>
    <xf numFmtId="0" fontId="1" fillId="2" borderId="7" xfId="23" applyFont="1" applyFill="1" applyBorder="1"/>
    <xf numFmtId="0" fontId="1" fillId="2" borderId="8" xfId="23" applyFont="1" applyFill="1" applyBorder="1"/>
    <xf numFmtId="0" fontId="14" fillId="2" borderId="6" xfId="23" applyFont="1" applyFill="1" applyBorder="1"/>
    <xf numFmtId="0" fontId="14" fillId="2" borderId="0" xfId="23" applyFont="1" applyFill="1" applyBorder="1"/>
    <xf numFmtId="0" fontId="1" fillId="2" borderId="9" xfId="23" applyFont="1" applyFill="1" applyBorder="1"/>
    <xf numFmtId="0" fontId="1" fillId="2" borderId="6" xfId="23" applyFont="1" applyFill="1" applyBorder="1"/>
    <xf numFmtId="0" fontId="1" fillId="2" borderId="0" xfId="23" applyFont="1" applyFill="1" applyBorder="1"/>
    <xf numFmtId="0" fontId="1" fillId="2" borderId="1" xfId="23" applyFont="1" applyFill="1" applyBorder="1"/>
    <xf numFmtId="0" fontId="1" fillId="2" borderId="10" xfId="23" applyFont="1" applyFill="1" applyBorder="1"/>
    <xf numFmtId="0" fontId="1" fillId="2" borderId="11" xfId="23" applyFont="1" applyFill="1" applyBorder="1"/>
    <xf numFmtId="0" fontId="7" fillId="0" borderId="0" xfId="23" applyFont="1"/>
    <xf numFmtId="0" fontId="21" fillId="2" borderId="5" xfId="23" applyFont="1" applyFill="1" applyBorder="1"/>
    <xf numFmtId="0" fontId="17" fillId="2" borderId="12" xfId="23" applyFont="1" applyFill="1" applyBorder="1" applyAlignment="1">
      <alignment horizontal="left"/>
    </xf>
    <xf numFmtId="0" fontId="7" fillId="2" borderId="13" xfId="23" applyFont="1" applyFill="1" applyBorder="1" applyAlignment="1"/>
    <xf numFmtId="0" fontId="1" fillId="2" borderId="13" xfId="23" applyFont="1" applyFill="1" applyBorder="1"/>
    <xf numFmtId="0" fontId="1" fillId="2" borderId="14" xfId="23" applyFont="1" applyFill="1" applyBorder="1"/>
    <xf numFmtId="0" fontId="17" fillId="2" borderId="15" xfId="23" applyFont="1" applyFill="1" applyBorder="1" applyAlignment="1">
      <alignment horizontal="left"/>
    </xf>
    <xf numFmtId="0" fontId="1" fillId="2" borderId="16" xfId="23" applyFont="1" applyFill="1" applyBorder="1" applyAlignment="1"/>
    <xf numFmtId="0" fontId="7" fillId="2" borderId="16" xfId="23" applyFont="1" applyFill="1" applyBorder="1" applyAlignment="1"/>
    <xf numFmtId="0" fontId="1" fillId="2" borderId="16" xfId="23" applyFont="1" applyFill="1" applyBorder="1"/>
    <xf numFmtId="0" fontId="7" fillId="2" borderId="16" xfId="23" applyFont="1" applyFill="1" applyBorder="1" applyAlignment="1">
      <alignment horizontal="right"/>
    </xf>
    <xf numFmtId="0" fontId="7" fillId="0" borderId="0" xfId="23" applyFont="1" applyBorder="1" applyAlignment="1">
      <alignment horizontal="right"/>
    </xf>
    <xf numFmtId="0" fontId="4" fillId="2" borderId="17" xfId="23" applyFont="1" applyFill="1" applyBorder="1"/>
    <xf numFmtId="0" fontId="1" fillId="2" borderId="18" xfId="23" applyFont="1" applyFill="1" applyBorder="1"/>
    <xf numFmtId="0" fontId="1" fillId="2" borderId="19" xfId="23" applyFont="1" applyFill="1" applyBorder="1"/>
    <xf numFmtId="0" fontId="1" fillId="2" borderId="20" xfId="23" applyFont="1" applyFill="1" applyBorder="1"/>
    <xf numFmtId="0" fontId="1" fillId="2" borderId="21" xfId="23" applyFont="1" applyFill="1" applyBorder="1"/>
    <xf numFmtId="0" fontId="4" fillId="2" borderId="20" xfId="23" applyFont="1" applyFill="1" applyBorder="1"/>
    <xf numFmtId="0" fontId="4" fillId="2" borderId="0" xfId="23" applyFont="1" applyFill="1" applyBorder="1"/>
    <xf numFmtId="170" fontId="1" fillId="2" borderId="0" xfId="23" applyNumberFormat="1" applyFont="1" applyFill="1" applyBorder="1" applyAlignment="1">
      <alignment horizontal="right"/>
    </xf>
    <xf numFmtId="0" fontId="9" fillId="2" borderId="20" xfId="23" applyFont="1" applyFill="1" applyBorder="1"/>
    <xf numFmtId="0" fontId="1" fillId="2" borderId="0" xfId="23" applyFont="1" applyFill="1" applyBorder="1" applyAlignment="1">
      <alignment horizontal="right"/>
    </xf>
    <xf numFmtId="15" fontId="4" fillId="2" borderId="0" xfId="23" applyNumberFormat="1" applyFont="1" applyFill="1" applyBorder="1"/>
    <xf numFmtId="171" fontId="1" fillId="2" borderId="0" xfId="23" applyNumberFormat="1" applyFont="1" applyFill="1" applyBorder="1"/>
    <xf numFmtId="170" fontId="1" fillId="2" borderId="0" xfId="23" applyNumberFormat="1" applyFont="1" applyFill="1" applyBorder="1"/>
    <xf numFmtId="0" fontId="9" fillId="2" borderId="0" xfId="23" applyFont="1" applyFill="1" applyBorder="1"/>
    <xf numFmtId="170" fontId="1" fillId="2" borderId="0" xfId="23" applyNumberFormat="1" applyFont="1" applyFill="1" applyBorder="1" applyAlignment="1">
      <alignment horizontal="left"/>
    </xf>
    <xf numFmtId="0" fontId="7" fillId="2" borderId="22" xfId="23" applyFont="1" applyFill="1" applyBorder="1" applyAlignment="1">
      <alignment horizontal="right"/>
    </xf>
    <xf numFmtId="0" fontId="7" fillId="2" borderId="23" xfId="23" applyFont="1" applyFill="1" applyBorder="1" applyAlignment="1">
      <alignment horizontal="right"/>
    </xf>
    <xf numFmtId="0" fontId="1" fillId="2" borderId="23" xfId="23" applyFont="1" applyFill="1" applyBorder="1"/>
    <xf numFmtId="0" fontId="1" fillId="2" borderId="24" xfId="23" applyFont="1" applyFill="1" applyBorder="1"/>
    <xf numFmtId="3" fontId="14" fillId="0" borderId="0" xfId="22" applyNumberFormat="1" applyFont="1" applyBorder="1"/>
    <xf numFmtId="0" fontId="1" fillId="0" borderId="0" xfId="14" applyFont="1" applyBorder="1"/>
    <xf numFmtId="0" fontId="30" fillId="0" borderId="0" xfId="0" applyFont="1" applyAlignment="1">
      <alignment horizontal="center"/>
    </xf>
    <xf numFmtId="0" fontId="17" fillId="3" borderId="15" xfId="23" applyFont="1" applyFill="1" applyBorder="1" applyAlignment="1">
      <alignment horizontal="left"/>
    </xf>
    <xf numFmtId="0" fontId="1" fillId="3" borderId="16" xfId="23" applyFont="1" applyFill="1" applyBorder="1" applyAlignment="1"/>
    <xf numFmtId="0" fontId="1" fillId="3" borderId="16" xfId="23" applyFont="1" applyFill="1" applyBorder="1"/>
    <xf numFmtId="0" fontId="1" fillId="3" borderId="14" xfId="23" applyFont="1" applyFill="1" applyBorder="1"/>
    <xf numFmtId="0" fontId="17" fillId="0" borderId="0" xfId="0" applyFont="1"/>
    <xf numFmtId="0" fontId="1" fillId="0" borderId="10" xfId="22" applyFont="1" applyFill="1" applyBorder="1" applyAlignment="1"/>
    <xf numFmtId="3" fontId="5" fillId="0" borderId="3" xfId="22" applyNumberFormat="1" applyFont="1" applyBorder="1" applyAlignment="1">
      <alignment horizontal="right"/>
    </xf>
    <xf numFmtId="3" fontId="5" fillId="0" borderId="25" xfId="22" applyNumberFormat="1" applyFont="1" applyBorder="1" applyAlignment="1">
      <alignment horizontal="right"/>
    </xf>
    <xf numFmtId="3" fontId="6" fillId="0" borderId="26" xfId="22" applyNumberFormat="1" applyFont="1" applyBorder="1" applyAlignment="1">
      <alignment horizontal="right"/>
    </xf>
    <xf numFmtId="3" fontId="6" fillId="0" borderId="27" xfId="22" applyNumberFormat="1" applyFont="1" applyBorder="1" applyAlignment="1">
      <alignment horizontal="right"/>
    </xf>
    <xf numFmtId="3" fontId="6" fillId="0" borderId="28" xfId="22" applyNumberFormat="1" applyFont="1" applyBorder="1" applyAlignment="1">
      <alignment horizontal="right"/>
    </xf>
    <xf numFmtId="0" fontId="5" fillId="0" borderId="29" xfId="0" applyFont="1" applyBorder="1"/>
    <xf numFmtId="3" fontId="6" fillId="0" borderId="26" xfId="20" applyNumberFormat="1" applyFont="1" applyBorder="1" applyAlignment="1">
      <alignment vertical="center"/>
    </xf>
    <xf numFmtId="3" fontId="6" fillId="0" borderId="27" xfId="20" applyNumberFormat="1" applyFont="1" applyBorder="1" applyAlignment="1">
      <alignment vertical="center"/>
    </xf>
    <xf numFmtId="3" fontId="6" fillId="0" borderId="30" xfId="20" applyNumberFormat="1" applyFont="1" applyBorder="1" applyAlignment="1">
      <alignment vertical="center"/>
    </xf>
    <xf numFmtId="3" fontId="6" fillId="0" borderId="31" xfId="20" applyNumberFormat="1" applyFont="1" applyBorder="1" applyAlignment="1">
      <alignment horizontal="center" vertical="center"/>
    </xf>
    <xf numFmtId="0" fontId="6" fillId="0" borderId="30" xfId="20" applyFont="1" applyBorder="1" applyAlignment="1">
      <alignment horizontal="center" vertical="center" wrapText="1"/>
    </xf>
    <xf numFmtId="3" fontId="17" fillId="0" borderId="0" xfId="22" quotePrefix="1" applyNumberFormat="1" applyFont="1" applyAlignment="1">
      <alignment horizontal="left"/>
    </xf>
    <xf numFmtId="0" fontId="5" fillId="0" borderId="26" xfId="12" quotePrefix="1" applyFont="1" applyBorder="1" applyAlignment="1">
      <alignment horizontal="right" wrapText="1"/>
    </xf>
    <xf numFmtId="0" fontId="5" fillId="0" borderId="32" xfId="12" quotePrefix="1" applyFont="1" applyBorder="1" applyAlignment="1">
      <alignment horizontal="right" wrapText="1"/>
    </xf>
    <xf numFmtId="0" fontId="5" fillId="0" borderId="27" xfId="12" quotePrefix="1" applyFont="1" applyBorder="1" applyAlignment="1">
      <alignment horizontal="right" wrapText="1"/>
    </xf>
    <xf numFmtId="3" fontId="6" fillId="0" borderId="33" xfId="12" applyNumberFormat="1" applyFont="1" applyBorder="1" applyAlignment="1">
      <alignment wrapText="1"/>
    </xf>
    <xf numFmtId="3" fontId="6" fillId="0" borderId="34" xfId="22" applyNumberFormat="1" applyFont="1" applyBorder="1"/>
    <xf numFmtId="3" fontId="5" fillId="0" borderId="35" xfId="22" applyNumberFormat="1" applyFont="1" applyBorder="1"/>
    <xf numFmtId="3" fontId="6" fillId="0" borderId="36" xfId="22" applyNumberFormat="1" applyFont="1" applyBorder="1"/>
    <xf numFmtId="3" fontId="5" fillId="0" borderId="37" xfId="22" applyNumberFormat="1" applyFont="1" applyBorder="1"/>
    <xf numFmtId="3" fontId="5" fillId="0" borderId="38" xfId="22" applyNumberFormat="1" applyFont="1" applyBorder="1"/>
    <xf numFmtId="3" fontId="6" fillId="0" borderId="39" xfId="22" applyNumberFormat="1" applyFont="1" applyBorder="1"/>
    <xf numFmtId="3" fontId="5" fillId="0" borderId="40" xfId="22" applyNumberFormat="1" applyFont="1" applyBorder="1"/>
    <xf numFmtId="3" fontId="6" fillId="0" borderId="41" xfId="22" applyNumberFormat="1" applyFont="1" applyBorder="1"/>
    <xf numFmtId="3" fontId="5" fillId="0" borderId="42" xfId="22" applyNumberFormat="1" applyFont="1" applyBorder="1"/>
    <xf numFmtId="3" fontId="5" fillId="0" borderId="32" xfId="22" applyNumberFormat="1" applyFont="1" applyBorder="1"/>
    <xf numFmtId="3" fontId="6" fillId="0" borderId="26" xfId="22" applyNumberFormat="1" applyFont="1" applyBorder="1" applyAlignment="1">
      <alignment horizontal="left"/>
    </xf>
    <xf numFmtId="3" fontId="6" fillId="0" borderId="27" xfId="22" applyNumberFormat="1" applyFont="1" applyBorder="1" applyAlignment="1">
      <alignment horizontal="left"/>
    </xf>
    <xf numFmtId="3" fontId="6" fillId="0" borderId="42" xfId="22" applyNumberFormat="1" applyFont="1" applyBorder="1"/>
    <xf numFmtId="3" fontId="6" fillId="0" borderId="32" xfId="22" applyNumberFormat="1" applyFont="1" applyBorder="1"/>
    <xf numFmtId="3" fontId="6" fillId="0" borderId="28" xfId="22" applyNumberFormat="1" applyFont="1" applyBorder="1"/>
    <xf numFmtId="3" fontId="5" fillId="0" borderId="42" xfId="22" quotePrefix="1" applyNumberFormat="1" applyFont="1" applyBorder="1" applyAlignment="1">
      <alignment horizontal="center" wrapText="1"/>
    </xf>
    <xf numFmtId="0" fontId="5" fillId="0" borderId="32" xfId="22" applyFont="1" applyBorder="1" applyAlignment="1">
      <alignment horizontal="center" wrapText="1"/>
    </xf>
    <xf numFmtId="0" fontId="5" fillId="0" borderId="32" xfId="22" quotePrefix="1" applyFont="1" applyBorder="1" applyAlignment="1">
      <alignment horizontal="center" wrapText="1"/>
    </xf>
    <xf numFmtId="0" fontId="5" fillId="0" borderId="28" xfId="22" applyFont="1" applyBorder="1" applyAlignment="1">
      <alignment horizontal="center" wrapText="1"/>
    </xf>
    <xf numFmtId="3" fontId="5" fillId="0" borderId="6" xfId="22" applyNumberFormat="1" applyFont="1" applyFill="1" applyBorder="1" applyAlignment="1">
      <alignment horizontal="right"/>
    </xf>
    <xf numFmtId="0" fontId="5" fillId="0" borderId="43" xfId="22" applyFont="1" applyBorder="1" applyAlignment="1">
      <alignment horizontal="right"/>
    </xf>
    <xf numFmtId="3" fontId="5" fillId="0" borderId="43" xfId="22" applyNumberFormat="1" applyFont="1" applyFill="1" applyBorder="1" applyAlignment="1">
      <alignment horizontal="right"/>
    </xf>
    <xf numFmtId="3" fontId="5" fillId="0" borderId="3" xfId="22" applyNumberFormat="1" applyFont="1" applyFill="1" applyBorder="1" applyAlignment="1">
      <alignment horizontal="right"/>
    </xf>
    <xf numFmtId="0" fontId="5" fillId="0" borderId="14" xfId="22" applyFont="1" applyBorder="1" applyAlignment="1">
      <alignment horizontal="right"/>
    </xf>
    <xf numFmtId="3" fontId="5" fillId="0" borderId="14" xfId="22" applyNumberFormat="1" applyFont="1" applyBorder="1" applyAlignment="1">
      <alignment horizontal="right"/>
    </xf>
    <xf numFmtId="3" fontId="5" fillId="0" borderId="14" xfId="22" applyNumberFormat="1" applyFont="1" applyFill="1" applyBorder="1" applyAlignment="1">
      <alignment horizontal="right"/>
    </xf>
    <xf numFmtId="3" fontId="6" fillId="0" borderId="29" xfId="22" applyNumberFormat="1" applyFont="1" applyBorder="1"/>
    <xf numFmtId="3" fontId="5" fillId="0" borderId="4" xfId="22" applyNumberFormat="1" applyFont="1" applyBorder="1" applyAlignment="1">
      <alignment horizontal="right"/>
    </xf>
    <xf numFmtId="3" fontId="5" fillId="0" borderId="44" xfId="22" applyNumberFormat="1" applyFont="1" applyFill="1" applyBorder="1" applyAlignment="1">
      <alignment horizontal="right"/>
    </xf>
    <xf numFmtId="3" fontId="5" fillId="0" borderId="27" xfId="22" applyNumberFormat="1" applyFont="1" applyBorder="1" applyAlignment="1">
      <alignment horizontal="centerContinuous"/>
    </xf>
    <xf numFmtId="3" fontId="6" fillId="0" borderId="42" xfId="22" applyNumberFormat="1" applyFont="1" applyBorder="1" applyAlignment="1">
      <alignment horizontal="right"/>
    </xf>
    <xf numFmtId="3" fontId="6" fillId="0" borderId="32" xfId="22" applyNumberFormat="1" applyFont="1" applyBorder="1" applyAlignment="1">
      <alignment horizontal="right"/>
    </xf>
    <xf numFmtId="3" fontId="6" fillId="0" borderId="10" xfId="22" applyNumberFormat="1" applyFont="1" applyBorder="1" applyAlignment="1">
      <alignment horizontal="right"/>
    </xf>
    <xf numFmtId="3" fontId="6" fillId="0" borderId="45" xfId="22" applyNumberFormat="1" applyFont="1" applyBorder="1" applyAlignment="1">
      <alignment horizontal="right"/>
    </xf>
    <xf numFmtId="3" fontId="6" fillId="0" borderId="45" xfId="22" applyNumberFormat="1" applyFont="1" applyFill="1" applyBorder="1" applyAlignment="1">
      <alignment horizontal="right"/>
    </xf>
    <xf numFmtId="3" fontId="6" fillId="0" borderId="32" xfId="22" applyNumberFormat="1" applyFont="1" applyFill="1" applyBorder="1" applyAlignment="1">
      <alignment horizontal="right"/>
    </xf>
    <xf numFmtId="3" fontId="6" fillId="0" borderId="41" xfId="22" applyNumberFormat="1" applyFont="1" applyBorder="1" applyAlignment="1">
      <alignment horizontal="right"/>
    </xf>
    <xf numFmtId="0" fontId="5" fillId="0" borderId="46" xfId="22" applyFont="1" applyBorder="1" applyAlignment="1">
      <alignment horizontal="right"/>
    </xf>
    <xf numFmtId="3" fontId="5" fillId="0" borderId="46" xfId="22" applyNumberFormat="1" applyFont="1" applyBorder="1" applyAlignment="1">
      <alignment horizontal="right"/>
    </xf>
    <xf numFmtId="3" fontId="5" fillId="0" borderId="46" xfId="22" applyNumberFormat="1" applyFont="1" applyFill="1" applyBorder="1" applyAlignment="1">
      <alignment horizontal="right"/>
    </xf>
    <xf numFmtId="0" fontId="5" fillId="0" borderId="33" xfId="12" quotePrefix="1" applyFont="1" applyBorder="1" applyAlignment="1">
      <alignment horizontal="left" vertical="top" wrapText="1"/>
    </xf>
    <xf numFmtId="3" fontId="5" fillId="0" borderId="47" xfId="22" applyNumberFormat="1" applyFont="1" applyBorder="1" applyAlignment="1">
      <alignment horizontal="right"/>
    </xf>
    <xf numFmtId="0" fontId="5" fillId="0" borderId="38" xfId="22" applyFont="1" applyBorder="1" applyAlignment="1">
      <alignment horizontal="right"/>
    </xf>
    <xf numFmtId="3" fontId="6" fillId="0" borderId="48" xfId="22" applyNumberFormat="1" applyFont="1" applyBorder="1" applyAlignment="1">
      <alignment horizontal="right"/>
    </xf>
    <xf numFmtId="0" fontId="5" fillId="0" borderId="39" xfId="12" quotePrefix="1" applyFont="1" applyBorder="1" applyAlignment="1">
      <alignment horizontal="left" vertical="top" wrapText="1"/>
    </xf>
    <xf numFmtId="3" fontId="6" fillId="0" borderId="29" xfId="22" applyNumberFormat="1" applyFont="1" applyBorder="1" applyAlignment="1">
      <alignment horizontal="right"/>
    </xf>
    <xf numFmtId="0" fontId="5" fillId="0" borderId="49" xfId="12" quotePrefix="1" applyFont="1" applyBorder="1" applyAlignment="1">
      <alignment horizontal="left" vertical="top" wrapText="1"/>
    </xf>
    <xf numFmtId="0" fontId="5" fillId="0" borderId="29" xfId="12" quotePrefix="1" applyFont="1" applyBorder="1" applyAlignment="1">
      <alignment horizontal="left" vertical="top" wrapText="1"/>
    </xf>
    <xf numFmtId="3" fontId="5" fillId="0" borderId="50" xfId="22" applyNumberFormat="1" applyFont="1" applyBorder="1" applyAlignment="1">
      <alignment horizontal="right"/>
    </xf>
    <xf numFmtId="0" fontId="5" fillId="0" borderId="40" xfId="22" applyFont="1" applyBorder="1" applyAlignment="1">
      <alignment horizontal="right"/>
    </xf>
    <xf numFmtId="3" fontId="6" fillId="0" borderId="36" xfId="22" applyNumberFormat="1" applyFont="1" applyBorder="1" applyAlignment="1">
      <alignment horizontal="right"/>
    </xf>
    <xf numFmtId="3" fontId="6" fillId="0" borderId="41" xfId="22" applyNumberFormat="1" applyFont="1" applyBorder="1" applyAlignment="1">
      <alignment horizontal="left" wrapText="1"/>
    </xf>
    <xf numFmtId="0" fontId="6" fillId="0" borderId="36" xfId="22" applyFont="1" applyBorder="1" applyAlignment="1">
      <alignment horizontal="center" wrapText="1"/>
    </xf>
    <xf numFmtId="3" fontId="5" fillId="0" borderId="9" xfId="22" applyNumberFormat="1" applyFont="1" applyBorder="1"/>
    <xf numFmtId="3" fontId="6" fillId="0" borderId="6" xfId="22" applyNumberFormat="1" applyFont="1" applyBorder="1" applyAlignment="1">
      <alignment horizontal="right"/>
    </xf>
    <xf numFmtId="0" fontId="5" fillId="0" borderId="3" xfId="22" applyFont="1" applyBorder="1" applyAlignment="1"/>
    <xf numFmtId="0" fontId="5" fillId="0" borderId="25" xfId="22" applyFont="1" applyBorder="1" applyAlignment="1"/>
    <xf numFmtId="0" fontId="5" fillId="0" borderId="51" xfId="22" applyFont="1" applyBorder="1"/>
    <xf numFmtId="3" fontId="5" fillId="0" borderId="51" xfId="22" applyNumberFormat="1" applyFont="1" applyBorder="1" applyAlignment="1">
      <alignment horizontal="right"/>
    </xf>
    <xf numFmtId="3" fontId="6" fillId="0" borderId="52" xfId="22" applyNumberFormat="1" applyFont="1" applyFill="1" applyBorder="1" applyAlignment="1">
      <alignment horizontal="right"/>
    </xf>
    <xf numFmtId="0" fontId="5" fillId="0" borderId="53" xfId="22" applyFont="1" applyFill="1" applyBorder="1" applyAlignment="1"/>
    <xf numFmtId="0" fontId="5" fillId="0" borderId="18" xfId="22" applyFont="1" applyFill="1" applyBorder="1" applyAlignment="1"/>
    <xf numFmtId="0" fontId="5" fillId="0" borderId="52" xfId="22" applyFont="1" applyBorder="1"/>
    <xf numFmtId="3" fontId="5" fillId="0" borderId="53" xfId="22" applyNumberFormat="1" applyFont="1" applyBorder="1" applyAlignment="1">
      <alignment horizontal="right"/>
    </xf>
    <xf numFmtId="3" fontId="5" fillId="0" borderId="18" xfId="22" applyNumberFormat="1" applyFont="1" applyBorder="1" applyAlignment="1">
      <alignment horizontal="right"/>
    </xf>
    <xf numFmtId="3" fontId="6" fillId="0" borderId="49" xfId="22" applyNumberFormat="1" applyFont="1" applyBorder="1" applyAlignment="1">
      <alignment horizontal="right"/>
    </xf>
    <xf numFmtId="3" fontId="5" fillId="0" borderId="52" xfId="22" applyNumberFormat="1" applyFont="1" applyBorder="1" applyAlignment="1">
      <alignment horizontal="right"/>
    </xf>
    <xf numFmtId="0" fontId="6" fillId="0" borderId="26" xfId="22" applyFont="1" applyFill="1" applyBorder="1" applyAlignment="1"/>
    <xf numFmtId="0" fontId="6" fillId="0" borderId="27" xfId="22" applyFont="1" applyFill="1" applyBorder="1" applyAlignment="1"/>
    <xf numFmtId="0" fontId="5" fillId="0" borderId="30" xfId="22" applyFont="1" applyBorder="1"/>
    <xf numFmtId="3" fontId="5" fillId="0" borderId="30" xfId="22" applyNumberFormat="1" applyFont="1" applyBorder="1" applyAlignment="1">
      <alignment horizontal="right"/>
    </xf>
    <xf numFmtId="3" fontId="6" fillId="0" borderId="30" xfId="22" applyNumberFormat="1" applyFont="1" applyBorder="1" applyAlignment="1">
      <alignment horizontal="right"/>
    </xf>
    <xf numFmtId="0" fontId="5" fillId="0" borderId="54" xfId="0" applyFont="1" applyBorder="1" applyAlignment="1">
      <alignment horizontal="center"/>
    </xf>
    <xf numFmtId="3" fontId="5" fillId="0" borderId="36" xfId="22" applyNumberFormat="1" applyFont="1" applyBorder="1" applyAlignment="1">
      <alignment horizontal="left" wrapText="1"/>
    </xf>
    <xf numFmtId="0" fontId="5" fillId="0" borderId="4" xfId="22" applyFont="1" applyBorder="1" applyAlignment="1">
      <alignment horizontal="center" wrapText="1"/>
    </xf>
    <xf numFmtId="0" fontId="5" fillId="0" borderId="54" xfId="22" applyFont="1" applyBorder="1" applyAlignment="1">
      <alignment horizontal="center" wrapText="1"/>
    </xf>
    <xf numFmtId="0" fontId="6" fillId="0" borderId="26" xfId="22" quotePrefix="1" applyFont="1" applyBorder="1" applyAlignment="1">
      <alignment horizontal="left"/>
    </xf>
    <xf numFmtId="0" fontId="24" fillId="0" borderId="30" xfId="22" quotePrefix="1" applyFont="1" applyBorder="1" applyAlignment="1">
      <alignment horizontal="right"/>
    </xf>
    <xf numFmtId="0" fontId="6" fillId="0" borderId="26" xfId="22" applyFont="1" applyBorder="1" applyAlignment="1">
      <alignment horizontal="left"/>
    </xf>
    <xf numFmtId="0" fontId="6" fillId="0" borderId="6" xfId="22" applyFont="1" applyBorder="1" applyAlignment="1">
      <alignment horizontal="left"/>
    </xf>
    <xf numFmtId="0" fontId="24" fillId="0" borderId="9" xfId="22" quotePrefix="1" applyFont="1" applyBorder="1" applyAlignment="1">
      <alignment horizontal="right"/>
    </xf>
    <xf numFmtId="3" fontId="6" fillId="0" borderId="55" xfId="22" applyNumberFormat="1" applyFont="1" applyBorder="1" applyAlignment="1">
      <alignment horizontal="right"/>
    </xf>
    <xf numFmtId="9" fontId="22" fillId="0" borderId="6" xfId="22" applyNumberFormat="1" applyFont="1" applyFill="1" applyBorder="1" applyAlignment="1">
      <alignment horizontal="right"/>
    </xf>
    <xf numFmtId="9" fontId="22" fillId="0" borderId="55" xfId="22" applyNumberFormat="1" applyFont="1" applyFill="1" applyBorder="1" applyAlignment="1">
      <alignment horizontal="right"/>
    </xf>
    <xf numFmtId="0" fontId="5" fillId="0" borderId="3" xfId="22" quotePrefix="1" applyFont="1" applyBorder="1" applyAlignment="1">
      <alignment horizontal="left"/>
    </xf>
    <xf numFmtId="0" fontId="24" fillId="0" borderId="51" xfId="22" quotePrefix="1" applyFont="1" applyBorder="1" applyAlignment="1">
      <alignment horizontal="right"/>
    </xf>
    <xf numFmtId="0" fontId="5" fillId="0" borderId="3" xfId="22" quotePrefix="1" applyFont="1" applyBorder="1"/>
    <xf numFmtId="0" fontId="5" fillId="0" borderId="6" xfId="22" quotePrefix="1" applyFont="1" applyBorder="1"/>
    <xf numFmtId="0" fontId="24" fillId="0" borderId="56" xfId="22" quotePrefix="1" applyFont="1" applyBorder="1" applyAlignment="1">
      <alignment horizontal="right"/>
    </xf>
    <xf numFmtId="0" fontId="5" fillId="0" borderId="6" xfId="22" quotePrefix="1" applyFont="1" applyBorder="1" applyAlignment="1">
      <alignment horizontal="left"/>
    </xf>
    <xf numFmtId="0" fontId="24" fillId="0" borderId="0" xfId="22" quotePrefix="1" applyFont="1" applyBorder="1" applyAlignment="1">
      <alignment horizontal="right"/>
    </xf>
    <xf numFmtId="0" fontId="24" fillId="0" borderId="25" xfId="22" quotePrefix="1" applyFont="1" applyBorder="1" applyAlignment="1">
      <alignment horizontal="right"/>
    </xf>
    <xf numFmtId="0" fontId="5" fillId="0" borderId="1" xfId="22" quotePrefix="1" applyFont="1" applyBorder="1" applyAlignment="1">
      <alignment horizontal="left"/>
    </xf>
    <xf numFmtId="0" fontId="24" fillId="0" borderId="10" xfId="22" quotePrefix="1" applyFont="1" applyBorder="1" applyAlignment="1">
      <alignment horizontal="right"/>
    </xf>
    <xf numFmtId="0" fontId="6" fillId="0" borderId="26" xfId="22" applyFont="1" applyBorder="1"/>
    <xf numFmtId="0" fontId="5" fillId="0" borderId="27" xfId="22" applyFont="1" applyBorder="1"/>
    <xf numFmtId="0" fontId="5" fillId="0" borderId="10" xfId="12" quotePrefix="1" applyFont="1" applyBorder="1" applyAlignment="1">
      <alignment horizontal="right" wrapText="1"/>
    </xf>
    <xf numFmtId="0" fontId="5" fillId="0" borderId="28" xfId="12" quotePrefix="1" applyFont="1" applyBorder="1" applyAlignment="1">
      <alignment horizontal="right" wrapText="1"/>
    </xf>
    <xf numFmtId="0" fontId="5" fillId="0" borderId="21" xfId="22" applyFont="1" applyBorder="1" applyAlignment="1">
      <alignment horizontal="right" wrapText="1"/>
    </xf>
    <xf numFmtId="0" fontId="5" fillId="0" borderId="57" xfId="22" applyFont="1" applyBorder="1" applyAlignment="1">
      <alignment horizontal="right" wrapText="1"/>
    </xf>
    <xf numFmtId="0" fontId="5" fillId="0" borderId="9" xfId="22" applyFont="1" applyBorder="1" applyAlignment="1">
      <alignment horizontal="right" wrapText="1"/>
    </xf>
    <xf numFmtId="10" fontId="5" fillId="0" borderId="43" xfId="22" applyNumberFormat="1" applyFont="1" applyFill="1" applyBorder="1" applyAlignment="1">
      <alignment horizontal="right"/>
    </xf>
    <xf numFmtId="3" fontId="5" fillId="0" borderId="8" xfId="22" applyNumberFormat="1" applyFont="1" applyBorder="1" applyAlignment="1">
      <alignment horizontal="right"/>
    </xf>
    <xf numFmtId="10" fontId="5" fillId="0" borderId="14" xfId="22" applyNumberFormat="1" applyFont="1" applyFill="1" applyBorder="1" applyAlignment="1">
      <alignment horizontal="right"/>
    </xf>
    <xf numFmtId="3" fontId="5" fillId="0" borderId="58" xfId="22" applyNumberFormat="1" applyFont="1" applyBorder="1" applyAlignment="1">
      <alignment horizontal="right"/>
    </xf>
    <xf numFmtId="0" fontId="5" fillId="0" borderId="59" xfId="22" applyFont="1" applyBorder="1" applyAlignment="1">
      <alignment horizontal="center" wrapText="1"/>
    </xf>
    <xf numFmtId="0" fontId="5" fillId="0" borderId="44" xfId="22" applyFont="1" applyBorder="1" applyAlignment="1">
      <alignment horizontal="center" wrapText="1"/>
    </xf>
    <xf numFmtId="0" fontId="5" fillId="0" borderId="37" xfId="22" applyFont="1" applyBorder="1" applyAlignment="1">
      <alignment horizontal="center" wrapText="1"/>
    </xf>
    <xf numFmtId="3" fontId="5" fillId="0" borderId="28" xfId="22" applyNumberFormat="1" applyFont="1" applyBorder="1"/>
    <xf numFmtId="3" fontId="6" fillId="0" borderId="41" xfId="22" applyNumberFormat="1" applyFont="1" applyFill="1" applyBorder="1"/>
    <xf numFmtId="0" fontId="6" fillId="0" borderId="4" xfId="0" applyFont="1" applyBorder="1" applyAlignment="1">
      <alignment horizontal="center" wrapText="1"/>
    </xf>
    <xf numFmtId="0" fontId="6" fillId="0" borderId="54" xfId="0" applyFont="1" applyBorder="1" applyAlignment="1">
      <alignment horizontal="center" wrapText="1"/>
    </xf>
    <xf numFmtId="0" fontId="6" fillId="0" borderId="58" xfId="0" applyFont="1" applyBorder="1" applyAlignment="1">
      <alignment horizontal="center" wrapText="1"/>
    </xf>
    <xf numFmtId="0" fontId="5" fillId="0" borderId="48" xfId="0" applyFont="1" applyBorder="1"/>
    <xf numFmtId="0" fontId="5" fillId="0" borderId="39" xfId="0" applyFont="1" applyBorder="1"/>
    <xf numFmtId="0" fontId="6" fillId="0" borderId="41" xfId="0" applyFont="1" applyFill="1" applyBorder="1"/>
    <xf numFmtId="0" fontId="17" fillId="0" borderId="0" xfId="22" applyFont="1" applyFill="1" applyBorder="1" applyAlignment="1"/>
    <xf numFmtId="0" fontId="17" fillId="0" borderId="0" xfId="0" applyFont="1" applyBorder="1"/>
    <xf numFmtId="0" fontId="5" fillId="0" borderId="60" xfId="0" applyFont="1" applyBorder="1" applyAlignment="1">
      <alignment horizontal="center"/>
    </xf>
    <xf numFmtId="0" fontId="5" fillId="0" borderId="61" xfId="0" applyFont="1" applyBorder="1" applyAlignment="1">
      <alignment horizontal="center"/>
    </xf>
    <xf numFmtId="0" fontId="17" fillId="0" borderId="0" xfId="12" quotePrefix="1" applyFont="1" applyBorder="1" applyAlignment="1">
      <alignment horizontal="left" vertical="top" wrapText="1"/>
    </xf>
    <xf numFmtId="0" fontId="17" fillId="0" borderId="0" xfId="22" applyFont="1" applyBorder="1"/>
    <xf numFmtId="49" fontId="5" fillId="0" borderId="3" xfId="0" quotePrefix="1" applyNumberFormat="1" applyFont="1" applyBorder="1" applyAlignment="1">
      <alignment horizontal="right"/>
    </xf>
    <xf numFmtId="49" fontId="5" fillId="0" borderId="3" xfId="0" quotePrefix="1" applyNumberFormat="1" applyFont="1" applyFill="1" applyBorder="1" applyAlignment="1">
      <alignment horizontal="right"/>
    </xf>
    <xf numFmtId="10" fontId="5" fillId="0" borderId="44" xfId="22" applyNumberFormat="1" applyFont="1" applyFill="1" applyBorder="1" applyAlignment="1">
      <alignment horizontal="right"/>
    </xf>
    <xf numFmtId="3" fontId="5" fillId="0" borderId="56" xfId="22" applyNumberFormat="1" applyFont="1" applyBorder="1"/>
    <xf numFmtId="3" fontId="5" fillId="0" borderId="58" xfId="22" applyNumberFormat="1" applyFont="1" applyBorder="1"/>
    <xf numFmtId="3" fontId="5" fillId="0" borderId="30" xfId="22" applyNumberFormat="1" applyFont="1" applyBorder="1"/>
    <xf numFmtId="3" fontId="6" fillId="0" borderId="30" xfId="22" applyNumberFormat="1" applyFont="1" applyBorder="1"/>
    <xf numFmtId="0" fontId="1" fillId="0" borderId="0" xfId="13" applyFont="1" applyFill="1" applyBorder="1"/>
    <xf numFmtId="0" fontId="6" fillId="0" borderId="28" xfId="20" applyFont="1" applyBorder="1" applyAlignment="1">
      <alignment horizontal="center" vertical="center"/>
    </xf>
    <xf numFmtId="0" fontId="30" fillId="0" borderId="0" xfId="17" applyFont="1"/>
    <xf numFmtId="0" fontId="1" fillId="0" borderId="0" xfId="17" applyFont="1"/>
    <xf numFmtId="9" fontId="5" fillId="0" borderId="37" xfId="27" applyFont="1" applyFill="1" applyBorder="1"/>
    <xf numFmtId="49" fontId="5" fillId="0" borderId="54" xfId="17" applyNumberFormat="1" applyFont="1" applyBorder="1" applyAlignment="1">
      <alignment wrapText="1"/>
    </xf>
    <xf numFmtId="9" fontId="5" fillId="0" borderId="38" xfId="27" applyFont="1" applyFill="1" applyBorder="1"/>
    <xf numFmtId="49" fontId="5" fillId="0" borderId="25" xfId="17" applyNumberFormat="1" applyFont="1" applyBorder="1"/>
    <xf numFmtId="49" fontId="5" fillId="0" borderId="3" xfId="17" applyNumberFormat="1" applyFont="1" applyBorder="1"/>
    <xf numFmtId="49" fontId="5" fillId="0" borderId="62" xfId="17" applyNumberFormat="1" applyFont="1" applyBorder="1"/>
    <xf numFmtId="49" fontId="5" fillId="0" borderId="47" xfId="17" applyNumberFormat="1" applyFont="1" applyBorder="1"/>
    <xf numFmtId="0" fontId="17" fillId="0" borderId="0" xfId="13" applyFont="1" applyFill="1" applyBorder="1"/>
    <xf numFmtId="0" fontId="1" fillId="0" borderId="0" xfId="17" applyFont="1" applyFill="1"/>
    <xf numFmtId="3" fontId="23" fillId="0" borderId="28" xfId="22" applyNumberFormat="1" applyFont="1" applyFill="1" applyBorder="1" applyAlignment="1">
      <alignment horizontal="right"/>
    </xf>
    <xf numFmtId="166" fontId="23" fillId="0" borderId="31" xfId="22" applyNumberFormat="1" applyFont="1" applyBorder="1" applyAlignment="1">
      <alignment horizontal="right"/>
    </xf>
    <xf numFmtId="166" fontId="23" fillId="0" borderId="1" xfId="22" applyNumberFormat="1" applyFont="1" applyBorder="1" applyAlignment="1">
      <alignment horizontal="right"/>
    </xf>
    <xf numFmtId="166" fontId="22" fillId="0" borderId="37" xfId="22" applyNumberFormat="1" applyFont="1" applyBorder="1" applyAlignment="1">
      <alignment horizontal="right"/>
    </xf>
    <xf numFmtId="166" fontId="22" fillId="0" borderId="54" xfId="22" applyNumberFormat="1" applyFont="1" applyBorder="1" applyAlignment="1">
      <alignment horizontal="right"/>
    </xf>
    <xf numFmtId="166" fontId="22" fillId="0" borderId="4" xfId="22" applyNumberFormat="1" applyFont="1" applyBorder="1" applyAlignment="1">
      <alignment horizontal="right"/>
    </xf>
    <xf numFmtId="3" fontId="5" fillId="0" borderId="38" xfId="22" applyNumberFormat="1" applyFont="1" applyBorder="1" applyAlignment="1">
      <alignment horizontal="right" wrapText="1"/>
    </xf>
    <xf numFmtId="3" fontId="5" fillId="0" borderId="38" xfId="22" applyNumberFormat="1" applyFont="1" applyBorder="1" applyAlignment="1">
      <alignment horizontal="right"/>
    </xf>
    <xf numFmtId="0" fontId="5" fillId="0" borderId="34" xfId="17" applyFont="1" applyBorder="1" applyAlignment="1">
      <alignment vertical="center"/>
    </xf>
    <xf numFmtId="166" fontId="22" fillId="0" borderId="55" xfId="22" applyNumberFormat="1" applyFont="1" applyBorder="1" applyAlignment="1">
      <alignment horizontal="right"/>
    </xf>
    <xf numFmtId="166" fontId="22" fillId="0" borderId="7" xfId="22" applyNumberFormat="1" applyFont="1" applyBorder="1" applyAlignment="1">
      <alignment horizontal="right"/>
    </xf>
    <xf numFmtId="166" fontId="22" fillId="0" borderId="5" xfId="22" applyNumberFormat="1" applyFont="1" applyBorder="1" applyAlignment="1">
      <alignment horizontal="right"/>
    </xf>
    <xf numFmtId="3" fontId="5" fillId="0" borderId="64" xfId="22" applyNumberFormat="1" applyFont="1" applyBorder="1" applyAlignment="1">
      <alignment horizontal="right" wrapText="1"/>
    </xf>
    <xf numFmtId="3" fontId="5" fillId="0" borderId="65" xfId="22" applyNumberFormat="1" applyFont="1" applyBorder="1" applyAlignment="1">
      <alignment horizontal="right"/>
    </xf>
    <xf numFmtId="3" fontId="5" fillId="0" borderId="2" xfId="22" applyNumberFormat="1" applyFont="1" applyBorder="1" applyAlignment="1">
      <alignment horizontal="right"/>
    </xf>
    <xf numFmtId="3" fontId="5" fillId="0" borderId="64" xfId="22" applyNumberFormat="1" applyFont="1" applyBorder="1" applyAlignment="1">
      <alignment horizontal="right"/>
    </xf>
    <xf numFmtId="0" fontId="5" fillId="0" borderId="33" xfId="17" applyFont="1" applyBorder="1" applyAlignment="1">
      <alignment vertical="center"/>
    </xf>
    <xf numFmtId="3" fontId="4" fillId="0" borderId="0" xfId="13" applyNumberFormat="1" applyFont="1" applyBorder="1" applyAlignment="1">
      <alignment horizontal="right"/>
    </xf>
    <xf numFmtId="0" fontId="4" fillId="0" borderId="0" xfId="13" applyFont="1" applyBorder="1"/>
    <xf numFmtId="3" fontId="6" fillId="0" borderId="27" xfId="13" applyNumberFormat="1" applyFont="1" applyBorder="1" applyAlignment="1">
      <alignment horizontal="right"/>
    </xf>
    <xf numFmtId="0" fontId="6" fillId="0" borderId="66" xfId="13" applyFont="1" applyBorder="1"/>
    <xf numFmtId="3" fontId="5" fillId="0" borderId="0" xfId="13" applyNumberFormat="1" applyFont="1" applyFill="1" applyBorder="1" applyAlignment="1">
      <alignment horizontal="right"/>
    </xf>
    <xf numFmtId="3" fontId="5" fillId="0" borderId="0" xfId="13" applyNumberFormat="1" applyFont="1" applyBorder="1" applyAlignment="1">
      <alignment horizontal="right"/>
    </xf>
    <xf numFmtId="0" fontId="5" fillId="0" borderId="36" xfId="17" applyFont="1" applyBorder="1" applyAlignment="1">
      <alignment vertical="center"/>
    </xf>
    <xf numFmtId="3" fontId="5" fillId="0" borderId="25" xfId="13" applyNumberFormat="1" applyFont="1" applyBorder="1" applyAlignment="1">
      <alignment horizontal="right"/>
    </xf>
    <xf numFmtId="3" fontId="5" fillId="0" borderId="7" xfId="13" applyNumberFormat="1" applyFont="1" applyBorder="1" applyAlignment="1">
      <alignment horizontal="right"/>
    </xf>
    <xf numFmtId="3" fontId="6" fillId="0" borderId="11" xfId="13" applyNumberFormat="1" applyFont="1" applyBorder="1" applyAlignment="1">
      <alignment horizontal="center" vertical="center" wrapText="1"/>
    </xf>
    <xf numFmtId="3" fontId="6" fillId="0" borderId="10" xfId="13" applyNumberFormat="1" applyFont="1" applyBorder="1" applyAlignment="1">
      <alignment horizontal="center" vertical="center" wrapText="1"/>
    </xf>
    <xf numFmtId="3" fontId="6" fillId="0" borderId="1" xfId="13" applyNumberFormat="1" applyFont="1" applyBorder="1" applyAlignment="1">
      <alignment horizontal="center" vertical="center" wrapText="1"/>
    </xf>
    <xf numFmtId="0" fontId="6" fillId="0" borderId="39" xfId="13" applyFont="1" applyBorder="1" applyAlignment="1">
      <alignment horizontal="left" wrapText="1"/>
    </xf>
    <xf numFmtId="0" fontId="5" fillId="0" borderId="39" xfId="13" applyFont="1" applyBorder="1"/>
    <xf numFmtId="0" fontId="5" fillId="0" borderId="48" xfId="13" applyFont="1" applyBorder="1"/>
    <xf numFmtId="0" fontId="1" fillId="0" borderId="0" xfId="22" applyFont="1" applyFill="1" applyBorder="1"/>
    <xf numFmtId="0" fontId="17" fillId="0" borderId="0" xfId="22" applyFont="1" applyFill="1" applyBorder="1"/>
    <xf numFmtId="3" fontId="6" fillId="0" borderId="41" xfId="13" applyNumberFormat="1" applyFont="1" applyBorder="1" applyAlignment="1">
      <alignment horizontal="right"/>
    </xf>
    <xf numFmtId="3" fontId="6" fillId="0" borderId="39" xfId="13" applyNumberFormat="1" applyFont="1" applyFill="1" applyBorder="1" applyAlignment="1">
      <alignment horizontal="right"/>
    </xf>
    <xf numFmtId="3" fontId="6" fillId="0" borderId="29" xfId="13" applyNumberFormat="1" applyFont="1" applyBorder="1" applyAlignment="1">
      <alignment horizontal="right"/>
    </xf>
    <xf numFmtId="3" fontId="6" fillId="0" borderId="48" xfId="13" applyNumberFormat="1" applyFont="1" applyBorder="1" applyAlignment="1">
      <alignment horizontal="right"/>
    </xf>
    <xf numFmtId="3" fontId="4" fillId="0" borderId="6" xfId="13" applyNumberFormat="1" applyFont="1" applyBorder="1" applyAlignment="1">
      <alignment vertical="center" wrapText="1"/>
    </xf>
    <xf numFmtId="0" fontId="15" fillId="0" borderId="0" xfId="17" applyFont="1" applyFill="1"/>
    <xf numFmtId="165" fontId="6" fillId="0" borderId="30" xfId="22" applyNumberFormat="1" applyFont="1" applyBorder="1" applyAlignment="1">
      <alignment horizontal="right"/>
    </xf>
    <xf numFmtId="165" fontId="6" fillId="0" borderId="27" xfId="22" applyNumberFormat="1" applyFont="1" applyFill="1" applyBorder="1" applyAlignment="1">
      <alignment horizontal="right"/>
    </xf>
    <xf numFmtId="165" fontId="6" fillId="0" borderId="26" xfId="22" applyNumberFormat="1" applyFont="1" applyFill="1" applyBorder="1" applyAlignment="1">
      <alignment horizontal="right"/>
    </xf>
    <xf numFmtId="0" fontId="6" fillId="0" borderId="1" xfId="22" applyFont="1" applyBorder="1"/>
    <xf numFmtId="165" fontId="5" fillId="0" borderId="11" xfId="22" applyNumberFormat="1" applyFont="1" applyBorder="1" applyAlignment="1">
      <alignment horizontal="right"/>
    </xf>
    <xf numFmtId="165" fontId="5" fillId="0" borderId="10" xfId="22" applyNumberFormat="1" applyFont="1" applyBorder="1" applyAlignment="1">
      <alignment horizontal="right"/>
    </xf>
    <xf numFmtId="165" fontId="5" fillId="0" borderId="1" xfId="22" applyNumberFormat="1" applyFont="1" applyBorder="1" applyAlignment="1">
      <alignment horizontal="right"/>
    </xf>
    <xf numFmtId="165" fontId="5" fillId="0" borderId="51" xfId="22" applyNumberFormat="1" applyFont="1" applyBorder="1" applyAlignment="1">
      <alignment horizontal="right"/>
    </xf>
    <xf numFmtId="165" fontId="5" fillId="0" borderId="25" xfId="22" applyNumberFormat="1" applyFont="1" applyBorder="1" applyAlignment="1">
      <alignment horizontal="right"/>
    </xf>
    <xf numFmtId="165" fontId="5" fillId="0" borderId="3" xfId="22" applyNumberFormat="1" applyFont="1" applyBorder="1" applyAlignment="1">
      <alignment horizontal="right"/>
    </xf>
    <xf numFmtId="165" fontId="5" fillId="0" borderId="0" xfId="22" applyNumberFormat="1" applyFont="1" applyBorder="1" applyAlignment="1">
      <alignment horizontal="right"/>
    </xf>
    <xf numFmtId="165" fontId="5" fillId="0" borderId="6" xfId="22" applyNumberFormat="1" applyFont="1" applyBorder="1" applyAlignment="1">
      <alignment horizontal="right"/>
    </xf>
    <xf numFmtId="3" fontId="5" fillId="0" borderId="11" xfId="22" applyNumberFormat="1" applyFont="1" applyBorder="1" applyAlignment="1">
      <alignment horizontal="right"/>
    </xf>
    <xf numFmtId="3" fontId="5" fillId="0" borderId="10" xfId="22" applyNumberFormat="1" applyFont="1" applyBorder="1" applyAlignment="1">
      <alignment horizontal="right"/>
    </xf>
    <xf numFmtId="3" fontId="5" fillId="0" borderId="1" xfId="22" applyNumberFormat="1" applyFont="1" applyBorder="1" applyAlignment="1">
      <alignment horizontal="right"/>
    </xf>
    <xf numFmtId="0" fontId="6" fillId="0" borderId="66" xfId="17" applyFont="1" applyBorder="1" applyAlignment="1">
      <alignment vertical="center"/>
    </xf>
    <xf numFmtId="0" fontId="1" fillId="0" borderId="0" xfId="16" applyFont="1" applyFill="1" applyBorder="1" applyAlignment="1"/>
    <xf numFmtId="0" fontId="17" fillId="0" borderId="0" xfId="17" applyFont="1"/>
    <xf numFmtId="3" fontId="1" fillId="0" borderId="11" xfId="14" applyNumberFormat="1" applyFont="1" applyBorder="1"/>
    <xf numFmtId="3" fontId="1" fillId="0" borderId="10" xfId="14" applyNumberFormat="1" applyFont="1" applyBorder="1"/>
    <xf numFmtId="0" fontId="1" fillId="0" borderId="10" xfId="14" applyFont="1" applyBorder="1"/>
    <xf numFmtId="3" fontId="1" fillId="0" borderId="10" xfId="14" applyNumberFormat="1" applyFont="1" applyBorder="1" applyAlignment="1">
      <alignment horizontal="right"/>
    </xf>
    <xf numFmtId="167" fontId="1" fillId="0" borderId="10" xfId="14" applyNumberFormat="1" applyFont="1" applyBorder="1" applyAlignment="1">
      <alignment horizontal="right"/>
    </xf>
    <xf numFmtId="3" fontId="4" fillId="0" borderId="1" xfId="14" applyNumberFormat="1" applyFont="1" applyBorder="1"/>
    <xf numFmtId="3" fontId="1" fillId="0" borderId="9" xfId="14" applyNumberFormat="1" applyFont="1" applyBorder="1"/>
    <xf numFmtId="3" fontId="1" fillId="0" borderId="0" xfId="14" applyNumberFormat="1" applyFont="1" applyBorder="1"/>
    <xf numFmtId="3" fontId="14" fillId="0" borderId="0" xfId="14" applyNumberFormat="1" applyFont="1" applyBorder="1"/>
    <xf numFmtId="3" fontId="17" fillId="0" borderId="0" xfId="14" applyNumberFormat="1" applyFont="1" applyBorder="1"/>
    <xf numFmtId="0" fontId="1" fillId="0" borderId="0" xfId="14" applyNumberFormat="1" applyFont="1" applyBorder="1"/>
    <xf numFmtId="0" fontId="14" fillId="0" borderId="0" xfId="14" applyNumberFormat="1" applyFont="1" applyBorder="1"/>
    <xf numFmtId="1" fontId="1" fillId="0" borderId="0" xfId="14" applyNumberFormat="1" applyFont="1" applyBorder="1"/>
    <xf numFmtId="167" fontId="1" fillId="0" borderId="0" xfId="14" applyNumberFormat="1" applyFont="1" applyBorder="1" applyAlignment="1">
      <alignment horizontal="right"/>
    </xf>
    <xf numFmtId="3" fontId="1" fillId="0" borderId="6" xfId="14" applyNumberFormat="1" applyFont="1" applyBorder="1"/>
    <xf numFmtId="3" fontId="1" fillId="0" borderId="8" xfId="14" applyNumberFormat="1" applyFont="1" applyBorder="1"/>
    <xf numFmtId="3" fontId="1" fillId="0" borderId="7" xfId="14" applyNumberFormat="1" applyFont="1" applyBorder="1"/>
    <xf numFmtId="0" fontId="1" fillId="0" borderId="7" xfId="14" applyFont="1" applyBorder="1"/>
    <xf numFmtId="3" fontId="7" fillId="0" borderId="5" xfId="14" applyNumberFormat="1" applyFont="1" applyBorder="1" applyAlignment="1">
      <alignment horizontal="left"/>
    </xf>
    <xf numFmtId="0" fontId="6" fillId="0" borderId="0" xfId="17" applyFont="1" applyBorder="1" applyAlignment="1">
      <alignment horizontal="center" vertical="center" wrapText="1"/>
    </xf>
    <xf numFmtId="3" fontId="6" fillId="0" borderId="67" xfId="13" applyNumberFormat="1" applyFont="1" applyBorder="1" applyAlignment="1">
      <alignment horizontal="center" vertical="center" wrapText="1"/>
    </xf>
    <xf numFmtId="3" fontId="5" fillId="0" borderId="20" xfId="13" applyNumberFormat="1" applyFont="1" applyFill="1" applyBorder="1" applyAlignment="1">
      <alignment horizontal="right"/>
    </xf>
    <xf numFmtId="3" fontId="6" fillId="0" borderId="45" xfId="13" applyNumberFormat="1" applyFont="1" applyBorder="1" applyAlignment="1">
      <alignment horizontal="right"/>
    </xf>
    <xf numFmtId="0" fontId="5" fillId="0" borderId="39" xfId="17" applyFont="1" applyBorder="1" applyAlignment="1">
      <alignment vertical="center"/>
    </xf>
    <xf numFmtId="0" fontId="6" fillId="0" borderId="41" xfId="22" applyFont="1" applyBorder="1"/>
    <xf numFmtId="3" fontId="14" fillId="0" borderId="10" xfId="22" applyNumberFormat="1" applyFont="1" applyBorder="1"/>
    <xf numFmtId="3" fontId="6" fillId="0" borderId="1" xfId="17" applyNumberFormat="1" applyFont="1" applyBorder="1" applyAlignment="1">
      <alignment horizontal="right" vertical="center"/>
    </xf>
    <xf numFmtId="3" fontId="6" fillId="0" borderId="30" xfId="0" applyNumberFormat="1" applyFont="1" applyBorder="1"/>
    <xf numFmtId="3" fontId="6" fillId="0" borderId="27" xfId="0" applyNumberFormat="1" applyFont="1" applyBorder="1"/>
    <xf numFmtId="3" fontId="5" fillId="0" borderId="0" xfId="17" applyNumberFormat="1" applyFont="1" applyBorder="1" applyAlignment="1">
      <alignment horizontal="right" vertical="center"/>
    </xf>
    <xf numFmtId="3" fontId="5" fillId="0" borderId="25" xfId="17" applyNumberFormat="1" applyFont="1" applyBorder="1" applyAlignment="1">
      <alignment horizontal="right" vertical="center"/>
    </xf>
    <xf numFmtId="3" fontId="5" fillId="0" borderId="54" xfId="17" applyNumberFormat="1" applyFont="1" applyBorder="1" applyAlignment="1">
      <alignment horizontal="right" vertical="center"/>
    </xf>
    <xf numFmtId="3" fontId="5" fillId="0" borderId="7" xfId="17" applyNumberFormat="1" applyFont="1" applyBorder="1" applyAlignment="1">
      <alignment horizontal="right" vertical="center"/>
    </xf>
    <xf numFmtId="3" fontId="5" fillId="0" borderId="9" xfId="17" applyNumberFormat="1" applyFont="1" applyBorder="1" applyAlignment="1">
      <alignment horizontal="right" vertical="center" wrapText="1"/>
    </xf>
    <xf numFmtId="3" fontId="5" fillId="0" borderId="0" xfId="17" applyNumberFormat="1" applyFont="1" applyAlignment="1">
      <alignment horizontal="right" vertical="center"/>
    </xf>
    <xf numFmtId="3" fontId="5" fillId="0" borderId="8" xfId="17" applyNumberFormat="1" applyFont="1" applyBorder="1" applyAlignment="1">
      <alignment horizontal="right" vertical="center" wrapText="1"/>
    </xf>
    <xf numFmtId="3" fontId="5" fillId="0" borderId="51" xfId="17" applyNumberFormat="1" applyFont="1" applyBorder="1" applyAlignment="1">
      <alignment horizontal="right" vertical="center" wrapText="1"/>
    </xf>
    <xf numFmtId="3" fontId="5" fillId="0" borderId="58" xfId="17" applyNumberFormat="1" applyFont="1" applyBorder="1" applyAlignment="1">
      <alignment horizontal="right" vertical="center" wrapText="1"/>
    </xf>
    <xf numFmtId="3" fontId="6" fillId="0" borderId="10" xfId="17" applyNumberFormat="1" applyFont="1" applyBorder="1" applyAlignment="1">
      <alignment horizontal="right" vertical="center"/>
    </xf>
    <xf numFmtId="3" fontId="6" fillId="0" borderId="11" xfId="17" applyNumberFormat="1" applyFont="1" applyBorder="1" applyAlignment="1">
      <alignment horizontal="right" vertical="center" wrapText="1"/>
    </xf>
    <xf numFmtId="3" fontId="5" fillId="0" borderId="68" xfId="13" applyNumberFormat="1" applyFont="1" applyBorder="1" applyAlignment="1">
      <alignment horizontal="right"/>
    </xf>
    <xf numFmtId="3" fontId="5" fillId="0" borderId="62" xfId="13" applyNumberFormat="1" applyFont="1" applyBorder="1" applyAlignment="1">
      <alignment horizontal="right"/>
    </xf>
    <xf numFmtId="3" fontId="5" fillId="0" borderId="25" xfId="0" applyNumberFormat="1" applyFont="1" applyBorder="1"/>
    <xf numFmtId="3" fontId="5" fillId="0" borderId="29" xfId="0" applyNumberFormat="1" applyFont="1" applyBorder="1"/>
    <xf numFmtId="3" fontId="6" fillId="0" borderId="51" xfId="0" applyNumberFormat="1" applyFont="1" applyBorder="1"/>
    <xf numFmtId="3" fontId="5" fillId="0" borderId="18" xfId="0" applyNumberFormat="1" applyFont="1" applyBorder="1"/>
    <xf numFmtId="3" fontId="5" fillId="0" borderId="49" xfId="0" applyNumberFormat="1" applyFont="1" applyBorder="1"/>
    <xf numFmtId="3" fontId="6" fillId="0" borderId="52" xfId="0" applyNumberFormat="1" applyFont="1" applyBorder="1"/>
    <xf numFmtId="3" fontId="6" fillId="0" borderId="26" xfId="0" applyNumberFormat="1" applyFont="1" applyBorder="1"/>
    <xf numFmtId="3" fontId="6" fillId="0" borderId="41" xfId="0" applyNumberFormat="1" applyFont="1" applyBorder="1"/>
    <xf numFmtId="0" fontId="6" fillId="0" borderId="54" xfId="0" applyFont="1" applyBorder="1" applyAlignment="1">
      <alignment horizontal="center"/>
    </xf>
    <xf numFmtId="3" fontId="5" fillId="0" borderId="23" xfId="0" applyNumberFormat="1" applyFont="1" applyBorder="1"/>
    <xf numFmtId="3" fontId="5" fillId="0" borderId="34" xfId="0" applyNumberFormat="1" applyFont="1" applyBorder="1"/>
    <xf numFmtId="3" fontId="5" fillId="0" borderId="27" xfId="0" applyNumberFormat="1" applyFont="1" applyBorder="1"/>
    <xf numFmtId="3" fontId="5" fillId="0" borderId="41" xfId="0" applyNumberFormat="1" applyFont="1" applyBorder="1"/>
    <xf numFmtId="3" fontId="6" fillId="0" borderId="34" xfId="0" applyNumberFormat="1" applyFont="1" applyBorder="1"/>
    <xf numFmtId="3" fontId="6" fillId="0" borderId="29" xfId="0" applyNumberFormat="1" applyFont="1" applyBorder="1"/>
    <xf numFmtId="3" fontId="6" fillId="0" borderId="49" xfId="0" applyNumberFormat="1" applyFont="1" applyBorder="1"/>
    <xf numFmtId="3" fontId="5" fillId="0" borderId="43" xfId="22" applyNumberFormat="1" applyFont="1" applyBorder="1" applyAlignment="1">
      <alignment horizontal="right"/>
    </xf>
    <xf numFmtId="3" fontId="5" fillId="0" borderId="44" xfId="22" applyNumberFormat="1" applyFont="1" applyBorder="1" applyAlignment="1">
      <alignment horizontal="right"/>
    </xf>
    <xf numFmtId="3" fontId="6" fillId="0" borderId="69" xfId="22" applyNumberFormat="1" applyFont="1" applyFill="1" applyBorder="1" applyAlignment="1">
      <alignment horizontal="right"/>
    </xf>
    <xf numFmtId="3" fontId="6" fillId="0" borderId="67" xfId="22" applyNumberFormat="1" applyFont="1" applyFill="1" applyBorder="1" applyAlignment="1">
      <alignment horizontal="right"/>
    </xf>
    <xf numFmtId="3" fontId="6" fillId="0" borderId="30" xfId="22" applyNumberFormat="1" applyFont="1" applyFill="1" applyBorder="1" applyAlignment="1">
      <alignment horizontal="right"/>
    </xf>
    <xf numFmtId="3" fontId="5" fillId="0" borderId="70" xfId="22" applyNumberFormat="1" applyFont="1" applyBorder="1" applyAlignment="1">
      <alignment horizontal="right"/>
    </xf>
    <xf numFmtId="0" fontId="5" fillId="0" borderId="35" xfId="22" applyFont="1" applyBorder="1" applyAlignment="1">
      <alignment horizontal="right"/>
    </xf>
    <xf numFmtId="3" fontId="5" fillId="0" borderId="42" xfId="22" quotePrefix="1" applyNumberFormat="1" applyFont="1" applyBorder="1" applyAlignment="1">
      <alignment horizontal="right" wrapText="1"/>
    </xf>
    <xf numFmtId="0" fontId="5" fillId="0" borderId="32" xfId="22" applyFont="1" applyBorder="1" applyAlignment="1">
      <alignment horizontal="right" wrapText="1"/>
    </xf>
    <xf numFmtId="0" fontId="5" fillId="0" borderId="32" xfId="22" quotePrefix="1" applyFont="1" applyBorder="1" applyAlignment="1">
      <alignment horizontal="right" wrapText="1"/>
    </xf>
    <xf numFmtId="0" fontId="5" fillId="0" borderId="28" xfId="22" applyFont="1" applyBorder="1" applyAlignment="1">
      <alignment horizontal="right" wrapText="1"/>
    </xf>
    <xf numFmtId="0" fontId="17" fillId="0" borderId="0" xfId="0" applyFont="1" applyAlignment="1">
      <alignment vertical="center"/>
    </xf>
    <xf numFmtId="0" fontId="24" fillId="0" borderId="11" xfId="22" quotePrefix="1" applyFont="1" applyBorder="1" applyAlignment="1">
      <alignment horizontal="right"/>
    </xf>
    <xf numFmtId="0" fontId="5" fillId="0" borderId="71" xfId="22" quotePrefix="1" applyFont="1" applyBorder="1" applyAlignment="1">
      <alignment horizontal="left"/>
    </xf>
    <xf numFmtId="3" fontId="5" fillId="0" borderId="72" xfId="22" applyNumberFormat="1" applyFont="1" applyBorder="1" applyAlignment="1">
      <alignment horizontal="right"/>
    </xf>
    <xf numFmtId="3" fontId="5" fillId="0" borderId="9" xfId="22" applyNumberFormat="1" applyFont="1" applyBorder="1" applyAlignment="1">
      <alignment horizontal="right"/>
    </xf>
    <xf numFmtId="3" fontId="5" fillId="0" borderId="73" xfId="22" applyNumberFormat="1" applyFont="1" applyBorder="1" applyAlignment="1">
      <alignment horizontal="right"/>
    </xf>
    <xf numFmtId="0" fontId="5" fillId="0" borderId="26" xfId="22" applyFont="1" applyBorder="1" applyAlignment="1">
      <alignment horizontal="right" wrapText="1"/>
    </xf>
    <xf numFmtId="0" fontId="5" fillId="0" borderId="27" xfId="22" applyFont="1" applyBorder="1" applyAlignment="1">
      <alignment horizontal="right" wrapText="1"/>
    </xf>
    <xf numFmtId="0" fontId="5" fillId="0" borderId="27" xfId="22" quotePrefix="1" applyFont="1" applyBorder="1" applyAlignment="1">
      <alignment horizontal="right" wrapText="1"/>
    </xf>
    <xf numFmtId="0" fontId="5" fillId="0" borderId="30" xfId="22" quotePrefix="1" applyFont="1" applyBorder="1" applyAlignment="1">
      <alignment horizontal="right" wrapText="1"/>
    </xf>
    <xf numFmtId="3" fontId="5" fillId="0" borderId="5" xfId="22" applyNumberFormat="1" applyFont="1" applyBorder="1" applyAlignment="1">
      <alignment horizontal="right"/>
    </xf>
    <xf numFmtId="3" fontId="5" fillId="0" borderId="0" xfId="22" applyNumberFormat="1" applyFont="1" applyBorder="1" applyAlignment="1">
      <alignment horizontal="right"/>
    </xf>
    <xf numFmtId="3" fontId="5" fillId="0" borderId="25" xfId="22" applyNumberFormat="1" applyFont="1" applyFill="1" applyBorder="1" applyAlignment="1">
      <alignment horizontal="right"/>
    </xf>
    <xf numFmtId="3" fontId="5" fillId="0" borderId="6" xfId="22" applyNumberFormat="1" applyFont="1" applyBorder="1" applyAlignment="1">
      <alignment horizontal="right"/>
    </xf>
    <xf numFmtId="3" fontId="5" fillId="0" borderId="0" xfId="22" applyNumberFormat="1" applyFont="1" applyFill="1" applyBorder="1" applyAlignment="1">
      <alignment horizontal="right"/>
    </xf>
    <xf numFmtId="3" fontId="6" fillId="0" borderId="66" xfId="22" applyNumberFormat="1" applyFont="1" applyBorder="1" applyAlignment="1">
      <alignment horizontal="right"/>
    </xf>
    <xf numFmtId="3" fontId="6" fillId="0" borderId="26" xfId="22" applyNumberFormat="1" applyFont="1" applyFill="1" applyBorder="1" applyAlignment="1">
      <alignment horizontal="right"/>
    </xf>
    <xf numFmtId="3" fontId="6" fillId="0" borderId="27" xfId="22" applyNumberFormat="1" applyFont="1" applyFill="1" applyBorder="1" applyAlignment="1">
      <alignment horizontal="right"/>
    </xf>
    <xf numFmtId="3" fontId="5" fillId="0" borderId="43" xfId="0" applyNumberFormat="1" applyFont="1" applyBorder="1"/>
    <xf numFmtId="3" fontId="5" fillId="0" borderId="14" xfId="0" applyNumberFormat="1" applyFont="1" applyBorder="1"/>
    <xf numFmtId="3" fontId="5" fillId="0" borderId="62" xfId="0" applyNumberFormat="1" applyFont="1" applyBorder="1"/>
    <xf numFmtId="3" fontId="5" fillId="0" borderId="38" xfId="0" applyNumberFormat="1" applyFont="1" applyBorder="1"/>
    <xf numFmtId="3" fontId="5" fillId="0" borderId="22" xfId="0" applyNumberFormat="1" applyFont="1" applyBorder="1"/>
    <xf numFmtId="3" fontId="5" fillId="0" borderId="74" xfId="22" applyNumberFormat="1" applyFont="1" applyBorder="1" applyAlignment="1">
      <alignment horizontal="right"/>
    </xf>
    <xf numFmtId="3" fontId="5" fillId="0" borderId="75" xfId="22" applyNumberFormat="1" applyFont="1" applyBorder="1" applyAlignment="1">
      <alignment horizontal="right"/>
    </xf>
    <xf numFmtId="3" fontId="5" fillId="0" borderId="76" xfId="22" applyNumberFormat="1" applyFont="1" applyBorder="1" applyAlignment="1">
      <alignment horizontal="right"/>
    </xf>
    <xf numFmtId="3" fontId="5" fillId="0" borderId="61" xfId="22" applyNumberFormat="1" applyFont="1" applyBorder="1" applyAlignment="1">
      <alignment horizontal="right"/>
    </xf>
    <xf numFmtId="3" fontId="5" fillId="0" borderId="64" xfId="12" quotePrefix="1" applyNumberFormat="1" applyFont="1" applyBorder="1" applyAlignment="1">
      <alignment horizontal="right" wrapText="1"/>
    </xf>
    <xf numFmtId="3" fontId="5" fillId="0" borderId="77" xfId="12" quotePrefix="1" applyNumberFormat="1" applyFont="1" applyBorder="1" applyAlignment="1">
      <alignment horizontal="right" wrapText="1"/>
    </xf>
    <xf numFmtId="3" fontId="5" fillId="0" borderId="5" xfId="0" applyNumberFormat="1" applyFont="1" applyBorder="1"/>
    <xf numFmtId="3" fontId="5" fillId="0" borderId="7" xfId="0" applyNumberFormat="1" applyFont="1" applyBorder="1"/>
    <xf numFmtId="3" fontId="6" fillId="0" borderId="39" xfId="0" applyNumberFormat="1" applyFont="1" applyBorder="1"/>
    <xf numFmtId="3" fontId="5" fillId="0" borderId="6" xfId="0" applyNumberFormat="1" applyFont="1" applyBorder="1"/>
    <xf numFmtId="3" fontId="5" fillId="0" borderId="0" xfId="0" applyNumberFormat="1" applyFont="1" applyBorder="1"/>
    <xf numFmtId="3" fontId="5" fillId="0" borderId="0" xfId="0" applyNumberFormat="1" applyFont="1" applyFill="1" applyBorder="1"/>
    <xf numFmtId="3" fontId="6" fillId="0" borderId="45" xfId="0" applyNumberFormat="1" applyFont="1" applyBorder="1"/>
    <xf numFmtId="3" fontId="5" fillId="0" borderId="10" xfId="0" applyNumberFormat="1" applyFont="1" applyBorder="1"/>
    <xf numFmtId="3" fontId="5" fillId="0" borderId="6" xfId="0" applyNumberFormat="1" applyFont="1" applyFill="1" applyBorder="1"/>
    <xf numFmtId="3" fontId="5" fillId="0" borderId="2" xfId="0" applyNumberFormat="1" applyFont="1" applyBorder="1"/>
    <xf numFmtId="3" fontId="5" fillId="0" borderId="65" xfId="0" applyNumberFormat="1" applyFont="1" applyBorder="1"/>
    <xf numFmtId="3" fontId="5" fillId="0" borderId="77" xfId="0" applyNumberFormat="1" applyFont="1" applyBorder="1"/>
    <xf numFmtId="3" fontId="5" fillId="0" borderId="3" xfId="0" applyNumberFormat="1" applyFont="1" applyBorder="1"/>
    <xf numFmtId="3" fontId="5" fillId="0" borderId="51" xfId="0" applyNumberFormat="1" applyFont="1" applyBorder="1"/>
    <xf numFmtId="3" fontId="5" fillId="0" borderId="25" xfId="0" applyNumberFormat="1" applyFont="1" applyFill="1" applyBorder="1"/>
    <xf numFmtId="3" fontId="6" fillId="0" borderId="33" xfId="0" applyNumberFormat="1" applyFont="1" applyBorder="1"/>
    <xf numFmtId="3" fontId="5" fillId="0" borderId="3" xfId="0" applyNumberFormat="1" applyFont="1" applyFill="1" applyBorder="1"/>
    <xf numFmtId="49" fontId="5" fillId="0" borderId="71" xfId="17" applyNumberFormat="1" applyFont="1" applyBorder="1"/>
    <xf numFmtId="49" fontId="5" fillId="0" borderId="23" xfId="17" applyNumberFormat="1" applyFont="1" applyBorder="1"/>
    <xf numFmtId="9" fontId="5" fillId="0" borderId="35" xfId="27" applyFont="1" applyFill="1" applyBorder="1"/>
    <xf numFmtId="49" fontId="6" fillId="0" borderId="26" xfId="17" applyNumberFormat="1" applyFont="1" applyBorder="1" applyAlignment="1">
      <alignment horizontal="left"/>
    </xf>
    <xf numFmtId="49" fontId="5" fillId="0" borderId="27" xfId="17" applyNumberFormat="1" applyFont="1" applyBorder="1" applyAlignment="1">
      <alignment horizontal="center"/>
    </xf>
    <xf numFmtId="0" fontId="6" fillId="0" borderId="28" xfId="17" applyFont="1" applyBorder="1" applyAlignment="1">
      <alignment wrapText="1"/>
    </xf>
    <xf numFmtId="3" fontId="6" fillId="0" borderId="56" xfId="0" applyNumberFormat="1" applyFont="1" applyBorder="1"/>
    <xf numFmtId="0" fontId="5" fillId="0" borderId="29" xfId="0" applyFont="1" applyBorder="1" applyAlignment="1">
      <alignment wrapText="1"/>
    </xf>
    <xf numFmtId="0" fontId="5" fillId="0" borderId="49" xfId="0" applyFont="1" applyBorder="1" applyAlignment="1">
      <alignment wrapText="1"/>
    </xf>
    <xf numFmtId="0" fontId="6" fillId="0" borderId="26" xfId="0" applyFont="1" applyBorder="1" applyAlignment="1">
      <alignment horizontal="left"/>
    </xf>
    <xf numFmtId="0" fontId="5" fillId="0" borderId="34" xfId="0" applyFont="1" applyBorder="1" applyAlignment="1">
      <alignment wrapText="1"/>
    </xf>
    <xf numFmtId="0" fontId="5" fillId="0" borderId="31" xfId="12" quotePrefix="1" applyFont="1" applyBorder="1" applyAlignment="1">
      <alignment horizontal="right" wrapText="1"/>
    </xf>
    <xf numFmtId="0" fontId="5" fillId="0" borderId="45" xfId="12" quotePrefix="1" applyFont="1" applyBorder="1" applyAlignment="1">
      <alignment horizontal="right" wrapText="1"/>
    </xf>
    <xf numFmtId="0" fontId="5" fillId="0" borderId="61" xfId="0" applyFont="1" applyBorder="1" applyAlignment="1">
      <alignment horizontal="right" wrapText="1"/>
    </xf>
    <xf numFmtId="0" fontId="5" fillId="0" borderId="44" xfId="0" applyFont="1" applyBorder="1" applyAlignment="1">
      <alignment horizontal="right" wrapText="1"/>
    </xf>
    <xf numFmtId="0" fontId="5" fillId="0" borderId="37" xfId="0" applyFont="1" applyBorder="1" applyAlignment="1">
      <alignment horizontal="right" wrapText="1"/>
    </xf>
    <xf numFmtId="3" fontId="5" fillId="0" borderId="35" xfId="0" applyNumberFormat="1" applyFont="1" applyBorder="1"/>
    <xf numFmtId="3" fontId="5" fillId="0" borderId="76" xfId="0" applyNumberFormat="1" applyFont="1" applyBorder="1"/>
    <xf numFmtId="3" fontId="5" fillId="0" borderId="19" xfId="0" applyNumberFormat="1" applyFont="1" applyBorder="1"/>
    <xf numFmtId="3" fontId="5" fillId="0" borderId="46" xfId="0" applyNumberFormat="1" applyFont="1" applyBorder="1"/>
    <xf numFmtId="3" fontId="6" fillId="0" borderId="31" xfId="0" applyNumberFormat="1" applyFont="1" applyBorder="1"/>
    <xf numFmtId="3" fontId="6" fillId="0" borderId="32" xfId="0" applyNumberFormat="1" applyFont="1" applyBorder="1"/>
    <xf numFmtId="3" fontId="6" fillId="0" borderId="28" xfId="0" applyNumberFormat="1" applyFont="1" applyBorder="1" applyAlignment="1">
      <alignment horizontal="right"/>
    </xf>
    <xf numFmtId="3" fontId="5" fillId="0" borderId="24" xfId="0" applyNumberFormat="1" applyFont="1" applyBorder="1"/>
    <xf numFmtId="3" fontId="5" fillId="0" borderId="17" xfId="0" applyNumberFormat="1" applyFont="1" applyBorder="1"/>
    <xf numFmtId="3" fontId="6" fillId="0" borderId="28" xfId="0" applyNumberFormat="1" applyFont="1" applyBorder="1"/>
    <xf numFmtId="0" fontId="5" fillId="0" borderId="0" xfId="13" applyFont="1"/>
    <xf numFmtId="3" fontId="5" fillId="0" borderId="0" xfId="13" applyNumberFormat="1" applyFont="1"/>
    <xf numFmtId="0" fontId="6" fillId="0" borderId="41" xfId="0" applyFont="1" applyBorder="1" applyAlignment="1">
      <alignment horizontal="center" vertical="center"/>
    </xf>
    <xf numFmtId="0" fontId="6" fillId="0" borderId="48" xfId="22" applyFont="1" applyFill="1" applyBorder="1" applyAlignment="1">
      <alignment horizontal="center" wrapText="1"/>
    </xf>
    <xf numFmtId="0" fontId="6" fillId="0" borderId="58" xfId="0" applyFont="1" applyBorder="1" applyAlignment="1">
      <alignment horizontal="center"/>
    </xf>
    <xf numFmtId="0" fontId="6" fillId="0" borderId="4" xfId="0" applyFont="1" applyBorder="1" applyAlignment="1">
      <alignment horizontal="center"/>
    </xf>
    <xf numFmtId="0" fontId="5" fillId="0" borderId="32" xfId="0" applyFont="1" applyFill="1" applyBorder="1" applyAlignment="1">
      <alignment horizontal="right" wrapText="1"/>
    </xf>
    <xf numFmtId="3" fontId="5" fillId="4" borderId="24" xfId="0" applyNumberFormat="1" applyFont="1" applyFill="1" applyBorder="1" applyAlignment="1">
      <alignment horizontal="right"/>
    </xf>
    <xf numFmtId="3" fontId="5" fillId="4" borderId="14" xfId="0" applyNumberFormat="1" applyFont="1" applyFill="1" applyBorder="1" applyAlignment="1">
      <alignment horizontal="right"/>
    </xf>
    <xf numFmtId="3" fontId="5" fillId="4" borderId="40" xfId="0" applyNumberFormat="1" applyFont="1" applyFill="1" applyBorder="1" applyAlignment="1">
      <alignment horizontal="right"/>
    </xf>
    <xf numFmtId="0" fontId="14" fillId="0" borderId="0" xfId="23" applyFont="1" applyBorder="1" applyAlignment="1">
      <alignment vertical="center"/>
    </xf>
    <xf numFmtId="9" fontId="22" fillId="0" borderId="51" xfId="22" applyNumberFormat="1" applyFont="1" applyFill="1" applyBorder="1" applyAlignment="1">
      <alignment horizontal="right"/>
    </xf>
    <xf numFmtId="9" fontId="22" fillId="0" borderId="47" xfId="22" applyNumberFormat="1" applyFont="1" applyFill="1" applyBorder="1" applyAlignment="1">
      <alignment horizontal="right"/>
    </xf>
    <xf numFmtId="3" fontId="5" fillId="0" borderId="62" xfId="22" applyNumberFormat="1" applyFont="1" applyBorder="1" applyAlignment="1">
      <alignment horizontal="right"/>
    </xf>
    <xf numFmtId="0" fontId="30" fillId="0" borderId="10" xfId="0" applyFont="1" applyBorder="1"/>
    <xf numFmtId="0" fontId="5" fillId="0" borderId="31" xfId="0" applyFont="1" applyBorder="1" applyAlignment="1">
      <alignment horizontal="right" wrapText="1"/>
    </xf>
    <xf numFmtId="0" fontId="6" fillId="0" borderId="41" xfId="0" applyFont="1" applyBorder="1" applyAlignment="1">
      <alignment horizontal="right" wrapText="1"/>
    </xf>
    <xf numFmtId="0" fontId="6" fillId="0" borderId="31" xfId="17" applyFont="1" applyBorder="1" applyAlignment="1">
      <alignment wrapText="1"/>
    </xf>
    <xf numFmtId="3" fontId="5" fillId="0" borderId="24" xfId="17" applyNumberFormat="1" applyFont="1" applyBorder="1"/>
    <xf numFmtId="3" fontId="5" fillId="0" borderId="76" xfId="17" applyNumberFormat="1" applyFont="1" applyBorder="1"/>
    <xf numFmtId="3" fontId="5" fillId="0" borderId="61" xfId="17" applyNumberFormat="1" applyFont="1" applyBorder="1"/>
    <xf numFmtId="49" fontId="5" fillId="0" borderId="30" xfId="17" applyNumberFormat="1" applyFont="1" applyBorder="1" applyAlignment="1">
      <alignment horizontal="center"/>
    </xf>
    <xf numFmtId="49" fontId="5" fillId="0" borderId="56" xfId="17" applyNumberFormat="1" applyFont="1" applyBorder="1"/>
    <xf numFmtId="49" fontId="5" fillId="0" borderId="51" xfId="17" applyNumberFormat="1" applyFont="1" applyBorder="1"/>
    <xf numFmtId="49" fontId="5" fillId="0" borderId="58" xfId="17" applyNumberFormat="1" applyFont="1" applyBorder="1" applyAlignment="1">
      <alignment wrapText="1"/>
    </xf>
    <xf numFmtId="3" fontId="5" fillId="0" borderId="4" xfId="0" applyNumberFormat="1" applyFont="1" applyBorder="1"/>
    <xf numFmtId="3" fontId="17" fillId="0" borderId="0" xfId="13" applyNumberFormat="1" applyFont="1"/>
    <xf numFmtId="3" fontId="1" fillId="0" borderId="0" xfId="13" applyNumberFormat="1" applyFont="1"/>
    <xf numFmtId="0" fontId="1" fillId="0" borderId="0" xfId="13" quotePrefix="1" applyFont="1" applyBorder="1" applyAlignment="1">
      <alignment horizontal="right"/>
    </xf>
    <xf numFmtId="0" fontId="1" fillId="0" borderId="0" xfId="13" applyFont="1" applyBorder="1" applyAlignment="1"/>
    <xf numFmtId="0" fontId="17" fillId="0" borderId="0" xfId="25" applyFont="1"/>
    <xf numFmtId="0" fontId="1" fillId="0" borderId="48" xfId="25" applyFont="1" applyBorder="1"/>
    <xf numFmtId="0" fontId="1" fillId="0" borderId="66" xfId="25" applyFont="1" applyBorder="1"/>
    <xf numFmtId="0" fontId="6" fillId="0" borderId="27" xfId="0" applyFont="1" applyBorder="1" applyAlignment="1">
      <alignment horizontal="center" vertical="center"/>
    </xf>
    <xf numFmtId="0" fontId="5" fillId="0" borderId="25" xfId="0" applyFont="1" applyBorder="1" applyAlignment="1">
      <alignment vertical="center"/>
    </xf>
    <xf numFmtId="0" fontId="5" fillId="0" borderId="51" xfId="0" applyFont="1" applyBorder="1" applyAlignment="1">
      <alignment vertical="center"/>
    </xf>
    <xf numFmtId="0" fontId="5" fillId="0" borderId="65" xfId="0" applyFont="1" applyBorder="1" applyAlignment="1">
      <alignment vertical="center"/>
    </xf>
    <xf numFmtId="0" fontId="5" fillId="0" borderId="77" xfId="0" applyFont="1" applyBorder="1" applyAlignment="1">
      <alignment vertical="center"/>
    </xf>
    <xf numFmtId="0" fontId="1" fillId="0" borderId="0" xfId="23" applyFont="1"/>
    <xf numFmtId="0" fontId="18" fillId="0" borderId="0" xfId="23" applyFont="1" applyBorder="1" applyAlignment="1">
      <alignment horizontal="left"/>
    </xf>
    <xf numFmtId="0" fontId="4" fillId="0" borderId="9" xfId="23" applyFont="1" applyFill="1" applyBorder="1" applyAlignment="1"/>
    <xf numFmtId="0" fontId="17" fillId="0" borderId="0" xfId="23" applyNumberFormat="1" applyFont="1" applyBorder="1"/>
    <xf numFmtId="3" fontId="1" fillId="0" borderId="0" xfId="13" applyNumberFormat="1" applyFont="1" applyBorder="1" applyAlignment="1"/>
    <xf numFmtId="3" fontId="1" fillId="0" borderId="0" xfId="13" applyNumberFormat="1" applyFont="1" applyBorder="1"/>
    <xf numFmtId="0" fontId="1" fillId="0" borderId="0" xfId="13" applyFont="1"/>
    <xf numFmtId="3" fontId="5" fillId="0" borderId="0" xfId="13" applyNumberFormat="1" applyFont="1" applyAlignment="1"/>
    <xf numFmtId="3" fontId="1" fillId="0" borderId="0" xfId="17" applyNumberFormat="1" applyFont="1" applyAlignment="1"/>
    <xf numFmtId="0" fontId="32" fillId="0" borderId="0" xfId="17" applyFont="1"/>
    <xf numFmtId="0" fontId="1" fillId="0" borderId="0" xfId="0" applyFont="1" applyFill="1" applyBorder="1"/>
    <xf numFmtId="0" fontId="17" fillId="0" borderId="0" xfId="0" applyFont="1" applyBorder="1" applyAlignment="1"/>
    <xf numFmtId="0" fontId="30" fillId="0" borderId="0" xfId="0" applyFont="1" applyBorder="1" applyAlignment="1"/>
    <xf numFmtId="0" fontId="1" fillId="0" borderId="0" xfId="0" applyFont="1" applyBorder="1" applyAlignment="1"/>
    <xf numFmtId="0" fontId="5" fillId="0" borderId="0" xfId="0" applyFont="1" applyBorder="1" applyAlignment="1"/>
    <xf numFmtId="0" fontId="6" fillId="0" borderId="0" xfId="0" applyFont="1" applyBorder="1" applyAlignment="1"/>
    <xf numFmtId="0" fontId="6" fillId="0" borderId="41" xfId="0" applyFont="1" applyBorder="1" applyAlignment="1"/>
    <xf numFmtId="0" fontId="5" fillId="0" borderId="27" xfId="0" applyFont="1" applyBorder="1" applyAlignment="1">
      <alignment horizontal="center" vertical="center" wrapText="1"/>
    </xf>
    <xf numFmtId="0" fontId="5" fillId="0" borderId="27" xfId="0" applyFont="1" applyBorder="1" applyAlignment="1">
      <alignment horizontal="center" vertical="center"/>
    </xf>
    <xf numFmtId="0" fontId="6" fillId="0" borderId="41" xfId="0" applyFont="1" applyBorder="1" applyAlignment="1">
      <alignment horizontal="center" vertical="center" wrapText="1"/>
    </xf>
    <xf numFmtId="0" fontId="5" fillId="0" borderId="30" xfId="0" applyFont="1" applyBorder="1" applyAlignment="1">
      <alignment horizontal="center" vertical="center"/>
    </xf>
    <xf numFmtId="0" fontId="6" fillId="0" borderId="30" xfId="0" applyFont="1" applyBorder="1" applyAlignment="1">
      <alignment horizontal="center" vertical="center" wrapText="1"/>
    </xf>
    <xf numFmtId="0" fontId="6" fillId="0" borderId="0" xfId="0" applyFont="1" applyBorder="1" applyAlignment="1">
      <alignment vertical="center" wrapText="1"/>
    </xf>
    <xf numFmtId="0" fontId="5" fillId="0" borderId="2" xfId="0" applyFont="1" applyBorder="1" applyAlignment="1">
      <alignment horizontal="right"/>
    </xf>
    <xf numFmtId="0" fontId="5" fillId="0" borderId="65" xfId="0" applyFont="1" applyBorder="1" applyAlignment="1">
      <alignment horizontal="right"/>
    </xf>
    <xf numFmtId="0" fontId="5" fillId="0" borderId="33" xfId="0" applyFont="1" applyBorder="1" applyAlignment="1"/>
    <xf numFmtId="0" fontId="5" fillId="0" borderId="77" xfId="0" applyFont="1" applyBorder="1" applyAlignment="1">
      <alignment horizontal="right"/>
    </xf>
    <xf numFmtId="0" fontId="5" fillId="0" borderId="65" xfId="0" applyFont="1" applyBorder="1" applyAlignment="1"/>
    <xf numFmtId="164" fontId="5" fillId="0" borderId="2" xfId="0" applyNumberFormat="1" applyFont="1" applyBorder="1" applyAlignment="1">
      <alignment horizontal="right"/>
    </xf>
    <xf numFmtId="164" fontId="5" fillId="0" borderId="33" xfId="0" applyNumberFormat="1" applyFont="1" applyBorder="1" applyAlignment="1">
      <alignment horizontal="right"/>
    </xf>
    <xf numFmtId="164" fontId="5" fillId="0" borderId="65" xfId="0" applyNumberFormat="1" applyFont="1" applyBorder="1" applyAlignment="1">
      <alignment horizontal="right"/>
    </xf>
    <xf numFmtId="164" fontId="5" fillId="0" borderId="77" xfId="0" applyNumberFormat="1" applyFont="1" applyBorder="1" applyAlignment="1">
      <alignment horizontal="right"/>
    </xf>
    <xf numFmtId="0" fontId="5" fillId="0" borderId="25" xfId="0" applyFont="1" applyBorder="1" applyAlignment="1">
      <alignment horizontal="right"/>
    </xf>
    <xf numFmtId="0" fontId="5" fillId="0" borderId="29" xfId="0" applyFont="1" applyBorder="1" applyAlignment="1"/>
    <xf numFmtId="0" fontId="5" fillId="0" borderId="51" xfId="0" applyFont="1" applyBorder="1" applyAlignment="1">
      <alignment horizontal="right"/>
    </xf>
    <xf numFmtId="0" fontId="5" fillId="0" borderId="25" xfId="0" applyFont="1" applyBorder="1" applyAlignment="1"/>
    <xf numFmtId="164" fontId="5" fillId="0" borderId="3" xfId="0" applyNumberFormat="1" applyFont="1" applyBorder="1" applyAlignment="1">
      <alignment horizontal="right"/>
    </xf>
    <xf numFmtId="164" fontId="5" fillId="0" borderId="29" xfId="0" applyNumberFormat="1" applyFont="1" applyBorder="1" applyAlignment="1">
      <alignment horizontal="right"/>
    </xf>
    <xf numFmtId="164" fontId="5" fillId="0" borderId="25" xfId="0" applyNumberFormat="1" applyFont="1" applyBorder="1" applyAlignment="1">
      <alignment horizontal="right"/>
    </xf>
    <xf numFmtId="164" fontId="5" fillId="0" borderId="51" xfId="0" applyNumberFormat="1" applyFont="1" applyBorder="1" applyAlignment="1">
      <alignment horizontal="right"/>
    </xf>
    <xf numFmtId="0" fontId="5" fillId="0" borderId="1" xfId="0" applyFont="1" applyBorder="1" applyAlignment="1">
      <alignment horizontal="right"/>
    </xf>
    <xf numFmtId="0" fontId="5" fillId="0" borderId="0" xfId="0" applyFont="1" applyBorder="1" applyAlignment="1">
      <alignment horizontal="right"/>
    </xf>
    <xf numFmtId="0" fontId="5" fillId="0" borderId="39" xfId="0" applyFont="1" applyBorder="1" applyAlignment="1"/>
    <xf numFmtId="0" fontId="5" fillId="0" borderId="11" xfId="0" applyFont="1" applyBorder="1" applyAlignment="1">
      <alignment horizontal="right"/>
    </xf>
    <xf numFmtId="0" fontId="5" fillId="0" borderId="10" xfId="0" applyFont="1" applyBorder="1" applyAlignment="1"/>
    <xf numFmtId="164" fontId="5" fillId="0" borderId="1" xfId="0" applyNumberFormat="1" applyFont="1" applyBorder="1" applyAlignment="1">
      <alignment horizontal="right"/>
    </xf>
    <xf numFmtId="164" fontId="5" fillId="0" borderId="66" xfId="0" applyNumberFormat="1" applyFont="1" applyBorder="1" applyAlignment="1">
      <alignment horizontal="right"/>
    </xf>
    <xf numFmtId="164" fontId="5" fillId="0" borderId="10" xfId="0" applyNumberFormat="1" applyFont="1" applyBorder="1" applyAlignment="1">
      <alignment horizontal="right"/>
    </xf>
    <xf numFmtId="164" fontId="5" fillId="0" borderId="11" xfId="0" applyNumberFormat="1" applyFont="1" applyBorder="1" applyAlignment="1">
      <alignment horizontal="right"/>
    </xf>
    <xf numFmtId="0" fontId="32" fillId="0" borderId="26" xfId="0" applyFont="1" applyBorder="1"/>
    <xf numFmtId="0" fontId="30" fillId="0" borderId="27" xfId="0" applyFont="1" applyBorder="1"/>
    <xf numFmtId="0" fontId="32" fillId="0" borderId="27" xfId="0" applyFont="1" applyBorder="1"/>
    <xf numFmtId="0" fontId="32" fillId="0" borderId="30" xfId="0" applyFont="1" applyBorder="1"/>
    <xf numFmtId="0" fontId="32" fillId="0" borderId="41" xfId="0" applyFont="1" applyBorder="1"/>
    <xf numFmtId="0" fontId="32" fillId="0" borderId="10" xfId="0" applyFont="1" applyBorder="1"/>
    <xf numFmtId="0" fontId="32" fillId="0" borderId="5" xfId="0" applyFont="1" applyBorder="1"/>
    <xf numFmtId="0" fontId="30" fillId="0" borderId="5" xfId="0" applyFont="1" applyBorder="1"/>
    <xf numFmtId="0" fontId="30" fillId="0" borderId="7" xfId="0" applyFont="1" applyBorder="1"/>
    <xf numFmtId="0" fontId="6" fillId="0" borderId="5" xfId="22" quotePrefix="1" applyFont="1" applyBorder="1" applyAlignment="1">
      <alignment horizontal="center"/>
    </xf>
    <xf numFmtId="0" fontId="6" fillId="0" borderId="63" xfId="22" quotePrefix="1" applyFont="1" applyBorder="1" applyAlignment="1">
      <alignment horizontal="center"/>
    </xf>
    <xf numFmtId="0" fontId="30" fillId="0" borderId="6" xfId="0" applyFont="1" applyBorder="1" applyAlignment="1">
      <alignment wrapText="1"/>
    </xf>
    <xf numFmtId="49" fontId="5" fillId="0" borderId="2" xfId="0" applyNumberFormat="1" applyFont="1" applyBorder="1" applyAlignment="1">
      <alignment horizontal="right" vertical="center"/>
    </xf>
    <xf numFmtId="0" fontId="5" fillId="0" borderId="23" xfId="0" applyFont="1" applyBorder="1" applyAlignment="1">
      <alignment vertical="center"/>
    </xf>
    <xf numFmtId="0" fontId="5" fillId="0" borderId="56" xfId="0" applyFont="1" applyBorder="1" applyAlignment="1">
      <alignment vertical="center"/>
    </xf>
    <xf numFmtId="3" fontId="5" fillId="0" borderId="24" xfId="0" applyNumberFormat="1" applyFont="1" applyBorder="1" applyAlignment="1">
      <alignment horizontal="right" vertical="center"/>
    </xf>
    <xf numFmtId="10" fontId="5" fillId="0" borderId="35" xfId="0" applyNumberFormat="1" applyFont="1" applyBorder="1" applyAlignment="1">
      <alignment horizontal="right" vertical="center"/>
    </xf>
    <xf numFmtId="10" fontId="30" fillId="0" borderId="6" xfId="0" applyNumberFormat="1" applyFont="1" applyBorder="1"/>
    <xf numFmtId="49" fontId="5" fillId="0" borderId="3" xfId="0" applyNumberFormat="1" applyFont="1" applyBorder="1" applyAlignment="1">
      <alignment horizontal="right" vertical="center"/>
    </xf>
    <xf numFmtId="3" fontId="5" fillId="0" borderId="76" xfId="0" applyNumberFormat="1" applyFont="1" applyBorder="1" applyAlignment="1">
      <alignment horizontal="right" vertical="center"/>
    </xf>
    <xf numFmtId="10" fontId="5" fillId="0" borderId="38" xfId="0" applyNumberFormat="1" applyFont="1" applyBorder="1" applyAlignment="1">
      <alignment horizontal="right" vertical="center"/>
    </xf>
    <xf numFmtId="0" fontId="5" fillId="0" borderId="76" xfId="0" applyFont="1" applyBorder="1" applyAlignment="1">
      <alignment vertical="center"/>
    </xf>
    <xf numFmtId="0" fontId="5" fillId="0" borderId="62" xfId="0" applyFont="1" applyBorder="1" applyAlignment="1">
      <alignment vertical="center"/>
    </xf>
    <xf numFmtId="0" fontId="30" fillId="0" borderId="0" xfId="0" applyFont="1" applyBorder="1" applyAlignment="1">
      <alignment wrapText="1"/>
    </xf>
    <xf numFmtId="10" fontId="30" fillId="0" borderId="0" xfId="0" applyNumberFormat="1" applyFont="1" applyBorder="1"/>
    <xf numFmtId="0" fontId="5" fillId="0" borderId="38" xfId="0" applyFont="1" applyBorder="1" applyAlignment="1">
      <alignment vertical="center"/>
    </xf>
    <xf numFmtId="0" fontId="5" fillId="0" borderId="4" xfId="0" applyFont="1" applyBorder="1" applyAlignment="1">
      <alignment horizontal="right" vertical="center"/>
    </xf>
    <xf numFmtId="0" fontId="5" fillId="0" borderId="54" xfId="0" applyFont="1" applyBorder="1" applyAlignment="1">
      <alignment vertical="center"/>
    </xf>
    <xf numFmtId="0" fontId="5" fillId="0" borderId="58" xfId="0" applyFont="1" applyBorder="1" applyAlignment="1">
      <alignment vertical="center"/>
    </xf>
    <xf numFmtId="3" fontId="5" fillId="0" borderId="61" xfId="0" applyNumberFormat="1" applyFont="1" applyBorder="1" applyAlignment="1">
      <alignment horizontal="right" vertical="center"/>
    </xf>
    <xf numFmtId="10" fontId="5" fillId="0" borderId="37" xfId="0" applyNumberFormat="1" applyFont="1" applyBorder="1" applyAlignment="1">
      <alignment horizontal="right" vertical="center"/>
    </xf>
    <xf numFmtId="0" fontId="31" fillId="0" borderId="0" xfId="5" applyFont="1"/>
    <xf numFmtId="0" fontId="33" fillId="0" borderId="0" xfId="0" applyFont="1"/>
    <xf numFmtId="0" fontId="34" fillId="0" borderId="0" xfId="0" applyFont="1"/>
    <xf numFmtId="0" fontId="5" fillId="0" borderId="44" xfId="22" quotePrefix="1" applyFont="1" applyBorder="1"/>
    <xf numFmtId="0" fontId="5" fillId="0" borderId="2" xfId="22" quotePrefix="1" applyFont="1" applyBorder="1"/>
    <xf numFmtId="0" fontId="5" fillId="0" borderId="75" xfId="22" quotePrefix="1" applyFont="1" applyBorder="1"/>
    <xf numFmtId="0" fontId="5" fillId="0" borderId="65" xfId="22" quotePrefix="1" applyFont="1" applyBorder="1"/>
    <xf numFmtId="0" fontId="5" fillId="0" borderId="78" xfId="22" quotePrefix="1" applyFont="1" applyBorder="1"/>
    <xf numFmtId="0" fontId="5" fillId="0" borderId="63" xfId="22" quotePrefix="1" applyFont="1" applyBorder="1"/>
    <xf numFmtId="0" fontId="5" fillId="0" borderId="70" xfId="22" applyFont="1" applyBorder="1"/>
    <xf numFmtId="0" fontId="5" fillId="0" borderId="43" xfId="22" applyFont="1" applyBorder="1"/>
    <xf numFmtId="0" fontId="5" fillId="0" borderId="57" xfId="22" quotePrefix="1" applyFont="1" applyBorder="1"/>
    <xf numFmtId="0" fontId="5" fillId="0" borderId="46" xfId="22" quotePrefix="1" applyFont="1" applyBorder="1"/>
    <xf numFmtId="0" fontId="5" fillId="0" borderId="38" xfId="22" quotePrefix="1" applyFont="1" applyBorder="1"/>
    <xf numFmtId="0" fontId="5" fillId="0" borderId="59" xfId="22" applyFont="1" applyBorder="1"/>
    <xf numFmtId="0" fontId="5" fillId="0" borderId="44" xfId="22" applyFont="1" applyBorder="1"/>
    <xf numFmtId="0" fontId="5" fillId="0" borderId="40" xfId="22" quotePrefix="1" applyFont="1" applyBorder="1"/>
    <xf numFmtId="0" fontId="5" fillId="0" borderId="75" xfId="22" applyFont="1" applyBorder="1"/>
    <xf numFmtId="0" fontId="5" fillId="0" borderId="64" xfId="22" applyFont="1" applyBorder="1"/>
    <xf numFmtId="0" fontId="5" fillId="0" borderId="47" xfId="22" applyFont="1" applyBorder="1"/>
    <xf numFmtId="0" fontId="5" fillId="0" borderId="14" xfId="22" applyFont="1" applyBorder="1"/>
    <xf numFmtId="0" fontId="5" fillId="0" borderId="38" xfId="22" applyFont="1" applyBorder="1"/>
    <xf numFmtId="0" fontId="5" fillId="0" borderId="50" xfId="22" applyFont="1" applyBorder="1"/>
    <xf numFmtId="0" fontId="5" fillId="0" borderId="46" xfId="22" applyFont="1" applyBorder="1"/>
    <xf numFmtId="0" fontId="5" fillId="0" borderId="37" xfId="22" applyFont="1" applyBorder="1"/>
    <xf numFmtId="0" fontId="6" fillId="0" borderId="5" xfId="0" applyFont="1" applyBorder="1" applyAlignment="1">
      <alignment vertical="center" wrapText="1"/>
    </xf>
    <xf numFmtId="166" fontId="5" fillId="0" borderId="21" xfId="0" applyNumberFormat="1" applyFont="1" applyBorder="1"/>
    <xf numFmtId="166" fontId="5" fillId="0" borderId="43" xfId="0" applyNumberFormat="1" applyFont="1" applyBorder="1"/>
    <xf numFmtId="166" fontId="5" fillId="0" borderId="75" xfId="0" applyNumberFormat="1" applyFont="1" applyBorder="1"/>
    <xf numFmtId="166" fontId="5" fillId="0" borderId="74" xfId="0" applyNumberFormat="1" applyFont="1" applyBorder="1"/>
    <xf numFmtId="166" fontId="5" fillId="0" borderId="79" xfId="0" applyNumberFormat="1" applyFont="1" applyBorder="1"/>
    <xf numFmtId="166" fontId="5" fillId="0" borderId="64" xfId="0" applyNumberFormat="1" applyFont="1" applyBorder="1"/>
    <xf numFmtId="166" fontId="5" fillId="0" borderId="76" xfId="0" applyNumberFormat="1" applyFont="1" applyBorder="1"/>
    <xf numFmtId="166" fontId="5" fillId="0" borderId="14" xfId="0" applyNumberFormat="1" applyFont="1" applyBorder="1"/>
    <xf numFmtId="166" fontId="5" fillId="0" borderId="62" xfId="0" applyNumberFormat="1" applyFont="1" applyBorder="1"/>
    <xf numFmtId="166" fontId="5" fillId="0" borderId="38" xfId="0" applyNumberFormat="1" applyFont="1" applyBorder="1"/>
    <xf numFmtId="166" fontId="5" fillId="0" borderId="22" xfId="0" applyNumberFormat="1" applyFont="1" applyBorder="1"/>
    <xf numFmtId="166" fontId="5" fillId="0" borderId="14" xfId="0" applyNumberFormat="1" applyFont="1" applyFill="1" applyBorder="1"/>
    <xf numFmtId="166" fontId="5" fillId="0" borderId="61" xfId="0" applyNumberFormat="1" applyFont="1" applyBorder="1"/>
    <xf numFmtId="166" fontId="5" fillId="0" borderId="44" xfId="0" applyNumberFormat="1" applyFont="1" applyBorder="1"/>
    <xf numFmtId="166" fontId="5" fillId="0" borderId="37" xfId="0" applyNumberFormat="1" applyFont="1" applyBorder="1"/>
    <xf numFmtId="166" fontId="6" fillId="0" borderId="33" xfId="0" applyNumberFormat="1" applyFont="1" applyFill="1" applyBorder="1"/>
    <xf numFmtId="166" fontId="6" fillId="0" borderId="29" xfId="0" applyNumberFormat="1" applyFont="1" applyFill="1" applyBorder="1"/>
    <xf numFmtId="166" fontId="6" fillId="0" borderId="36" xfId="0" applyNumberFormat="1" applyFont="1" applyFill="1" applyBorder="1"/>
    <xf numFmtId="166" fontId="6" fillId="0" borderId="7" xfId="22" applyNumberFormat="1" applyFont="1" applyFill="1" applyBorder="1" applyAlignment="1">
      <alignment horizontal="right"/>
    </xf>
    <xf numFmtId="166" fontId="5" fillId="0" borderId="2" xfId="22" applyNumberFormat="1" applyFont="1" applyFill="1" applyBorder="1" applyAlignment="1">
      <alignment horizontal="right"/>
    </xf>
    <xf numFmtId="166" fontId="6" fillId="0" borderId="25" xfId="22" applyNumberFormat="1" applyFont="1" applyFill="1" applyBorder="1" applyAlignment="1">
      <alignment horizontal="right"/>
    </xf>
    <xf numFmtId="166" fontId="5" fillId="0" borderId="3" xfId="22" applyNumberFormat="1" applyFont="1" applyFill="1" applyBorder="1" applyAlignment="1">
      <alignment horizontal="right"/>
    </xf>
    <xf numFmtId="166" fontId="6" fillId="0" borderId="54" xfId="22" applyNumberFormat="1" applyFont="1" applyFill="1" applyBorder="1" applyAlignment="1">
      <alignment horizontal="right"/>
    </xf>
    <xf numFmtId="166" fontId="5" fillId="0" borderId="4" xfId="22" applyNumberFormat="1" applyFont="1" applyFill="1" applyBorder="1" applyAlignment="1">
      <alignment horizontal="right"/>
    </xf>
    <xf numFmtId="166" fontId="5" fillId="0" borderId="70" xfId="22" applyNumberFormat="1" applyFont="1" applyFill="1" applyBorder="1" applyAlignment="1">
      <alignment horizontal="right"/>
    </xf>
    <xf numFmtId="166" fontId="5" fillId="0" borderId="43" xfId="22" applyNumberFormat="1" applyFont="1" applyFill="1" applyBorder="1" applyAlignment="1">
      <alignment horizontal="right"/>
    </xf>
    <xf numFmtId="166" fontId="5" fillId="0" borderId="35" xfId="22" applyNumberFormat="1" applyFont="1" applyFill="1" applyBorder="1" applyAlignment="1">
      <alignment horizontal="right"/>
    </xf>
    <xf numFmtId="166" fontId="6" fillId="0" borderId="56" xfId="22" applyNumberFormat="1" applyFont="1" applyFill="1" applyBorder="1" applyAlignment="1">
      <alignment horizontal="right"/>
    </xf>
    <xf numFmtId="166" fontId="5" fillId="0" borderId="47" xfId="22" applyNumberFormat="1" applyFont="1" applyFill="1" applyBorder="1" applyAlignment="1">
      <alignment horizontal="right"/>
    </xf>
    <xf numFmtId="166" fontId="5" fillId="0" borderId="14" xfId="22" applyNumberFormat="1" applyFont="1" applyFill="1" applyBorder="1" applyAlignment="1">
      <alignment horizontal="right"/>
    </xf>
    <xf numFmtId="166" fontId="5" fillId="0" borderId="38" xfId="22" applyNumberFormat="1" applyFont="1" applyFill="1" applyBorder="1" applyAlignment="1">
      <alignment horizontal="right"/>
    </xf>
    <xf numFmtId="166" fontId="6" fillId="0" borderId="51" xfId="22" applyNumberFormat="1" applyFont="1" applyFill="1" applyBorder="1" applyAlignment="1">
      <alignment horizontal="right"/>
    </xf>
    <xf numFmtId="166" fontId="5" fillId="0" borderId="59" xfId="22" applyNumberFormat="1" applyFont="1" applyFill="1" applyBorder="1" applyAlignment="1">
      <alignment horizontal="right"/>
    </xf>
    <xf numFmtId="166" fontId="5" fillId="0" borderId="44" xfId="22" applyNumberFormat="1" applyFont="1" applyFill="1" applyBorder="1" applyAlignment="1">
      <alignment horizontal="right"/>
    </xf>
    <xf numFmtId="166" fontId="5" fillId="0" borderId="37" xfId="22" applyNumberFormat="1" applyFont="1" applyFill="1" applyBorder="1" applyAlignment="1">
      <alignment horizontal="right"/>
    </xf>
    <xf numFmtId="166" fontId="6" fillId="0" borderId="58" xfId="22" applyNumberFormat="1" applyFont="1" applyFill="1" applyBorder="1" applyAlignment="1">
      <alignment horizontal="right"/>
    </xf>
    <xf numFmtId="3" fontId="35" fillId="0" borderId="0" xfId="13" applyNumberFormat="1" applyFont="1"/>
    <xf numFmtId="3" fontId="36" fillId="0" borderId="0" xfId="13" applyNumberFormat="1" applyFont="1" applyBorder="1" applyAlignment="1"/>
    <xf numFmtId="0" fontId="35" fillId="0" borderId="0" xfId="13" quotePrefix="1" applyFont="1" applyBorder="1" applyAlignment="1">
      <alignment horizontal="right"/>
    </xf>
    <xf numFmtId="0" fontId="35" fillId="0" borderId="0" xfId="13" applyFont="1" applyBorder="1" applyAlignment="1"/>
    <xf numFmtId="3" fontId="35" fillId="0" borderId="0" xfId="25" applyNumberFormat="1" applyFont="1"/>
    <xf numFmtId="165" fontId="37" fillId="0" borderId="0" xfId="25" applyNumberFormat="1" applyFont="1"/>
    <xf numFmtId="3" fontId="35" fillId="0" borderId="0" xfId="25" applyNumberFormat="1" applyFont="1" applyAlignment="1">
      <alignment horizontal="center"/>
    </xf>
    <xf numFmtId="165" fontId="37" fillId="0" borderId="0" xfId="25" applyNumberFormat="1" applyFont="1" applyAlignment="1">
      <alignment horizontal="center"/>
    </xf>
    <xf numFmtId="165" fontId="38" fillId="0" borderId="0" xfId="25" applyNumberFormat="1" applyFont="1"/>
    <xf numFmtId="3" fontId="1" fillId="0" borderId="1" xfId="25" applyNumberFormat="1" applyFont="1" applyBorder="1" applyAlignment="1">
      <alignment horizontal="center" wrapText="1"/>
    </xf>
    <xf numFmtId="3" fontId="1" fillId="0" borderId="27" xfId="25" applyNumberFormat="1" applyFont="1" applyBorder="1" applyAlignment="1">
      <alignment horizontal="center" wrapText="1"/>
    </xf>
    <xf numFmtId="165" fontId="1" fillId="0" borderId="10" xfId="25" applyNumberFormat="1" applyFont="1" applyBorder="1" applyAlignment="1">
      <alignment horizontal="center" wrapText="1"/>
    </xf>
    <xf numFmtId="3" fontId="1" fillId="0" borderId="67" xfId="25" applyNumberFormat="1" applyFont="1" applyBorder="1" applyAlignment="1">
      <alignment horizontal="center" wrapText="1"/>
    </xf>
    <xf numFmtId="165" fontId="1" fillId="0" borderId="67" xfId="25" applyNumberFormat="1" applyFont="1" applyBorder="1" applyAlignment="1">
      <alignment horizontal="center" wrapText="1"/>
    </xf>
    <xf numFmtId="165" fontId="1" fillId="0" borderId="11" xfId="25" applyNumberFormat="1" applyFont="1" applyBorder="1" applyAlignment="1">
      <alignment horizontal="center" wrapText="1"/>
    </xf>
    <xf numFmtId="0" fontId="1" fillId="0" borderId="6" xfId="25" applyFont="1" applyBorder="1" applyAlignment="1">
      <alignment wrapText="1"/>
    </xf>
    <xf numFmtId="3" fontId="1" fillId="0" borderId="5" xfId="25" applyNumberFormat="1" applyFont="1" applyBorder="1" applyAlignment="1">
      <alignment horizontal="right"/>
    </xf>
    <xf numFmtId="3" fontId="1" fillId="0" borderId="7" xfId="25" applyNumberFormat="1" applyFont="1" applyBorder="1" applyAlignment="1">
      <alignment horizontal="right"/>
    </xf>
    <xf numFmtId="165" fontId="1" fillId="0" borderId="7" xfId="25" applyNumberFormat="1" applyFont="1" applyBorder="1" applyAlignment="1">
      <alignment horizontal="right"/>
    </xf>
    <xf numFmtId="3" fontId="1" fillId="0" borderId="68" xfId="25" applyNumberFormat="1" applyFont="1" applyBorder="1" applyAlignment="1">
      <alignment horizontal="right"/>
    </xf>
    <xf numFmtId="165" fontId="1" fillId="0" borderId="68" xfId="25" applyNumberFormat="1" applyFont="1" applyBorder="1" applyAlignment="1">
      <alignment horizontal="right"/>
    </xf>
    <xf numFmtId="165" fontId="1" fillId="0" borderId="8" xfId="25" applyNumberFormat="1" applyFont="1" applyBorder="1" applyAlignment="1">
      <alignment horizontal="right"/>
    </xf>
    <xf numFmtId="0" fontId="1" fillId="0" borderId="36" xfId="25" applyFont="1" applyBorder="1" applyAlignment="1">
      <alignment wrapText="1"/>
    </xf>
    <xf numFmtId="3" fontId="1" fillId="0" borderId="4" xfId="25" applyNumberFormat="1" applyFont="1" applyBorder="1" applyAlignment="1">
      <alignment horizontal="right"/>
    </xf>
    <xf numFmtId="3" fontId="1" fillId="0" borderId="54" xfId="25" applyNumberFormat="1" applyFont="1" applyBorder="1" applyAlignment="1">
      <alignment horizontal="right"/>
    </xf>
    <xf numFmtId="165" fontId="1" fillId="0" borderId="54" xfId="25" applyNumberFormat="1" applyFont="1" applyBorder="1" applyAlignment="1">
      <alignment horizontal="right"/>
    </xf>
    <xf numFmtId="3" fontId="1" fillId="0" borderId="60" xfId="25" applyNumberFormat="1" applyFont="1" applyBorder="1" applyAlignment="1">
      <alignment horizontal="right"/>
    </xf>
    <xf numFmtId="165" fontId="1" fillId="0" borderId="61" xfId="25" applyNumberFormat="1" applyFont="1" applyBorder="1" applyAlignment="1">
      <alignment horizontal="right"/>
    </xf>
    <xf numFmtId="165" fontId="1" fillId="0" borderId="60" xfId="25" applyNumberFormat="1" applyFont="1" applyBorder="1" applyAlignment="1">
      <alignment horizontal="right"/>
    </xf>
    <xf numFmtId="165" fontId="1" fillId="0" borderId="58" xfId="25" applyNumberFormat="1" applyFont="1" applyBorder="1" applyAlignment="1">
      <alignment horizontal="right"/>
    </xf>
    <xf numFmtId="0" fontId="4" fillId="0" borderId="41" xfId="25" applyFont="1" applyBorder="1" applyAlignment="1">
      <alignment wrapText="1"/>
    </xf>
    <xf numFmtId="3" fontId="4" fillId="0" borderId="26" xfId="25" applyNumberFormat="1" applyFont="1" applyBorder="1" applyAlignment="1">
      <alignment horizontal="right"/>
    </xf>
    <xf numFmtId="3" fontId="4" fillId="0" borderId="27" xfId="25" applyNumberFormat="1" applyFont="1" applyBorder="1" applyAlignment="1">
      <alignment horizontal="right"/>
    </xf>
    <xf numFmtId="165" fontId="4" fillId="0" borderId="27" xfId="25" applyNumberFormat="1" applyFont="1" applyBorder="1" applyAlignment="1">
      <alignment horizontal="right"/>
    </xf>
    <xf numFmtId="3" fontId="4" fillId="0" borderId="45" xfId="25" applyNumberFormat="1" applyFont="1" applyBorder="1" applyAlignment="1">
      <alignment horizontal="right"/>
    </xf>
    <xf numFmtId="166" fontId="4" fillId="0" borderId="45" xfId="25" applyNumberFormat="1" applyFont="1" applyBorder="1" applyAlignment="1">
      <alignment horizontal="right"/>
    </xf>
    <xf numFmtId="166" fontId="4" fillId="0" borderId="30" xfId="25" applyNumberFormat="1" applyFont="1" applyBorder="1" applyAlignment="1">
      <alignment horizontal="right"/>
    </xf>
    <xf numFmtId="0" fontId="1" fillId="0" borderId="48" xfId="25" applyFont="1" applyBorder="1" applyAlignment="1">
      <alignment wrapText="1"/>
    </xf>
    <xf numFmtId="165" fontId="1" fillId="0" borderId="80" xfId="25" applyNumberFormat="1" applyFont="1" applyBorder="1" applyAlignment="1">
      <alignment horizontal="right"/>
    </xf>
    <xf numFmtId="0" fontId="1" fillId="0" borderId="0" xfId="0" applyFont="1" applyBorder="1" applyAlignment="1">
      <alignment horizontal="right"/>
    </xf>
    <xf numFmtId="0" fontId="3" fillId="0" borderId="0" xfId="6" applyAlignment="1" applyProtection="1"/>
    <xf numFmtId="0" fontId="27" fillId="0" borderId="0" xfId="25" applyFont="1" applyFill="1" applyBorder="1" applyAlignment="1">
      <alignment horizontal="left"/>
    </xf>
    <xf numFmtId="165" fontId="5" fillId="0" borderId="65" xfId="22" applyNumberFormat="1" applyFont="1" applyBorder="1" applyAlignment="1">
      <alignment horizontal="right"/>
    </xf>
    <xf numFmtId="165" fontId="5" fillId="0" borderId="8" xfId="22" applyNumberFormat="1" applyFont="1" applyBorder="1" applyAlignment="1">
      <alignment horizontal="right"/>
    </xf>
    <xf numFmtId="165" fontId="5" fillId="0" borderId="23" xfId="22" applyNumberFormat="1" applyFont="1" applyBorder="1" applyAlignment="1">
      <alignment horizontal="right"/>
    </xf>
    <xf numFmtId="165" fontId="5" fillId="0" borderId="9" xfId="22" applyNumberFormat="1" applyFont="1" applyBorder="1" applyAlignment="1">
      <alignment horizontal="right"/>
    </xf>
    <xf numFmtId="165" fontId="5" fillId="0" borderId="5" xfId="22" applyNumberFormat="1" applyFont="1" applyBorder="1" applyAlignment="1">
      <alignment horizontal="right"/>
    </xf>
    <xf numFmtId="165" fontId="5" fillId="0" borderId="7" xfId="22" applyNumberFormat="1" applyFont="1" applyBorder="1" applyAlignment="1">
      <alignment horizontal="right"/>
    </xf>
    <xf numFmtId="165" fontId="6" fillId="0" borderId="30" xfId="22" applyNumberFormat="1" applyFont="1" applyFill="1" applyBorder="1" applyAlignment="1">
      <alignment horizontal="right"/>
    </xf>
    <xf numFmtId="3" fontId="5" fillId="0" borderId="27" xfId="22" quotePrefix="1" applyNumberFormat="1" applyFont="1" applyBorder="1" applyAlignment="1">
      <alignment horizontal="left"/>
    </xf>
    <xf numFmtId="0" fontId="24" fillId="0" borderId="51" xfId="22" quotePrefix="1" applyFont="1" applyFill="1" applyBorder="1" applyAlignment="1">
      <alignment horizontal="right"/>
    </xf>
    <xf numFmtId="0" fontId="5" fillId="0" borderId="3" xfId="22" applyFont="1" applyFill="1" applyBorder="1"/>
    <xf numFmtId="0" fontId="5" fillId="0" borderId="6" xfId="22" applyFont="1" applyBorder="1"/>
    <xf numFmtId="0" fontId="30" fillId="0" borderId="0" xfId="0" applyNumberFormat="1" applyFont="1"/>
    <xf numFmtId="0" fontId="30" fillId="0" borderId="0" xfId="0" quotePrefix="1" applyNumberFormat="1" applyFont="1"/>
    <xf numFmtId="0" fontId="41" fillId="0" borderId="0" xfId="14" applyFont="1" applyBorder="1"/>
    <xf numFmtId="3" fontId="41" fillId="0" borderId="0" xfId="14" applyNumberFormat="1" applyFont="1" applyBorder="1"/>
    <xf numFmtId="1" fontId="41" fillId="0" borderId="0" xfId="14" applyNumberFormat="1" applyFont="1" applyBorder="1"/>
    <xf numFmtId="0" fontId="42" fillId="0" borderId="0" xfId="14" applyNumberFormat="1" applyFont="1" applyBorder="1"/>
    <xf numFmtId="0" fontId="41" fillId="0" borderId="0" xfId="14" applyNumberFormat="1" applyFont="1" applyBorder="1"/>
    <xf numFmtId="3" fontId="39" fillId="0" borderId="0" xfId="14" applyNumberFormat="1" applyFont="1" applyBorder="1"/>
    <xf numFmtId="0" fontId="40" fillId="0" borderId="0" xfId="0" applyFont="1" applyBorder="1" applyAlignment="1">
      <alignment wrapText="1"/>
    </xf>
    <xf numFmtId="3" fontId="41" fillId="0" borderId="0" xfId="14" applyNumberFormat="1" applyFont="1" applyBorder="1" applyAlignment="1">
      <alignment horizontal="right"/>
    </xf>
    <xf numFmtId="165" fontId="30" fillId="0" borderId="0" xfId="17" applyNumberFormat="1" applyFont="1"/>
    <xf numFmtId="0" fontId="43" fillId="0" borderId="0" xfId="0" applyFont="1"/>
    <xf numFmtId="3" fontId="42" fillId="0" borderId="0" xfId="14" applyNumberFormat="1" applyFont="1" applyBorder="1"/>
    <xf numFmtId="0" fontId="41" fillId="0" borderId="0" xfId="0" applyFont="1" applyBorder="1" applyAlignment="1"/>
    <xf numFmtId="0" fontId="41" fillId="0" borderId="0" xfId="0" applyFont="1"/>
    <xf numFmtId="0" fontId="30" fillId="0" borderId="0" xfId="17" applyNumberFormat="1" applyFont="1"/>
    <xf numFmtId="0" fontId="41" fillId="0" borderId="0" xfId="0" quotePrefix="1" applyFont="1"/>
    <xf numFmtId="0" fontId="41" fillId="0" borderId="0" xfId="0" applyFont="1" applyFill="1"/>
    <xf numFmtId="166" fontId="5" fillId="0" borderId="3" xfId="22" applyNumberFormat="1" applyFont="1" applyBorder="1" applyAlignment="1">
      <alignment horizontal="right"/>
    </xf>
    <xf numFmtId="166" fontId="5" fillId="0" borderId="7" xfId="22" applyNumberFormat="1" applyFont="1" applyBorder="1" applyAlignment="1">
      <alignment horizontal="right"/>
    </xf>
    <xf numFmtId="166" fontId="5" fillId="0" borderId="63" xfId="22" applyNumberFormat="1" applyFont="1" applyBorder="1" applyAlignment="1">
      <alignment horizontal="right"/>
    </xf>
    <xf numFmtId="166" fontId="5" fillId="0" borderId="25" xfId="22" applyNumberFormat="1" applyFont="1" applyBorder="1" applyAlignment="1">
      <alignment horizontal="right"/>
    </xf>
    <xf numFmtId="166" fontId="5" fillId="0" borderId="38" xfId="22" applyNumberFormat="1" applyFont="1" applyBorder="1" applyAlignment="1">
      <alignment horizontal="right"/>
    </xf>
    <xf numFmtId="166" fontId="5" fillId="0" borderId="6" xfId="22" applyNumberFormat="1" applyFont="1" applyBorder="1" applyAlignment="1">
      <alignment horizontal="right"/>
    </xf>
    <xf numFmtId="166" fontId="6" fillId="0" borderId="26" xfId="22" applyNumberFormat="1" applyFont="1" applyBorder="1" applyAlignment="1">
      <alignment horizontal="right"/>
    </xf>
    <xf numFmtId="166" fontId="6" fillId="0" borderId="27" xfId="22" applyNumberFormat="1" applyFont="1" applyBorder="1" applyAlignment="1">
      <alignment horizontal="right"/>
    </xf>
    <xf numFmtId="166" fontId="6" fillId="0" borderId="28" xfId="22" applyNumberFormat="1" applyFont="1" applyFill="1" applyBorder="1" applyAlignment="1">
      <alignment horizontal="right"/>
    </xf>
    <xf numFmtId="166" fontId="6" fillId="0" borderId="28" xfId="22" applyNumberFormat="1" applyFont="1" applyBorder="1" applyAlignment="1">
      <alignment horizontal="right"/>
    </xf>
    <xf numFmtId="3" fontId="6" fillId="0" borderId="27" xfId="22" applyNumberFormat="1" applyFont="1" applyBorder="1" applyAlignment="1">
      <alignment horizontal="left"/>
    </xf>
    <xf numFmtId="0" fontId="1" fillId="0" borderId="0" xfId="0" applyFont="1" applyAlignment="1">
      <alignment wrapText="1"/>
    </xf>
    <xf numFmtId="0" fontId="14" fillId="5" borderId="6" xfId="23" applyFont="1" applyFill="1" applyBorder="1"/>
    <xf numFmtId="3" fontId="4" fillId="0" borderId="6" xfId="14" applyNumberFormat="1" applyFont="1" applyBorder="1" applyAlignment="1">
      <alignment horizontal="left"/>
    </xf>
    <xf numFmtId="165" fontId="5" fillId="0" borderId="5" xfId="17" applyNumberFormat="1" applyFont="1" applyBorder="1"/>
    <xf numFmtId="165" fontId="5" fillId="0" borderId="7" xfId="17" applyNumberFormat="1" applyFont="1" applyBorder="1"/>
    <xf numFmtId="165" fontId="5" fillId="0" borderId="8" xfId="17" applyNumberFormat="1" applyFont="1" applyBorder="1"/>
    <xf numFmtId="165" fontId="5" fillId="0" borderId="3" xfId="17" applyNumberFormat="1" applyFont="1" applyBorder="1"/>
    <xf numFmtId="165" fontId="5" fillId="0" borderId="25" xfId="17" applyNumberFormat="1" applyFont="1" applyBorder="1"/>
    <xf numFmtId="165" fontId="5" fillId="0" borderId="51" xfId="17" applyNumberFormat="1" applyFont="1" applyBorder="1"/>
    <xf numFmtId="165" fontId="5" fillId="0" borderId="1" xfId="17" applyNumberFormat="1" applyFont="1" applyBorder="1"/>
    <xf numFmtId="165" fontId="5" fillId="0" borderId="10" xfId="17" applyNumberFormat="1" applyFont="1" applyBorder="1"/>
    <xf numFmtId="165" fontId="5" fillId="0" borderId="11" xfId="17" applyNumberFormat="1" applyFont="1" applyBorder="1"/>
    <xf numFmtId="3" fontId="1" fillId="0" borderId="0" xfId="25" applyNumberFormat="1" applyFont="1"/>
    <xf numFmtId="165" fontId="44" fillId="0" borderId="0" xfId="25" applyNumberFormat="1" applyFont="1"/>
    <xf numFmtId="3" fontId="1" fillId="0" borderId="0" xfId="25" applyNumberFormat="1" applyFont="1" applyAlignment="1">
      <alignment horizontal="center"/>
    </xf>
    <xf numFmtId="165" fontId="44" fillId="0" borderId="0" xfId="25" applyNumberFormat="1" applyFont="1" applyAlignment="1">
      <alignment horizontal="center"/>
    </xf>
    <xf numFmtId="165" fontId="8" fillId="0" borderId="0" xfId="25" applyNumberFormat="1" applyFont="1"/>
    <xf numFmtId="3" fontId="1" fillId="0" borderId="0" xfId="25" applyNumberFormat="1" applyFont="1" applyAlignment="1">
      <alignment horizontal="left"/>
    </xf>
    <xf numFmtId="165" fontId="44" fillId="0" borderId="0" xfId="25" applyNumberFormat="1" applyFont="1" applyAlignment="1">
      <alignment horizontal="left"/>
    </xf>
    <xf numFmtId="3" fontId="1" fillId="0" borderId="0" xfId="25" applyNumberFormat="1" applyFont="1" applyBorder="1" applyAlignment="1">
      <alignment horizontal="left"/>
    </xf>
    <xf numFmtId="3" fontId="45" fillId="0" borderId="0" xfId="25" applyNumberFormat="1" applyFont="1" applyBorder="1" applyAlignment="1">
      <alignment horizontal="left"/>
    </xf>
    <xf numFmtId="165" fontId="8" fillId="0" borderId="0" xfId="25" applyNumberFormat="1" applyFont="1" applyBorder="1" applyAlignment="1">
      <alignment horizontal="left"/>
    </xf>
    <xf numFmtId="0" fontId="6" fillId="0" borderId="41" xfId="22" applyFont="1" applyBorder="1" applyAlignment="1">
      <alignment horizontal="center" vertical="center" wrapText="1"/>
    </xf>
    <xf numFmtId="3" fontId="5" fillId="0" borderId="72" xfId="22" quotePrefix="1" applyNumberFormat="1" applyFont="1" applyBorder="1" applyAlignment="1">
      <alignment horizontal="center" vertical="center" wrapText="1"/>
    </xf>
    <xf numFmtId="0" fontId="5" fillId="0" borderId="20" xfId="22" applyFont="1" applyBorder="1" applyAlignment="1">
      <alignment horizontal="center" vertical="center" wrapText="1"/>
    </xf>
    <xf numFmtId="0" fontId="5" fillId="0" borderId="48" xfId="0" applyFont="1" applyBorder="1" applyAlignment="1">
      <alignment horizontal="center" vertical="center" wrapText="1"/>
    </xf>
    <xf numFmtId="0" fontId="5" fillId="0" borderId="48" xfId="22" applyFont="1" applyBorder="1" applyAlignment="1">
      <alignment horizontal="center" vertical="center" wrapText="1"/>
    </xf>
    <xf numFmtId="1" fontId="6" fillId="0" borderId="33" xfId="13" applyNumberFormat="1" applyFont="1" applyBorder="1" applyAlignment="1">
      <alignment wrapText="1"/>
    </xf>
    <xf numFmtId="1" fontId="5" fillId="0" borderId="74" xfId="22" quotePrefix="1" applyNumberFormat="1" applyFont="1" applyBorder="1"/>
    <xf numFmtId="1" fontId="5" fillId="0" borderId="79" xfId="22" quotePrefix="1" applyNumberFormat="1" applyFont="1" applyBorder="1"/>
    <xf numFmtId="164" fontId="5" fillId="0" borderId="33" xfId="0" applyNumberFormat="1" applyFont="1" applyBorder="1"/>
    <xf numFmtId="164" fontId="5" fillId="0" borderId="33" xfId="22" quotePrefix="1" applyNumberFormat="1" applyFont="1" applyBorder="1"/>
    <xf numFmtId="1" fontId="6" fillId="0" borderId="29" xfId="13" applyNumberFormat="1" applyFont="1" applyBorder="1" applyAlignment="1">
      <alignment wrapText="1"/>
    </xf>
    <xf numFmtId="1" fontId="5" fillId="0" borderId="76" xfId="22" applyNumberFormat="1" applyFont="1" applyBorder="1"/>
    <xf numFmtId="1" fontId="5" fillId="0" borderId="62" xfId="22" applyNumberFormat="1" applyFont="1" applyBorder="1"/>
    <xf numFmtId="164" fontId="5" fillId="0" borderId="29" xfId="0" applyNumberFormat="1" applyFont="1" applyBorder="1"/>
    <xf numFmtId="164" fontId="5" fillId="0" borderId="29" xfId="22" applyNumberFormat="1" applyFont="1" applyBorder="1"/>
    <xf numFmtId="1" fontId="6" fillId="0" borderId="36" xfId="13" applyNumberFormat="1" applyFont="1" applyBorder="1" applyAlignment="1">
      <alignment wrapText="1"/>
    </xf>
    <xf numFmtId="1" fontId="5" fillId="0" borderId="61" xfId="22" applyNumberFormat="1" applyFont="1" applyBorder="1"/>
    <xf numFmtId="1" fontId="5" fillId="0" borderId="60" xfId="22" applyNumberFormat="1" applyFont="1" applyBorder="1"/>
    <xf numFmtId="164" fontId="5" fillId="0" borderId="36" xfId="0" applyNumberFormat="1" applyFont="1" applyBorder="1"/>
    <xf numFmtId="164" fontId="5" fillId="0" borderId="36" xfId="22" applyNumberFormat="1" applyFont="1" applyBorder="1"/>
    <xf numFmtId="1" fontId="5" fillId="0" borderId="24" xfId="22" applyNumberFormat="1" applyFont="1" applyBorder="1"/>
    <xf numFmtId="1" fontId="5" fillId="0" borderId="22" xfId="22" applyNumberFormat="1" applyFont="1" applyBorder="1"/>
    <xf numFmtId="164" fontId="5" fillId="0" borderId="34" xfId="0" applyNumberFormat="1" applyFont="1" applyBorder="1"/>
    <xf numFmtId="164" fontId="5" fillId="0" borderId="34" xfId="22" applyNumberFormat="1" applyFont="1" applyBorder="1"/>
    <xf numFmtId="1" fontId="5" fillId="0" borderId="19" xfId="22" applyNumberFormat="1" applyFont="1" applyBorder="1"/>
    <xf numFmtId="1" fontId="5" fillId="0" borderId="17" xfId="22" applyNumberFormat="1" applyFont="1" applyBorder="1"/>
    <xf numFmtId="164" fontId="5" fillId="0" borderId="49" xfId="0" applyNumberFormat="1" applyFont="1" applyBorder="1"/>
    <xf numFmtId="164" fontId="5" fillId="0" borderId="49" xfId="22" applyNumberFormat="1" applyFont="1" applyBorder="1"/>
    <xf numFmtId="1" fontId="6" fillId="0" borderId="71" xfId="13" applyNumberFormat="1" applyFont="1" applyBorder="1" applyAlignment="1">
      <alignment wrapText="1"/>
    </xf>
    <xf numFmtId="1" fontId="5" fillId="0" borderId="42" xfId="22" applyNumberFormat="1" applyFont="1" applyBorder="1"/>
    <xf numFmtId="1" fontId="5" fillId="0" borderId="45" xfId="22" applyNumberFormat="1" applyFont="1" applyBorder="1"/>
    <xf numFmtId="164" fontId="5" fillId="0" borderId="41" xfId="0" applyNumberFormat="1" applyFont="1" applyBorder="1"/>
    <xf numFmtId="164" fontId="5" fillId="0" borderId="41" xfId="22" applyNumberFormat="1" applyFont="1" applyBorder="1"/>
    <xf numFmtId="1" fontId="6" fillId="0" borderId="26" xfId="13" applyNumberFormat="1" applyFont="1" applyBorder="1" applyAlignment="1">
      <alignment wrapText="1"/>
    </xf>
    <xf numFmtId="3" fontId="6" fillId="0" borderId="73" xfId="22" applyNumberFormat="1" applyFont="1" applyBorder="1"/>
    <xf numFmtId="3" fontId="6" fillId="0" borderId="67" xfId="22" applyNumberFormat="1" applyFont="1" applyBorder="1"/>
    <xf numFmtId="164" fontId="6" fillId="0" borderId="41" xfId="0" applyNumberFormat="1" applyFont="1" applyBorder="1"/>
    <xf numFmtId="166" fontId="6" fillId="0" borderId="0" xfId="22" applyNumberFormat="1" applyFont="1" applyBorder="1"/>
    <xf numFmtId="0" fontId="14" fillId="0" borderId="9" xfId="14" applyFont="1" applyBorder="1" applyAlignment="1">
      <alignment wrapText="1"/>
    </xf>
    <xf numFmtId="167" fontId="14" fillId="0" borderId="9" xfId="14" applyNumberFormat="1" applyFont="1" applyBorder="1" applyAlignment="1">
      <alignment horizontal="right" wrapText="1"/>
    </xf>
    <xf numFmtId="167" fontId="14" fillId="0" borderId="11" xfId="14" applyNumberFormat="1" applyFont="1" applyBorder="1" applyAlignment="1">
      <alignment horizontal="right" wrapText="1"/>
    </xf>
    <xf numFmtId="167" fontId="1" fillId="0" borderId="0" xfId="14" applyNumberFormat="1" applyFont="1" applyBorder="1" applyAlignment="1">
      <alignment horizontal="right" wrapText="1"/>
    </xf>
    <xf numFmtId="0" fontId="4" fillId="0" borderId="0" xfId="0" applyFont="1" applyBorder="1" applyAlignment="1">
      <alignment wrapText="1"/>
    </xf>
    <xf numFmtId="0" fontId="46" fillId="0" borderId="0" xfId="0" applyFont="1" applyAlignment="1">
      <alignment wrapText="1"/>
    </xf>
    <xf numFmtId="0" fontId="47" fillId="0" borderId="0" xfId="0" applyFont="1" applyAlignment="1">
      <alignment wrapText="1"/>
    </xf>
    <xf numFmtId="0" fontId="48" fillId="0" borderId="0" xfId="0" applyFont="1" applyAlignment="1">
      <alignment wrapText="1"/>
    </xf>
    <xf numFmtId="3" fontId="49" fillId="0" borderId="6" xfId="14" applyNumberFormat="1" applyFont="1" applyBorder="1" applyAlignment="1">
      <alignment wrapText="1"/>
    </xf>
    <xf numFmtId="3" fontId="50" fillId="0" borderId="6" xfId="0" applyNumberFormat="1" applyFont="1" applyBorder="1" applyAlignment="1">
      <alignment horizontal="left" wrapText="1"/>
    </xf>
    <xf numFmtId="3" fontId="50" fillId="0" borderId="1" xfId="0" applyNumberFormat="1" applyFont="1" applyBorder="1" applyAlignment="1">
      <alignment horizontal="left" wrapText="1"/>
    </xf>
    <xf numFmtId="3" fontId="50" fillId="0" borderId="0" xfId="0" applyNumberFormat="1" applyFont="1" applyBorder="1" applyAlignment="1">
      <alignment horizontal="left" wrapText="1"/>
    </xf>
    <xf numFmtId="0" fontId="51" fillId="0" borderId="0" xfId="0" applyFont="1" applyBorder="1" applyAlignment="1">
      <alignment wrapText="1"/>
    </xf>
    <xf numFmtId="0" fontId="52" fillId="0" borderId="0" xfId="0" applyFont="1" applyAlignment="1">
      <alignment wrapText="1"/>
    </xf>
    <xf numFmtId="0" fontId="48" fillId="0" borderId="0" xfId="0" quotePrefix="1" applyFont="1" applyAlignment="1">
      <alignment wrapText="1"/>
    </xf>
    <xf numFmtId="0" fontId="14" fillId="5" borderId="0" xfId="23" applyFont="1" applyFill="1" applyBorder="1" applyAlignment="1">
      <alignment wrapText="1"/>
    </xf>
    <xf numFmtId="0" fontId="53" fillId="0" borderId="6" xfId="5" applyFont="1" applyBorder="1"/>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14" fillId="0" borderId="6" xfId="0" applyFont="1" applyBorder="1" applyAlignment="1">
      <alignment horizontal="left" vertical="top" wrapText="1"/>
    </xf>
    <xf numFmtId="0" fontId="14" fillId="0" borderId="0" xfId="0" applyFont="1" applyBorder="1" applyAlignment="1">
      <alignment horizontal="left" vertical="top" wrapText="1"/>
    </xf>
    <xf numFmtId="0" fontId="14" fillId="0" borderId="9" xfId="0" applyFont="1" applyBorder="1" applyAlignment="1">
      <alignment horizontal="left" vertical="top" wrapText="1"/>
    </xf>
    <xf numFmtId="0" fontId="17" fillId="2" borderId="6" xfId="23" applyFont="1" applyFill="1" applyBorder="1" applyAlignment="1">
      <alignment horizontal="left" wrapText="1"/>
    </xf>
    <xf numFmtId="0" fontId="17" fillId="2" borderId="0" xfId="23" applyFont="1" applyFill="1" applyBorder="1" applyAlignment="1">
      <alignment horizontal="left" wrapText="1"/>
    </xf>
    <xf numFmtId="0" fontId="17" fillId="2" borderId="9" xfId="23" applyFont="1" applyFill="1" applyBorder="1" applyAlignment="1">
      <alignment horizontal="left" wrapText="1"/>
    </xf>
    <xf numFmtId="0" fontId="14" fillId="5" borderId="6" xfId="0" applyFont="1" applyFill="1" applyBorder="1" applyAlignment="1">
      <alignment horizontal="left" wrapText="1"/>
    </xf>
    <xf numFmtId="0" fontId="14" fillId="5" borderId="0" xfId="0" applyFont="1" applyFill="1" applyBorder="1" applyAlignment="1">
      <alignment horizontal="left" wrapText="1"/>
    </xf>
    <xf numFmtId="0" fontId="14" fillId="5" borderId="9" xfId="0" applyFont="1" applyFill="1" applyBorder="1" applyAlignment="1">
      <alignment horizontal="left" wrapText="1"/>
    </xf>
    <xf numFmtId="0" fontId="14" fillId="5" borderId="6" xfId="24" applyFont="1" applyFill="1" applyBorder="1" applyAlignment="1">
      <alignment horizontal="left" wrapText="1"/>
    </xf>
    <xf numFmtId="0" fontId="14" fillId="5" borderId="0" xfId="24" applyFont="1" applyFill="1" applyBorder="1" applyAlignment="1">
      <alignment horizontal="left" wrapText="1"/>
    </xf>
    <xf numFmtId="0" fontId="14" fillId="5" borderId="9" xfId="24" applyFont="1" applyFill="1" applyBorder="1" applyAlignment="1">
      <alignment horizontal="left" wrapText="1"/>
    </xf>
    <xf numFmtId="0" fontId="6" fillId="0" borderId="48" xfId="17" applyFont="1" applyBorder="1" applyAlignment="1">
      <alignment horizontal="left" wrapText="1"/>
    </xf>
    <xf numFmtId="0" fontId="6" fillId="0" borderId="39" xfId="17" applyFont="1" applyBorder="1" applyAlignment="1">
      <alignment horizontal="left" wrapText="1"/>
    </xf>
    <xf numFmtId="0" fontId="6" fillId="0" borderId="66" xfId="17" applyFont="1" applyBorder="1" applyAlignment="1">
      <alignment horizontal="left" wrapText="1"/>
    </xf>
    <xf numFmtId="0" fontId="6" fillId="0" borderId="5" xfId="17" applyFont="1" applyBorder="1" applyAlignment="1">
      <alignment horizontal="center" vertical="center" wrapText="1"/>
    </xf>
    <xf numFmtId="0" fontId="6" fillId="0" borderId="7" xfId="17" applyFont="1" applyBorder="1" applyAlignment="1">
      <alignment horizontal="center" vertical="center" wrapText="1"/>
    </xf>
    <xf numFmtId="0" fontId="6" fillId="0" borderId="85" xfId="17" applyFont="1" applyBorder="1" applyAlignment="1">
      <alignment horizontal="center" vertical="center" wrapText="1"/>
    </xf>
    <xf numFmtId="0" fontId="6" fillId="0" borderId="1" xfId="17" applyFont="1" applyBorder="1" applyAlignment="1">
      <alignment horizontal="center" vertical="center" wrapText="1"/>
    </xf>
    <xf numFmtId="0" fontId="6" fillId="0" borderId="10" xfId="17" applyFont="1" applyBorder="1" applyAlignment="1">
      <alignment horizontal="center" vertical="center" wrapText="1"/>
    </xf>
    <xf numFmtId="0" fontId="6" fillId="0" borderId="86" xfId="17" applyFont="1" applyBorder="1" applyAlignment="1">
      <alignment horizontal="center" vertical="center" wrapText="1"/>
    </xf>
    <xf numFmtId="0" fontId="6" fillId="0" borderId="87" xfId="17" applyFont="1" applyBorder="1" applyAlignment="1">
      <alignment horizontal="center" vertical="center" wrapText="1"/>
    </xf>
    <xf numFmtId="0" fontId="6" fillId="0" borderId="8" xfId="17" applyFont="1" applyBorder="1" applyAlignment="1">
      <alignment horizontal="center" vertical="center" wrapText="1"/>
    </xf>
    <xf numFmtId="0" fontId="6" fillId="0" borderId="88" xfId="17" applyFont="1" applyBorder="1" applyAlignment="1">
      <alignment horizontal="center" vertical="center" wrapText="1"/>
    </xf>
    <xf numFmtId="0" fontId="6" fillId="0" borderId="11" xfId="17" applyFont="1" applyBorder="1" applyAlignment="1">
      <alignment horizontal="center" vertical="center" wrapText="1"/>
    </xf>
    <xf numFmtId="0" fontId="6" fillId="0" borderId="1" xfId="17" applyFont="1" applyBorder="1" applyAlignment="1">
      <alignment horizontal="center" vertical="center"/>
    </xf>
    <xf numFmtId="3" fontId="6" fillId="0" borderId="5" xfId="22" applyNumberFormat="1" applyFont="1" applyBorder="1" applyAlignment="1">
      <alignment horizontal="center" vertical="center" wrapText="1"/>
    </xf>
    <xf numFmtId="3" fontId="6" fillId="0" borderId="6" xfId="22" applyNumberFormat="1" applyFont="1" applyBorder="1" applyAlignment="1">
      <alignment horizontal="center" vertical="center" wrapText="1"/>
    </xf>
    <xf numFmtId="3" fontId="6" fillId="0" borderId="7" xfId="22" applyNumberFormat="1" applyFont="1" applyBorder="1" applyAlignment="1">
      <alignment horizontal="center" vertical="center" wrapText="1"/>
    </xf>
    <xf numFmtId="3" fontId="6" fillId="0" borderId="0" xfId="22" applyNumberFormat="1" applyFont="1" applyBorder="1" applyAlignment="1">
      <alignment horizontal="center" vertical="center" wrapText="1"/>
    </xf>
    <xf numFmtId="0" fontId="6" fillId="0" borderId="26" xfId="22" applyFont="1" applyBorder="1" applyAlignment="1">
      <alignment horizontal="center" vertical="center" wrapText="1"/>
    </xf>
    <xf numFmtId="0" fontId="6" fillId="0" borderId="27" xfId="22" applyFont="1" applyBorder="1" applyAlignment="1">
      <alignment horizontal="center" vertical="center" wrapText="1"/>
    </xf>
    <xf numFmtId="0" fontId="6" fillId="0" borderId="30" xfId="22" applyFont="1" applyBorder="1" applyAlignment="1">
      <alignment horizontal="center" vertical="center" wrapText="1"/>
    </xf>
    <xf numFmtId="0" fontId="5" fillId="0" borderId="0" xfId="22" applyFont="1" applyBorder="1" applyAlignment="1">
      <alignment vertical="center" wrapText="1"/>
    </xf>
    <xf numFmtId="3" fontId="6" fillId="0" borderId="9" xfId="22" applyNumberFormat="1" applyFont="1" applyBorder="1" applyAlignment="1">
      <alignment horizontal="center" vertical="center" wrapText="1"/>
    </xf>
    <xf numFmtId="0" fontId="5" fillId="0" borderId="9" xfId="22" applyFont="1" applyBorder="1" applyAlignment="1">
      <alignment vertical="center" wrapText="1"/>
    </xf>
    <xf numFmtId="3" fontId="6" fillId="0" borderId="55" xfId="22" applyNumberFormat="1" applyFont="1" applyBorder="1" applyAlignment="1">
      <alignment horizontal="center" vertical="center"/>
    </xf>
    <xf numFmtId="3" fontId="6" fillId="0" borderId="81" xfId="22" applyNumberFormat="1" applyFont="1" applyBorder="1" applyAlignment="1">
      <alignment horizontal="center" vertical="center"/>
    </xf>
    <xf numFmtId="3" fontId="6" fillId="0" borderId="1" xfId="22" applyNumberFormat="1" applyFont="1" applyBorder="1" applyAlignment="1">
      <alignment horizontal="center" vertical="center" wrapText="1"/>
    </xf>
    <xf numFmtId="3" fontId="6" fillId="0" borderId="39" xfId="13" applyNumberFormat="1" applyFont="1" applyBorder="1" applyAlignment="1">
      <alignment horizontal="center" vertical="center" wrapText="1"/>
    </xf>
    <xf numFmtId="3" fontId="6" fillId="0" borderId="66" xfId="13" applyNumberFormat="1" applyFont="1" applyBorder="1" applyAlignment="1">
      <alignment horizontal="center" vertical="center" wrapText="1"/>
    </xf>
    <xf numFmtId="3" fontId="6" fillId="0" borderId="26" xfId="13" applyNumberFormat="1" applyFont="1" applyBorder="1" applyAlignment="1">
      <alignment horizontal="center" vertical="top" wrapText="1"/>
    </xf>
    <xf numFmtId="3" fontId="6" fillId="0" borderId="27" xfId="13" applyNumberFormat="1" applyFont="1" applyBorder="1" applyAlignment="1">
      <alignment horizontal="center" vertical="top" wrapText="1"/>
    </xf>
    <xf numFmtId="3" fontId="6" fillId="0" borderId="30" xfId="13" applyNumberFormat="1" applyFont="1" applyBorder="1" applyAlignment="1">
      <alignment horizontal="center" vertical="top" wrapText="1"/>
    </xf>
    <xf numFmtId="3" fontId="6" fillId="0" borderId="26" xfId="13" applyNumberFormat="1" applyFont="1" applyBorder="1" applyAlignment="1">
      <alignment horizontal="center" vertical="center" wrapText="1"/>
    </xf>
    <xf numFmtId="3" fontId="6" fillId="0" borderId="27" xfId="13" applyNumberFormat="1" applyFont="1" applyBorder="1" applyAlignment="1">
      <alignment horizontal="center" vertical="center" wrapText="1"/>
    </xf>
    <xf numFmtId="3" fontId="6" fillId="0" borderId="30" xfId="13" applyNumberFormat="1" applyFont="1" applyBorder="1" applyAlignment="1">
      <alignment horizontal="center" vertical="center" wrapText="1"/>
    </xf>
    <xf numFmtId="3" fontId="6" fillId="0" borderId="5" xfId="13" applyNumberFormat="1" applyFont="1" applyBorder="1" applyAlignment="1">
      <alignment horizontal="center"/>
    </xf>
    <xf numFmtId="3" fontId="6" fillId="0" borderId="7" xfId="13" applyNumberFormat="1" applyFont="1" applyBorder="1" applyAlignment="1">
      <alignment horizontal="center"/>
    </xf>
    <xf numFmtId="3" fontId="6" fillId="0" borderId="68" xfId="13" applyNumberFormat="1" applyFont="1" applyBorder="1" applyAlignment="1">
      <alignment horizontal="center"/>
    </xf>
    <xf numFmtId="0" fontId="6" fillId="0" borderId="48" xfId="13" applyFont="1" applyBorder="1" applyAlignment="1">
      <alignment horizontal="center" vertical="center"/>
    </xf>
    <xf numFmtId="0" fontId="6" fillId="0" borderId="66" xfId="13" applyFont="1" applyBorder="1" applyAlignment="1">
      <alignment horizontal="center" vertical="center"/>
    </xf>
    <xf numFmtId="3" fontId="6" fillId="0" borderId="6" xfId="13" applyNumberFormat="1" applyFont="1" applyBorder="1" applyAlignment="1">
      <alignment horizontal="center"/>
    </xf>
    <xf numFmtId="3" fontId="6" fillId="0" borderId="0" xfId="13" applyNumberFormat="1" applyFont="1" applyBorder="1" applyAlignment="1">
      <alignment horizontal="center"/>
    </xf>
    <xf numFmtId="0" fontId="5" fillId="0" borderId="7" xfId="13" applyFont="1" applyBorder="1" applyAlignment="1">
      <alignment horizontal="center"/>
    </xf>
    <xf numFmtId="3" fontId="6" fillId="0" borderId="48" xfId="13" applyNumberFormat="1" applyFont="1" applyBorder="1" applyAlignment="1">
      <alignment horizontal="center" vertical="center" wrapText="1"/>
    </xf>
    <xf numFmtId="3" fontId="6" fillId="0" borderId="20" xfId="13" applyNumberFormat="1" applyFont="1" applyBorder="1" applyAlignment="1">
      <alignment horizontal="center"/>
    </xf>
    <xf numFmtId="0" fontId="5" fillId="0" borderId="9" xfId="13" applyFont="1" applyBorder="1" applyAlignment="1">
      <alignment horizontal="center"/>
    </xf>
    <xf numFmtId="3" fontId="6" fillId="0" borderId="21" xfId="22" applyNumberFormat="1" applyFont="1" applyBorder="1" applyAlignment="1">
      <alignment horizontal="center" vertical="center" wrapText="1"/>
    </xf>
    <xf numFmtId="3" fontId="6" fillId="0" borderId="82" xfId="22" applyNumberFormat="1" applyFont="1" applyBorder="1" applyAlignment="1">
      <alignment horizontal="center" vertical="center" wrapText="1"/>
    </xf>
    <xf numFmtId="3" fontId="6" fillId="0" borderId="55" xfId="22" applyNumberFormat="1" applyFont="1" applyBorder="1" applyAlignment="1">
      <alignment horizontal="center" vertical="center" wrapText="1"/>
    </xf>
    <xf numFmtId="3" fontId="6" fillId="0" borderId="81" xfId="22" applyNumberFormat="1" applyFont="1" applyBorder="1" applyAlignment="1">
      <alignment horizontal="center" vertical="center" wrapText="1"/>
    </xf>
    <xf numFmtId="0" fontId="4" fillId="0" borderId="26" xfId="25" applyFont="1" applyBorder="1" applyAlignment="1">
      <alignment horizontal="center"/>
    </xf>
    <xf numFmtId="0" fontId="30" fillId="0" borderId="27" xfId="17" applyFont="1" applyBorder="1" applyAlignment="1">
      <alignment horizontal="center"/>
    </xf>
    <xf numFmtId="0" fontId="30" fillId="0" borderId="31" xfId="17" applyFont="1" applyBorder="1" applyAlignment="1">
      <alignment horizontal="center"/>
    </xf>
    <xf numFmtId="0" fontId="4" fillId="0" borderId="45" xfId="25" applyFont="1" applyBorder="1" applyAlignment="1">
      <alignment horizontal="center" wrapText="1"/>
    </xf>
    <xf numFmtId="0" fontId="30" fillId="0" borderId="27" xfId="17" applyFont="1" applyBorder="1" applyAlignment="1">
      <alignment horizontal="center" wrapText="1"/>
    </xf>
    <xf numFmtId="0" fontId="30" fillId="0" borderId="31" xfId="17" applyFont="1" applyBorder="1" applyAlignment="1">
      <alignment horizontal="center" wrapText="1"/>
    </xf>
    <xf numFmtId="165" fontId="4" fillId="0" borderId="45" xfId="25" applyNumberFormat="1" applyFont="1" applyBorder="1" applyAlignment="1">
      <alignment horizontal="center" wrapText="1"/>
    </xf>
    <xf numFmtId="0" fontId="30" fillId="0" borderId="30" xfId="17" applyFont="1" applyBorder="1" applyAlignment="1">
      <alignment horizontal="center" wrapText="1"/>
    </xf>
    <xf numFmtId="49" fontId="5" fillId="0" borderId="4" xfId="17" applyNumberFormat="1" applyFont="1" applyBorder="1" applyAlignment="1">
      <alignment horizontal="left" wrapText="1"/>
    </xf>
    <xf numFmtId="49" fontId="5" fillId="0" borderId="54" xfId="17" applyNumberFormat="1" applyFont="1" applyBorder="1" applyAlignment="1">
      <alignment horizontal="left" wrapText="1"/>
    </xf>
    <xf numFmtId="3" fontId="6" fillId="0" borderId="21" xfId="22" applyNumberFormat="1" applyFont="1" applyBorder="1" applyAlignment="1">
      <alignment horizontal="center" vertical="center"/>
    </xf>
    <xf numFmtId="3" fontId="6" fillId="0" borderId="82" xfId="22" applyNumberFormat="1" applyFont="1" applyBorder="1" applyAlignment="1">
      <alignment horizontal="center" vertical="center"/>
    </xf>
    <xf numFmtId="0" fontId="6" fillId="0" borderId="48" xfId="22" applyFont="1" applyBorder="1" applyAlignment="1">
      <alignment horizontal="left" wrapText="1"/>
    </xf>
    <xf numFmtId="0" fontId="6" fillId="0" borderId="39" xfId="22" applyFont="1" applyBorder="1" applyAlignment="1">
      <alignment horizontal="left" wrapText="1"/>
    </xf>
    <xf numFmtId="0" fontId="6" fillId="0" borderId="66" xfId="22" applyFont="1" applyBorder="1" applyAlignment="1">
      <alignment horizontal="left" wrapText="1"/>
    </xf>
    <xf numFmtId="3" fontId="6" fillId="0" borderId="26" xfId="22" applyNumberFormat="1" applyFont="1" applyBorder="1" applyAlignment="1">
      <alignment horizontal="center" vertical="top" wrapText="1"/>
    </xf>
    <xf numFmtId="3" fontId="6" fillId="0" borderId="27" xfId="22" applyNumberFormat="1" applyFont="1" applyBorder="1" applyAlignment="1">
      <alignment horizontal="center" vertical="top" wrapText="1"/>
    </xf>
    <xf numFmtId="0" fontId="5" fillId="0" borderId="30" xfId="22" applyFont="1" applyBorder="1" applyAlignment="1">
      <alignment vertical="top"/>
    </xf>
    <xf numFmtId="0" fontId="6" fillId="0" borderId="26" xfId="17" applyFont="1" applyBorder="1" applyAlignment="1">
      <alignment horizontal="center" vertical="center"/>
    </xf>
    <xf numFmtId="0" fontId="6" fillId="0" borderId="27" xfId="17" applyFont="1" applyBorder="1" applyAlignment="1">
      <alignment horizontal="center" vertical="center"/>
    </xf>
    <xf numFmtId="0" fontId="6" fillId="0" borderId="30" xfId="17" applyFont="1" applyBorder="1" applyAlignment="1">
      <alignment horizontal="center" vertical="center"/>
    </xf>
    <xf numFmtId="0" fontId="1" fillId="0" borderId="7" xfId="17" applyFont="1" applyFill="1" applyBorder="1" applyAlignment="1">
      <alignment horizontal="left" wrapText="1"/>
    </xf>
    <xf numFmtId="0" fontId="1" fillId="0" borderId="0" xfId="17" applyFont="1" applyFill="1" applyAlignment="1">
      <alignment horizontal="left" wrapText="1"/>
    </xf>
    <xf numFmtId="3" fontId="6" fillId="0" borderId="26" xfId="22" applyNumberFormat="1" applyFont="1" applyBorder="1" applyAlignment="1">
      <alignment horizontal="center" wrapText="1"/>
    </xf>
    <xf numFmtId="3" fontId="6" fillId="0" borderId="27" xfId="22" applyNumberFormat="1" applyFont="1" applyBorder="1" applyAlignment="1">
      <alignment horizontal="center" wrapText="1"/>
    </xf>
    <xf numFmtId="3" fontId="6" fillId="0" borderId="30" xfId="22" applyNumberFormat="1" applyFont="1" applyBorder="1" applyAlignment="1">
      <alignment horizontal="center" wrapText="1"/>
    </xf>
    <xf numFmtId="3" fontId="6" fillId="0" borderId="30" xfId="22" applyNumberFormat="1" applyFont="1" applyBorder="1" applyAlignment="1">
      <alignment horizontal="center" vertical="top" wrapText="1"/>
    </xf>
    <xf numFmtId="0" fontId="5" fillId="0" borderId="27" xfId="22" applyFont="1" applyBorder="1" applyAlignment="1"/>
    <xf numFmtId="0" fontId="5" fillId="0" borderId="30" xfId="22" applyFont="1" applyBorder="1" applyAlignment="1"/>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76" xfId="0" applyFont="1" applyBorder="1" applyAlignment="1">
      <alignment vertical="center"/>
    </xf>
    <xf numFmtId="0" fontId="5" fillId="0" borderId="62" xfId="0" applyFont="1" applyBorder="1" applyAlignment="1">
      <alignment vertical="center"/>
    </xf>
    <xf numFmtId="0" fontId="5" fillId="0" borderId="38" xfId="0" applyFont="1" applyBorder="1" applyAlignment="1">
      <alignment vertical="center"/>
    </xf>
    <xf numFmtId="0" fontId="5" fillId="0" borderId="3" xfId="15" applyFont="1" applyBorder="1" applyAlignment="1"/>
    <xf numFmtId="0" fontId="5" fillId="0" borderId="25" xfId="15" applyFont="1" applyBorder="1" applyAlignment="1"/>
    <xf numFmtId="0" fontId="5" fillId="0" borderId="51" xfId="15" applyFont="1" applyBorder="1" applyAlignment="1"/>
    <xf numFmtId="0" fontId="5" fillId="0" borderId="71" xfId="15" applyFont="1" applyBorder="1" applyAlignment="1"/>
    <xf numFmtId="0" fontId="5" fillId="0" borderId="23" xfId="15" applyFont="1" applyBorder="1" applyAlignment="1"/>
    <xf numFmtId="0" fontId="5" fillId="0" borderId="56" xfId="15" applyFont="1" applyBorder="1" applyAlignment="1"/>
    <xf numFmtId="0" fontId="6" fillId="0" borderId="5" xfId="15" applyFont="1" applyBorder="1" applyAlignment="1">
      <alignment vertical="center"/>
    </xf>
    <xf numFmtId="0" fontId="6" fillId="0" borderId="7" xfId="15" applyFont="1" applyBorder="1" applyAlignment="1">
      <alignment vertical="center"/>
    </xf>
    <xf numFmtId="0" fontId="6" fillId="0" borderId="8" xfId="15" applyFont="1" applyBorder="1" applyAlignment="1">
      <alignment vertical="center"/>
    </xf>
    <xf numFmtId="0" fontId="6" fillId="0" borderId="1" xfId="15" applyFont="1" applyBorder="1" applyAlignment="1">
      <alignment vertical="center"/>
    </xf>
    <xf numFmtId="0" fontId="6" fillId="0" borderId="10" xfId="15" applyFont="1" applyBorder="1" applyAlignment="1">
      <alignment vertical="center"/>
    </xf>
    <xf numFmtId="0" fontId="6" fillId="0" borderId="11" xfId="15" applyFont="1" applyBorder="1" applyAlignment="1">
      <alignment vertical="center"/>
    </xf>
    <xf numFmtId="0" fontId="5" fillId="0" borderId="3" xfId="15" applyFont="1" applyBorder="1" applyAlignment="1">
      <alignment horizontal="left"/>
    </xf>
    <xf numFmtId="0" fontId="5" fillId="0" borderId="25" xfId="15" applyFont="1" applyBorder="1" applyAlignment="1">
      <alignment horizontal="left"/>
    </xf>
    <xf numFmtId="0" fontId="5" fillId="0" borderId="51" xfId="15" applyFont="1" applyBorder="1" applyAlignment="1">
      <alignment horizontal="left"/>
    </xf>
    <xf numFmtId="0" fontId="5" fillId="0" borderId="53" xfId="15" applyFont="1" applyBorder="1" applyAlignment="1"/>
    <xf numFmtId="0" fontId="5" fillId="0" borderId="18" xfId="15" applyFont="1" applyBorder="1" applyAlignment="1"/>
    <xf numFmtId="0" fontId="5" fillId="0" borderId="52" xfId="15" applyFont="1" applyBorder="1" applyAlignment="1"/>
    <xf numFmtId="0" fontId="6" fillId="0" borderId="74" xfId="0" applyFont="1" applyBorder="1" applyAlignment="1">
      <alignment horizontal="center"/>
    </xf>
    <xf numFmtId="0" fontId="6" fillId="0" borderId="79" xfId="0" applyFont="1" applyBorder="1" applyAlignment="1">
      <alignment horizontal="center"/>
    </xf>
    <xf numFmtId="0" fontId="6" fillId="0" borderId="2" xfId="0" applyFont="1" applyBorder="1" applyAlignment="1">
      <alignment horizontal="center" vertical="center"/>
    </xf>
    <xf numFmtId="0" fontId="6" fillId="0" borderId="77" xfId="0" applyFont="1" applyBorder="1" applyAlignment="1">
      <alignment horizontal="center" vertical="center"/>
    </xf>
    <xf numFmtId="0" fontId="6" fillId="0" borderId="48" xfId="0" applyFont="1" applyBorder="1" applyAlignment="1">
      <alignment horizontal="center" vertical="center"/>
    </xf>
    <xf numFmtId="0" fontId="6" fillId="0" borderId="66" xfId="0" applyFont="1" applyBorder="1" applyAlignment="1">
      <alignment horizontal="center" vertical="center"/>
    </xf>
    <xf numFmtId="0" fontId="6" fillId="0" borderId="65" xfId="0" applyFont="1" applyBorder="1" applyAlignment="1">
      <alignment horizontal="center" wrapText="1"/>
    </xf>
    <xf numFmtId="0" fontId="6" fillId="0" borderId="48"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26" xfId="15" applyFont="1" applyBorder="1" applyAlignment="1"/>
    <xf numFmtId="0" fontId="6" fillId="0" borderId="27" xfId="15" applyFont="1" applyBorder="1" applyAlignment="1"/>
    <xf numFmtId="0" fontId="6" fillId="0" borderId="30" xfId="15" applyFont="1" applyBorder="1" applyAlignment="1"/>
    <xf numFmtId="3" fontId="6" fillId="0" borderId="48" xfId="22" applyNumberFormat="1" applyFont="1" applyBorder="1" applyAlignment="1">
      <alignment horizontal="center" vertical="center" wrapText="1"/>
    </xf>
    <xf numFmtId="3" fontId="6" fillId="0" borderId="66" xfId="22" applyNumberFormat="1" applyFont="1" applyBorder="1" applyAlignment="1">
      <alignment horizontal="center" vertical="center" wrapText="1"/>
    </xf>
    <xf numFmtId="3" fontId="6" fillId="0" borderId="26" xfId="22" applyNumberFormat="1" applyFont="1" applyBorder="1" applyAlignment="1">
      <alignment horizontal="center"/>
    </xf>
    <xf numFmtId="3" fontId="6" fillId="0" borderId="27" xfId="22" applyNumberFormat="1" applyFont="1" applyBorder="1" applyAlignment="1">
      <alignment horizontal="center"/>
    </xf>
    <xf numFmtId="3" fontId="6" fillId="0" borderId="30" xfId="22" applyNumberFormat="1" applyFont="1" applyBorder="1" applyAlignment="1">
      <alignment horizontal="center"/>
    </xf>
    <xf numFmtId="0" fontId="5" fillId="0" borderId="3" xfId="18" applyFont="1" applyBorder="1" applyAlignment="1"/>
    <xf numFmtId="0" fontId="5" fillId="0" borderId="25" xfId="18" applyFont="1" applyBorder="1" applyAlignment="1"/>
    <xf numFmtId="0" fontId="5" fillId="0" borderId="51" xfId="18" applyFont="1" applyBorder="1" applyAlignment="1"/>
    <xf numFmtId="0" fontId="5" fillId="0" borderId="4" xfId="18" applyFont="1" applyBorder="1" applyAlignment="1"/>
    <xf numFmtId="0" fontId="5" fillId="0" borderId="54" xfId="18" applyFont="1" applyBorder="1" applyAlignment="1"/>
    <xf numFmtId="0" fontId="5" fillId="0" borderId="58" xfId="18" applyFont="1" applyBorder="1" applyAlignment="1"/>
    <xf numFmtId="0" fontId="6" fillId="0" borderId="26" xfId="18" applyFont="1" applyBorder="1" applyAlignment="1"/>
    <xf numFmtId="0" fontId="6" fillId="0" borderId="27" xfId="18" applyFont="1" applyBorder="1" applyAlignment="1"/>
    <xf numFmtId="0" fontId="6" fillId="0" borderId="30" xfId="18" applyFont="1" applyBorder="1" applyAlignment="1"/>
    <xf numFmtId="3" fontId="6" fillId="0" borderId="48" xfId="12" applyNumberFormat="1" applyFont="1" applyBorder="1" applyAlignment="1">
      <alignment horizontal="center" vertical="center" wrapText="1"/>
    </xf>
    <xf numFmtId="3" fontId="6" fillId="0" borderId="66" xfId="12" applyNumberFormat="1" applyFont="1" applyBorder="1" applyAlignment="1">
      <alignment horizontal="center" vertical="center" wrapText="1"/>
    </xf>
    <xf numFmtId="3" fontId="6" fillId="0" borderId="26" xfId="12" applyNumberFormat="1" applyFont="1" applyBorder="1" applyAlignment="1">
      <alignment horizontal="center"/>
    </xf>
    <xf numFmtId="3" fontId="6" fillId="0" borderId="27" xfId="12" applyNumberFormat="1" applyFont="1" applyBorder="1" applyAlignment="1">
      <alignment horizontal="center"/>
    </xf>
    <xf numFmtId="3" fontId="6" fillId="0" borderId="30" xfId="12" applyNumberFormat="1" applyFont="1" applyBorder="1" applyAlignment="1">
      <alignment horizontal="center"/>
    </xf>
    <xf numFmtId="0" fontId="6" fillId="0" borderId="39" xfId="0" applyFont="1" applyBorder="1" applyAlignment="1">
      <alignment horizontal="center" vertical="center" wrapText="1"/>
    </xf>
    <xf numFmtId="3" fontId="5" fillId="0" borderId="26" xfId="22" quotePrefix="1" applyNumberFormat="1" applyFont="1" applyBorder="1" applyAlignment="1">
      <alignment horizontal="left"/>
    </xf>
    <xf numFmtId="3" fontId="5" fillId="0" borderId="27" xfId="22" quotePrefix="1" applyNumberFormat="1" applyFont="1" applyBorder="1" applyAlignment="1">
      <alignment horizontal="left"/>
    </xf>
    <xf numFmtId="3" fontId="6" fillId="0" borderId="26" xfId="22" applyNumberFormat="1" applyFont="1" applyBorder="1" applyAlignment="1">
      <alignment horizontal="left"/>
    </xf>
    <xf numFmtId="3" fontId="6" fillId="0" borderId="27" xfId="22" applyNumberFormat="1" applyFont="1" applyBorder="1" applyAlignment="1">
      <alignment horizontal="left"/>
    </xf>
    <xf numFmtId="0" fontId="6" fillId="0" borderId="5" xfId="18" applyFont="1" applyBorder="1" applyAlignment="1">
      <alignment vertical="center"/>
    </xf>
    <xf numFmtId="0" fontId="6" fillId="0" borderId="7" xfId="18" applyFont="1" applyBorder="1" applyAlignment="1">
      <alignment vertical="center"/>
    </xf>
    <xf numFmtId="0" fontId="6" fillId="0" borderId="8" xfId="18" applyFont="1" applyBorder="1" applyAlignment="1">
      <alignment vertical="center"/>
    </xf>
    <xf numFmtId="0" fontId="6" fillId="0" borderId="1" xfId="18" applyFont="1" applyBorder="1" applyAlignment="1">
      <alignment vertical="center"/>
    </xf>
    <xf numFmtId="0" fontId="6" fillId="0" borderId="10" xfId="18" applyFont="1" applyBorder="1" applyAlignment="1">
      <alignment vertical="center"/>
    </xf>
    <xf numFmtId="0" fontId="6" fillId="0" borderId="11" xfId="18" applyFont="1" applyBorder="1" applyAlignment="1">
      <alignment vertical="center"/>
    </xf>
    <xf numFmtId="0" fontId="1" fillId="0" borderId="0" xfId="12" quotePrefix="1" applyFont="1" applyBorder="1" applyAlignment="1">
      <alignment horizontal="left" vertical="top" wrapText="1"/>
    </xf>
    <xf numFmtId="0" fontId="5" fillId="0" borderId="2" xfId="12" quotePrefix="1" applyFont="1" applyBorder="1" applyAlignment="1">
      <alignment horizontal="left" wrapText="1"/>
    </xf>
    <xf numFmtId="0" fontId="5" fillId="0" borderId="65" xfId="12" quotePrefix="1" applyFont="1" applyBorder="1" applyAlignment="1">
      <alignment horizontal="left" wrapText="1"/>
    </xf>
    <xf numFmtId="0" fontId="5" fillId="0" borderId="77" xfId="12" quotePrefix="1" applyFont="1" applyBorder="1" applyAlignment="1">
      <alignment horizontal="left" wrapText="1"/>
    </xf>
    <xf numFmtId="0" fontId="5" fillId="0" borderId="3" xfId="12" quotePrefix="1" applyFont="1" applyBorder="1" applyAlignment="1">
      <alignment horizontal="left" wrapText="1"/>
    </xf>
    <xf numFmtId="0" fontId="5" fillId="0" borderId="25" xfId="12" quotePrefix="1" applyFont="1" applyBorder="1" applyAlignment="1">
      <alignment horizontal="left" wrapText="1"/>
    </xf>
    <xf numFmtId="0" fontId="5" fillId="0" borderId="51" xfId="12" quotePrefix="1" applyFont="1" applyBorder="1" applyAlignment="1">
      <alignment horizontal="left" wrapText="1"/>
    </xf>
    <xf numFmtId="0" fontId="5" fillId="0" borderId="53" xfId="18" applyFont="1" applyBorder="1" applyAlignment="1"/>
    <xf numFmtId="0" fontId="5" fillId="0" borderId="18" xfId="18" applyFont="1" applyBorder="1" applyAlignment="1"/>
    <xf numFmtId="0" fontId="5" fillId="0" borderId="52" xfId="18" applyFont="1" applyBorder="1" applyAlignment="1"/>
    <xf numFmtId="3" fontId="5" fillId="0" borderId="4" xfId="22" applyNumberFormat="1" applyFont="1" applyBorder="1" applyAlignment="1">
      <alignment horizontal="left"/>
    </xf>
    <xf numFmtId="3" fontId="5" fillId="0" borderId="54" xfId="22" applyNumberFormat="1" applyFont="1" applyBorder="1" applyAlignment="1">
      <alignment horizontal="left"/>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30" xfId="0" applyFont="1" applyBorder="1" applyAlignment="1">
      <alignment horizontal="center" vertical="center"/>
    </xf>
    <xf numFmtId="0" fontId="6" fillId="0" borderId="48" xfId="22" applyFont="1" applyBorder="1" applyAlignment="1">
      <alignment horizontal="center" vertical="center" wrapText="1"/>
    </xf>
    <xf numFmtId="0" fontId="6" fillId="0" borderId="39" xfId="22" applyFont="1" applyBorder="1" applyAlignment="1">
      <alignment horizontal="center" vertical="center" wrapText="1"/>
    </xf>
    <xf numFmtId="0" fontId="6" fillId="0" borderId="66" xfId="22" applyFont="1" applyBorder="1" applyAlignment="1">
      <alignment horizontal="center" vertical="center" wrapText="1"/>
    </xf>
    <xf numFmtId="0" fontId="6" fillId="0" borderId="26" xfId="0" applyFont="1" applyBorder="1" applyAlignment="1">
      <alignment horizontal="center"/>
    </xf>
    <xf numFmtId="0" fontId="6" fillId="0" borderId="27" xfId="0" applyFont="1" applyBorder="1" applyAlignment="1">
      <alignment horizontal="center"/>
    </xf>
    <xf numFmtId="0" fontId="6" fillId="0" borderId="30" xfId="0" applyFont="1" applyBorder="1" applyAlignment="1">
      <alignment horizontal="center"/>
    </xf>
    <xf numFmtId="3" fontId="6" fillId="0" borderId="2" xfId="22" applyNumberFormat="1" applyFont="1" applyBorder="1" applyAlignment="1">
      <alignment horizontal="center"/>
    </xf>
    <xf numFmtId="3" fontId="6" fillId="0" borderId="65" xfId="22" applyNumberFormat="1" applyFont="1" applyBorder="1" applyAlignment="1">
      <alignment horizontal="center"/>
    </xf>
    <xf numFmtId="3" fontId="6" fillId="0" borderId="8" xfId="22" applyNumberFormat="1" applyFont="1" applyBorder="1" applyAlignment="1">
      <alignment horizontal="center"/>
    </xf>
    <xf numFmtId="3" fontId="6" fillId="0" borderId="5" xfId="22" quotePrefix="1" applyNumberFormat="1" applyFont="1" applyBorder="1" applyAlignment="1">
      <alignment horizontal="center"/>
    </xf>
    <xf numFmtId="0" fontId="5" fillId="0" borderId="7" xfId="22" applyFont="1" applyBorder="1" applyAlignment="1">
      <alignment horizontal="center"/>
    </xf>
    <xf numFmtId="0" fontId="5" fillId="0" borderId="5" xfId="0" applyFont="1" applyBorder="1" applyAlignment="1">
      <alignment horizontal="left"/>
    </xf>
    <xf numFmtId="0" fontId="5" fillId="0" borderId="7" xfId="0" applyFont="1" applyBorder="1" applyAlignment="1">
      <alignment horizontal="left"/>
    </xf>
    <xf numFmtId="0" fontId="5" fillId="0" borderId="8" xfId="0" applyFont="1" applyBorder="1" applyAlignment="1">
      <alignment horizontal="left"/>
    </xf>
    <xf numFmtId="0" fontId="5" fillId="0" borderId="6" xfId="0" applyFont="1" applyBorder="1" applyAlignment="1">
      <alignment horizontal="left"/>
    </xf>
    <xf numFmtId="0" fontId="5" fillId="0" borderId="0" xfId="0" applyFont="1" applyBorder="1" applyAlignment="1">
      <alignment horizontal="left"/>
    </xf>
    <xf numFmtId="0" fontId="5" fillId="0" borderId="9" xfId="0" applyFont="1" applyBorder="1" applyAlignment="1">
      <alignment horizontal="left"/>
    </xf>
    <xf numFmtId="0" fontId="5" fillId="0" borderId="1" xfId="0" applyFont="1" applyBorder="1" applyAlignment="1">
      <alignment horizontal="left"/>
    </xf>
    <xf numFmtId="0" fontId="5" fillId="0" borderId="10" xfId="0" applyFont="1" applyBorder="1" applyAlignment="1">
      <alignment horizontal="left"/>
    </xf>
    <xf numFmtId="0" fontId="5" fillId="0" borderId="11" xfId="0" applyFont="1" applyBorder="1" applyAlignment="1">
      <alignment horizontal="left"/>
    </xf>
    <xf numFmtId="0" fontId="6" fillId="0" borderId="48" xfId="12" quotePrefix="1" applyFont="1" applyBorder="1" applyAlignment="1">
      <alignment horizontal="left" wrapText="1"/>
    </xf>
    <xf numFmtId="0" fontId="6" fillId="0" borderId="66" xfId="12" quotePrefix="1" applyFont="1" applyBorder="1" applyAlignment="1">
      <alignment horizontal="left" wrapText="1"/>
    </xf>
    <xf numFmtId="3" fontId="6" fillId="0" borderId="5" xfId="22" applyNumberFormat="1" applyFont="1" applyBorder="1" applyAlignment="1">
      <alignment horizontal="left" vertical="center" wrapText="1"/>
    </xf>
    <xf numFmtId="3" fontId="6" fillId="0" borderId="7" xfId="22" applyNumberFormat="1" applyFont="1" applyBorder="1" applyAlignment="1">
      <alignment horizontal="left" vertical="center"/>
    </xf>
    <xf numFmtId="3" fontId="6" fillId="0" borderId="8" xfId="22" applyNumberFormat="1" applyFont="1" applyBorder="1" applyAlignment="1">
      <alignment horizontal="left" vertical="center"/>
    </xf>
    <xf numFmtId="3" fontId="6" fillId="0" borderId="1" xfId="22" applyNumberFormat="1" applyFont="1" applyBorder="1" applyAlignment="1">
      <alignment horizontal="left" vertical="center"/>
    </xf>
    <xf numFmtId="3" fontId="6" fillId="0" borderId="10" xfId="22" applyNumberFormat="1" applyFont="1" applyBorder="1" applyAlignment="1">
      <alignment horizontal="left" vertical="center"/>
    </xf>
    <xf numFmtId="3" fontId="6" fillId="0" borderId="11" xfId="22" applyNumberFormat="1" applyFont="1" applyBorder="1" applyAlignment="1">
      <alignment horizontal="left" vertical="center"/>
    </xf>
    <xf numFmtId="0" fontId="5" fillId="0" borderId="4" xfId="12" quotePrefix="1" applyFont="1" applyBorder="1" applyAlignment="1">
      <alignment horizontal="left" wrapText="1"/>
    </xf>
    <xf numFmtId="0" fontId="5" fillId="0" borderId="54" xfId="12" quotePrefix="1" applyFont="1" applyBorder="1" applyAlignment="1">
      <alignment horizontal="left" wrapText="1"/>
    </xf>
    <xf numFmtId="0" fontId="5" fillId="0" borderId="58" xfId="12" quotePrefix="1" applyFont="1" applyBorder="1" applyAlignment="1">
      <alignment horizontal="left" wrapText="1"/>
    </xf>
    <xf numFmtId="0" fontId="5" fillId="0" borderId="2" xfId="18" applyFont="1" applyBorder="1" applyAlignment="1"/>
    <xf numFmtId="0" fontId="5" fillId="0" borderId="65" xfId="18" applyFont="1" applyBorder="1" applyAlignment="1"/>
    <xf numFmtId="0" fontId="5" fillId="0" borderId="77" xfId="18" applyFont="1" applyBorder="1" applyAlignment="1"/>
    <xf numFmtId="0" fontId="17" fillId="0" borderId="0" xfId="12"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65" xfId="0" applyFont="1" applyBorder="1" applyAlignment="1">
      <alignment horizontal="left" vertical="center"/>
    </xf>
    <xf numFmtId="3" fontId="5" fillId="0" borderId="25" xfId="22" applyNumberFormat="1" applyFont="1" applyBorder="1" applyAlignment="1">
      <alignment horizontal="left"/>
    </xf>
    <xf numFmtId="3" fontId="5" fillId="0" borderId="54" xfId="22" applyNumberFormat="1" applyFont="1" applyBorder="1" applyAlignment="1">
      <alignment horizontal="left" wrapText="1"/>
    </xf>
    <xf numFmtId="3" fontId="5" fillId="0" borderId="2" xfId="22" applyNumberFormat="1" applyFont="1" applyBorder="1" applyAlignment="1">
      <alignment horizontal="left"/>
    </xf>
    <xf numFmtId="3" fontId="5" fillId="0" borderId="65" xfId="22" applyNumberFormat="1" applyFont="1" applyBorder="1" applyAlignment="1">
      <alignment horizontal="left"/>
    </xf>
    <xf numFmtId="3" fontId="5" fillId="0" borderId="3" xfId="22" applyNumberFormat="1" applyFont="1" applyBorder="1" applyAlignment="1">
      <alignment horizontal="left"/>
    </xf>
    <xf numFmtId="0" fontId="5" fillId="0" borderId="71" xfId="18" applyFont="1" applyBorder="1" applyAlignment="1"/>
    <xf numFmtId="0" fontId="5" fillId="0" borderId="23" xfId="18" applyFont="1" applyBorder="1" applyAlignment="1"/>
    <xf numFmtId="0" fontId="5" fillId="0" borderId="56" xfId="18" applyFont="1" applyBorder="1" applyAlignment="1"/>
    <xf numFmtId="0" fontId="5" fillId="0" borderId="47" xfId="0" applyFont="1" applyBorder="1" applyAlignment="1">
      <alignment horizontal="left" wrapText="1"/>
    </xf>
    <xf numFmtId="0" fontId="5" fillId="0" borderId="14" xfId="0" applyFont="1" applyBorder="1" applyAlignment="1">
      <alignment horizontal="left" wrapText="1"/>
    </xf>
    <xf numFmtId="0" fontId="5" fillId="0" borderId="38" xfId="0" applyFont="1" applyBorder="1" applyAlignment="1">
      <alignment horizontal="left" wrapText="1"/>
    </xf>
    <xf numFmtId="0" fontId="5" fillId="0" borderId="3" xfId="22" applyFont="1" applyBorder="1" applyAlignment="1">
      <alignment wrapText="1"/>
    </xf>
    <xf numFmtId="0" fontId="5" fillId="0" borderId="25" xfId="22" applyFont="1" applyBorder="1" applyAlignment="1">
      <alignment wrapText="1"/>
    </xf>
    <xf numFmtId="0" fontId="5" fillId="0" borderId="51" xfId="22" applyFont="1" applyBorder="1" applyAlignment="1">
      <alignment wrapText="1"/>
    </xf>
    <xf numFmtId="0" fontId="1" fillId="0" borderId="7" xfId="0" applyFont="1" applyBorder="1" applyAlignment="1">
      <alignment horizontal="left" wrapText="1"/>
    </xf>
    <xf numFmtId="0" fontId="5" fillId="0" borderId="76" xfId="0" applyFont="1" applyBorder="1" applyAlignment="1">
      <alignment horizontal="left" wrapText="1"/>
    </xf>
    <xf numFmtId="0" fontId="5" fillId="0" borderId="62" xfId="0" applyFont="1" applyBorder="1" applyAlignment="1">
      <alignment horizontal="left" wrapText="1"/>
    </xf>
    <xf numFmtId="0" fontId="5" fillId="0" borderId="59" xfId="0" applyFont="1" applyBorder="1" applyAlignment="1">
      <alignment horizontal="left" wrapText="1"/>
    </xf>
    <xf numFmtId="0" fontId="5" fillId="0" borderId="44" xfId="0" applyFont="1" applyBorder="1" applyAlignment="1">
      <alignment horizontal="left" wrapText="1"/>
    </xf>
    <xf numFmtId="0" fontId="5" fillId="0" borderId="37" xfId="0" applyFont="1" applyBorder="1" applyAlignment="1">
      <alignment horizontal="left" wrapText="1"/>
    </xf>
    <xf numFmtId="0" fontId="5" fillId="0" borderId="83" xfId="0" applyFont="1" applyBorder="1" applyAlignment="1">
      <alignment horizontal="left" wrapText="1"/>
    </xf>
    <xf numFmtId="0" fontId="5" fillId="0" borderId="75" xfId="0" applyFont="1" applyBorder="1" applyAlignment="1">
      <alignment horizontal="left" wrapText="1"/>
    </xf>
    <xf numFmtId="0" fontId="5" fillId="0" borderId="64" xfId="0" applyFont="1" applyBorder="1" applyAlignment="1">
      <alignment horizontal="left" wrapText="1"/>
    </xf>
    <xf numFmtId="0" fontId="1" fillId="0" borderId="7" xfId="0" applyFont="1" applyBorder="1" applyAlignment="1">
      <alignment horizontal="left" vertical="top" wrapText="1"/>
    </xf>
    <xf numFmtId="0" fontId="1" fillId="0" borderId="0" xfId="0" applyFont="1" applyBorder="1" applyAlignment="1">
      <alignment horizontal="left" vertical="top" wrapText="1"/>
    </xf>
    <xf numFmtId="0" fontId="1" fillId="0" borderId="10" xfId="0" applyFont="1" applyBorder="1" applyAlignment="1">
      <alignment horizontal="left" wrapText="1"/>
    </xf>
    <xf numFmtId="3" fontId="6" fillId="0" borderId="26" xfId="13" applyNumberFormat="1" applyFont="1" applyBorder="1" applyAlignment="1">
      <alignment horizontal="center" vertical="center"/>
    </xf>
    <xf numFmtId="3" fontId="6" fillId="0" borderId="27" xfId="13" applyNumberFormat="1" applyFont="1" applyBorder="1" applyAlignment="1">
      <alignment horizontal="center" vertical="center"/>
    </xf>
    <xf numFmtId="3" fontId="5" fillId="0" borderId="30" xfId="22" quotePrefix="1" applyNumberFormat="1" applyFont="1" applyBorder="1" applyAlignment="1">
      <alignment horizontal="left"/>
    </xf>
    <xf numFmtId="3" fontId="6" fillId="0" borderId="5" xfId="22" quotePrefix="1" applyNumberFormat="1" applyFont="1" applyBorder="1" applyAlignment="1">
      <alignment horizontal="left"/>
    </xf>
    <xf numFmtId="0" fontId="5" fillId="0" borderId="7" xfId="22" applyFont="1" applyBorder="1" applyAlignment="1"/>
    <xf numFmtId="0" fontId="6" fillId="0" borderId="26" xfId="22" applyFont="1" applyBorder="1" applyAlignment="1">
      <alignment horizontal="center"/>
    </xf>
    <xf numFmtId="0" fontId="6" fillId="0" borderId="27" xfId="22" applyFont="1" applyBorder="1" applyAlignment="1">
      <alignment horizontal="center"/>
    </xf>
    <xf numFmtId="0" fontId="6" fillId="0" borderId="30" xfId="22" applyFont="1" applyBorder="1" applyAlignment="1">
      <alignment horizontal="center"/>
    </xf>
    <xf numFmtId="3" fontId="6" fillId="0" borderId="5" xfId="22" quotePrefix="1" applyNumberFormat="1" applyFont="1" applyBorder="1" applyAlignment="1">
      <alignment horizontal="left" vertical="center" wrapText="1"/>
    </xf>
    <xf numFmtId="3" fontId="6" fillId="0" borderId="7" xfId="22" quotePrefix="1" applyNumberFormat="1" applyFont="1" applyBorder="1" applyAlignment="1">
      <alignment horizontal="left" vertical="center"/>
    </xf>
    <xf numFmtId="3" fontId="6" fillId="0" borderId="8" xfId="22" quotePrefix="1" applyNumberFormat="1" applyFont="1" applyBorder="1" applyAlignment="1">
      <alignment horizontal="left" vertical="center"/>
    </xf>
    <xf numFmtId="3" fontId="6" fillId="0" borderId="1" xfId="22" quotePrefix="1" applyNumberFormat="1" applyFont="1" applyBorder="1" applyAlignment="1">
      <alignment horizontal="left" vertical="center"/>
    </xf>
    <xf numFmtId="3" fontId="6" fillId="0" borderId="10" xfId="22" quotePrefix="1" applyNumberFormat="1" applyFont="1" applyBorder="1" applyAlignment="1">
      <alignment horizontal="left" vertical="center"/>
    </xf>
    <xf numFmtId="3" fontId="6" fillId="0" borderId="11" xfId="22" quotePrefix="1" applyNumberFormat="1" applyFont="1" applyBorder="1" applyAlignment="1">
      <alignment horizontal="lef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5" fillId="0" borderId="3" xfId="0" applyFont="1" applyBorder="1" applyAlignment="1">
      <alignment vertical="center"/>
    </xf>
    <xf numFmtId="0" fontId="5" fillId="0" borderId="25" xfId="0" applyFont="1" applyBorder="1" applyAlignment="1">
      <alignment vertical="center"/>
    </xf>
    <xf numFmtId="0" fontId="5" fillId="0" borderId="51"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30" xfId="0" applyFont="1" applyBorder="1" applyAlignment="1">
      <alignment vertical="center"/>
    </xf>
    <xf numFmtId="0" fontId="5" fillId="0" borderId="2" xfId="0" applyFont="1" applyBorder="1" applyAlignment="1">
      <alignment vertical="center"/>
    </xf>
    <xf numFmtId="0" fontId="5" fillId="0" borderId="65" xfId="0" applyFont="1" applyBorder="1" applyAlignment="1">
      <alignment vertical="center"/>
    </xf>
    <xf numFmtId="0" fontId="5" fillId="0" borderId="77" xfId="0" applyFont="1" applyBorder="1" applyAlignment="1">
      <alignment vertical="center"/>
    </xf>
    <xf numFmtId="0" fontId="5" fillId="0" borderId="3" xfId="0" applyFont="1" applyBorder="1" applyAlignment="1">
      <alignment vertical="center" wrapText="1"/>
    </xf>
    <xf numFmtId="0" fontId="5" fillId="0" borderId="25" xfId="0" applyFont="1" applyBorder="1" applyAlignment="1">
      <alignment vertical="center" wrapText="1"/>
    </xf>
    <xf numFmtId="0" fontId="5" fillId="0" borderId="51" xfId="0" applyFont="1" applyBorder="1" applyAlignment="1">
      <alignment vertical="center" wrapText="1"/>
    </xf>
    <xf numFmtId="0" fontId="5" fillId="0" borderId="53" xfId="0" applyFont="1" applyBorder="1" applyAlignment="1">
      <alignment vertical="center"/>
    </xf>
    <xf numFmtId="0" fontId="5" fillId="0" borderId="18" xfId="0" applyFont="1" applyBorder="1" applyAlignment="1">
      <alignment vertical="center"/>
    </xf>
    <xf numFmtId="0" fontId="5" fillId="0" borderId="52" xfId="0" applyFont="1" applyBorder="1" applyAlignment="1">
      <alignment vertical="center"/>
    </xf>
    <xf numFmtId="3" fontId="6" fillId="0" borderId="39" xfId="12" applyNumberFormat="1" applyFont="1" applyBorder="1" applyAlignment="1">
      <alignment horizontal="center" vertical="center" wrapText="1"/>
    </xf>
    <xf numFmtId="3" fontId="5" fillId="0" borderId="4" xfId="22" applyNumberFormat="1" applyFont="1" applyBorder="1" applyAlignment="1"/>
    <xf numFmtId="3" fontId="5" fillId="0" borderId="54" xfId="22" applyNumberFormat="1" applyFont="1" applyBorder="1" applyAlignment="1"/>
    <xf numFmtId="3" fontId="5" fillId="0" borderId="58" xfId="22" applyNumberFormat="1" applyFont="1" applyBorder="1" applyAlignment="1"/>
    <xf numFmtId="3" fontId="6" fillId="0" borderId="30" xfId="22" applyNumberFormat="1" applyFont="1" applyBorder="1" applyAlignment="1">
      <alignment horizontal="left"/>
    </xf>
    <xf numFmtId="3" fontId="5" fillId="0" borderId="3" xfId="22" applyNumberFormat="1" applyFont="1" applyBorder="1" applyAlignment="1"/>
    <xf numFmtId="3" fontId="5" fillId="0" borderId="25" xfId="22" applyNumberFormat="1" applyFont="1" applyBorder="1" applyAlignment="1"/>
    <xf numFmtId="3" fontId="5" fillId="0" borderId="51" xfId="22" applyNumberFormat="1" applyFont="1" applyBorder="1" applyAlignment="1"/>
    <xf numFmtId="3" fontId="5" fillId="0" borderId="2" xfId="22" applyNumberFormat="1" applyFont="1" applyBorder="1" applyAlignment="1"/>
    <xf numFmtId="3" fontId="5" fillId="0" borderId="65" xfId="22" applyNumberFormat="1" applyFont="1" applyBorder="1" applyAlignment="1"/>
    <xf numFmtId="3" fontId="5" fillId="0" borderId="77" xfId="22" applyNumberFormat="1" applyFont="1" applyBorder="1" applyAlignment="1"/>
    <xf numFmtId="0" fontId="5" fillId="0" borderId="54" xfId="0" applyFont="1" applyFill="1" applyBorder="1"/>
    <xf numFmtId="0" fontId="5" fillId="0" borderId="25" xfId="0" applyFont="1" applyFill="1" applyBorder="1"/>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3" fontId="6" fillId="0" borderId="39" xfId="22" applyNumberFormat="1" applyFont="1" applyBorder="1" applyAlignment="1">
      <alignment horizontal="center" vertical="center" wrapText="1"/>
    </xf>
    <xf numFmtId="0" fontId="6" fillId="0" borderId="9" xfId="22" applyFont="1" applyBorder="1" applyAlignment="1">
      <alignment horizontal="center" vertical="center" wrapText="1"/>
    </xf>
    <xf numFmtId="0" fontId="6" fillId="0" borderId="11" xfId="22" applyFont="1" applyBorder="1" applyAlignment="1">
      <alignment horizontal="center" vertical="center" wrapText="1"/>
    </xf>
    <xf numFmtId="0" fontId="1" fillId="0" borderId="0" xfId="0" applyFont="1" applyAlignment="1">
      <alignment wrapText="1"/>
    </xf>
    <xf numFmtId="0" fontId="6" fillId="0" borderId="48" xfId="0" applyFont="1" applyBorder="1" applyAlignment="1">
      <alignment horizontal="center" wrapText="1"/>
    </xf>
    <xf numFmtId="0" fontId="6" fillId="0" borderId="39" xfId="0" applyFont="1" applyBorder="1" applyAlignment="1">
      <alignment horizontal="center" wrapText="1"/>
    </xf>
    <xf numFmtId="0" fontId="5" fillId="0" borderId="80"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51" xfId="0" applyFont="1" applyFill="1" applyBorder="1"/>
    <xf numFmtId="3" fontId="6" fillId="0" borderId="79" xfId="22" applyNumberFormat="1" applyFont="1" applyBorder="1" applyAlignment="1">
      <alignment horizontal="center" vertical="center"/>
    </xf>
    <xf numFmtId="3" fontId="6" fillId="0" borderId="65" xfId="22" applyNumberFormat="1" applyFont="1" applyBorder="1" applyAlignment="1">
      <alignment horizontal="center" vertical="center"/>
    </xf>
    <xf numFmtId="3" fontId="6" fillId="0" borderId="77" xfId="22" applyNumberFormat="1"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5" fillId="0" borderId="3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71" xfId="22" applyFont="1" applyBorder="1" applyAlignment="1">
      <alignment horizontal="center" wrapText="1"/>
    </xf>
    <xf numFmtId="0" fontId="5" fillId="0" borderId="23" xfId="22" applyFont="1" applyBorder="1" applyAlignment="1">
      <alignment horizontal="center" wrapText="1"/>
    </xf>
    <xf numFmtId="0" fontId="5" fillId="0" borderId="56" xfId="22" applyFont="1" applyBorder="1" applyAlignment="1">
      <alignment horizontal="center" wrapText="1"/>
    </xf>
    <xf numFmtId="0" fontId="5" fillId="0" borderId="84"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65" xfId="0" applyFont="1" applyFill="1" applyBorder="1"/>
    <xf numFmtId="0" fontId="5" fillId="0" borderId="77" xfId="0" applyFont="1" applyFill="1" applyBorder="1"/>
    <xf numFmtId="0" fontId="5" fillId="0" borderId="58" xfId="0" applyFont="1" applyFill="1" applyBorder="1"/>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0" xfId="0" applyFont="1" applyBorder="1" applyAlignment="1">
      <alignment horizontal="center" vertical="center" wrapText="1"/>
    </xf>
    <xf numFmtId="0" fontId="5" fillId="0" borderId="25" xfId="0" applyFont="1" applyFill="1" applyBorder="1" applyAlignment="1"/>
    <xf numFmtId="0" fontId="5" fillId="0" borderId="51" xfId="0" applyFont="1" applyFill="1" applyBorder="1" applyAlignment="1"/>
    <xf numFmtId="0" fontId="6" fillId="0" borderId="2" xfId="0" applyFont="1" applyBorder="1" applyAlignment="1">
      <alignment horizontal="center"/>
    </xf>
    <xf numFmtId="0" fontId="6" fillId="0" borderId="65" xfId="0" applyFont="1" applyBorder="1" applyAlignment="1">
      <alignment horizontal="center"/>
    </xf>
    <xf numFmtId="0" fontId="6" fillId="0" borderId="77" xfId="0" applyFont="1" applyBorder="1" applyAlignment="1">
      <alignment horizontal="center"/>
    </xf>
    <xf numFmtId="0" fontId="6" fillId="0" borderId="48"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5"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5" fillId="0" borderId="7" xfId="0" applyFont="1" applyBorder="1" applyAlignment="1">
      <alignment horizontal="left" wrapText="1"/>
    </xf>
    <xf numFmtId="0" fontId="6" fillId="0" borderId="48" xfId="0" applyFont="1" applyBorder="1" applyAlignment="1">
      <alignment horizontal="right" wrapText="1"/>
    </xf>
    <xf numFmtId="0" fontId="6" fillId="0" borderId="66" xfId="0" applyFont="1" applyBorder="1" applyAlignment="1">
      <alignment horizontal="right" wrapText="1"/>
    </xf>
    <xf numFmtId="0" fontId="5" fillId="0" borderId="50" xfId="0" applyFont="1" applyBorder="1"/>
    <xf numFmtId="0" fontId="5" fillId="0" borderId="40" xfId="0" applyFont="1" applyBorder="1"/>
    <xf numFmtId="0" fontId="6" fillId="0" borderId="26" xfId="0" applyFont="1" applyBorder="1"/>
    <xf numFmtId="0" fontId="6" fillId="0" borderId="30" xfId="0" applyFont="1" applyBorder="1"/>
    <xf numFmtId="0" fontId="5" fillId="0" borderId="47" xfId="0" applyFont="1" applyBorder="1"/>
    <xf numFmtId="0" fontId="5" fillId="0" borderId="38" xfId="0" applyFont="1" applyBorder="1"/>
    <xf numFmtId="0" fontId="6" fillId="0" borderId="26" xfId="15" applyFont="1" applyBorder="1" applyAlignment="1">
      <alignment wrapText="1"/>
    </xf>
    <xf numFmtId="0" fontId="6" fillId="0" borderId="30" xfId="15" applyFont="1" applyBorder="1" applyAlignment="1">
      <alignment wrapText="1"/>
    </xf>
    <xf numFmtId="0" fontId="6" fillId="0" borderId="75" xfId="0" applyFont="1" applyBorder="1" applyAlignment="1">
      <alignment horizontal="center"/>
    </xf>
    <xf numFmtId="0" fontId="5" fillId="0" borderId="3" xfId="15" applyFont="1" applyBorder="1" applyAlignment="1">
      <alignment wrapText="1"/>
    </xf>
    <xf numFmtId="0" fontId="5" fillId="0" borderId="25" xfId="15" applyFont="1" applyBorder="1" applyAlignment="1">
      <alignment wrapText="1"/>
    </xf>
    <xf numFmtId="0" fontId="5" fillId="0" borderId="3" xfId="15" applyFont="1" applyBorder="1" applyAlignment="1">
      <alignment horizontal="left" wrapText="1"/>
    </xf>
    <xf numFmtId="0" fontId="5" fillId="0" borderId="25" xfId="15" applyFont="1" applyBorder="1" applyAlignment="1">
      <alignment horizontal="left" wrapText="1"/>
    </xf>
    <xf numFmtId="0" fontId="5" fillId="0" borderId="51" xfId="15" applyFont="1" applyBorder="1" applyAlignment="1">
      <alignment horizontal="left" wrapText="1"/>
    </xf>
    <xf numFmtId="0" fontId="6" fillId="0" borderId="79" xfId="0" applyFont="1" applyBorder="1" applyAlignment="1">
      <alignment horizontal="center" wrapText="1"/>
    </xf>
    <xf numFmtId="0" fontId="6" fillId="0" borderId="48" xfId="0" applyFont="1" applyBorder="1" applyAlignment="1">
      <alignment horizontal="center"/>
    </xf>
    <xf numFmtId="0" fontId="6" fillId="0" borderId="66" xfId="0" applyFont="1" applyBorder="1" applyAlignment="1">
      <alignment horizontal="center"/>
    </xf>
    <xf numFmtId="0" fontId="6" fillId="0" borderId="27" xfId="15" applyFont="1" applyBorder="1" applyAlignment="1">
      <alignment wrapText="1"/>
    </xf>
    <xf numFmtId="0" fontId="6" fillId="0" borderId="5" xfId="15" applyFont="1" applyBorder="1" applyAlignment="1">
      <alignment horizontal="left" vertical="center" wrapText="1"/>
    </xf>
    <xf numFmtId="0" fontId="6" fillId="0" borderId="8" xfId="15" applyFont="1" applyBorder="1" applyAlignment="1">
      <alignment horizontal="left" vertical="center" wrapText="1"/>
    </xf>
    <xf numFmtId="0" fontId="6" fillId="0" borderId="1" xfId="15" applyFont="1" applyBorder="1" applyAlignment="1">
      <alignment horizontal="left" vertical="center" wrapText="1"/>
    </xf>
    <xf numFmtId="0" fontId="6" fillId="0" borderId="11" xfId="15" applyFont="1" applyBorder="1" applyAlignment="1">
      <alignment horizontal="left" vertical="center" wrapText="1"/>
    </xf>
    <xf numFmtId="0" fontId="5" fillId="0" borderId="2" xfId="15" applyFont="1" applyBorder="1" applyAlignment="1">
      <alignment wrapText="1"/>
    </xf>
    <xf numFmtId="0" fontId="5" fillId="0" borderId="65" xfId="15" applyFont="1" applyBorder="1" applyAlignment="1">
      <alignment wrapText="1"/>
    </xf>
    <xf numFmtId="0" fontId="5" fillId="0" borderId="77" xfId="15" applyFont="1" applyBorder="1" applyAlignment="1">
      <alignment wrapText="1"/>
    </xf>
    <xf numFmtId="0" fontId="5" fillId="0" borderId="51" xfId="15" applyFont="1" applyBorder="1" applyAlignment="1">
      <alignment wrapText="1"/>
    </xf>
    <xf numFmtId="0" fontId="6" fillId="0" borderId="48" xfId="0" applyFont="1" applyBorder="1" applyAlignment="1">
      <alignment horizontal="right"/>
    </xf>
    <xf numFmtId="0" fontId="6" fillId="0" borderId="66" xfId="0" applyFont="1" applyBorder="1" applyAlignment="1">
      <alignment horizontal="right"/>
    </xf>
    <xf numFmtId="0" fontId="5" fillId="0" borderId="70" xfId="0" applyFont="1" applyBorder="1"/>
    <xf numFmtId="0" fontId="5" fillId="0" borderId="35" xfId="0" applyFont="1" applyBorder="1"/>
    <xf numFmtId="0" fontId="6" fillId="0" borderId="5" xfId="15" applyFont="1" applyBorder="1" applyAlignment="1">
      <alignment horizontal="left"/>
    </xf>
    <xf numFmtId="0" fontId="6" fillId="0" borderId="8" xfId="15" applyFont="1" applyBorder="1" applyAlignment="1">
      <alignment horizontal="left"/>
    </xf>
    <xf numFmtId="0" fontId="6" fillId="0" borderId="1" xfId="15" applyFont="1" applyBorder="1" applyAlignment="1">
      <alignment horizontal="left"/>
    </xf>
    <xf numFmtId="0" fontId="6" fillId="0" borderId="11" xfId="15" applyFont="1" applyBorder="1" applyAlignment="1">
      <alignment horizontal="left"/>
    </xf>
    <xf numFmtId="0" fontId="5" fillId="0" borderId="3" xfId="0" applyFont="1" applyBorder="1" applyAlignment="1">
      <alignment wrapText="1"/>
    </xf>
    <xf numFmtId="0" fontId="5" fillId="0" borderId="51" xfId="0" applyFont="1" applyBorder="1" applyAlignment="1">
      <alignment wrapText="1"/>
    </xf>
    <xf numFmtId="0" fontId="6" fillId="0" borderId="5"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0" borderId="11" xfId="0" applyFont="1" applyBorder="1" applyAlignment="1">
      <alignment horizontal="left" vertical="center" wrapText="1"/>
    </xf>
    <xf numFmtId="0" fontId="5" fillId="0" borderId="53" xfId="15" applyFont="1" applyBorder="1" applyAlignment="1">
      <alignment wrapText="1"/>
    </xf>
    <xf numFmtId="0" fontId="5" fillId="0" borderId="18" xfId="15" applyFont="1" applyBorder="1" applyAlignment="1">
      <alignment wrapText="1"/>
    </xf>
    <xf numFmtId="0" fontId="4" fillId="0" borderId="26" xfId="0" applyFont="1" applyBorder="1" applyAlignment="1">
      <alignment horizontal="center"/>
    </xf>
    <xf numFmtId="0" fontId="4" fillId="0" borderId="27" xfId="0" applyFont="1" applyBorder="1" applyAlignment="1">
      <alignment horizontal="center"/>
    </xf>
    <xf numFmtId="0" fontId="5" fillId="0" borderId="4" xfId="15" applyFont="1" applyBorder="1" applyAlignment="1">
      <alignment wrapText="1"/>
    </xf>
    <xf numFmtId="0" fontId="5" fillId="0" borderId="58" xfId="15" applyFont="1" applyBorder="1" applyAlignment="1">
      <alignment wrapText="1"/>
    </xf>
    <xf numFmtId="0" fontId="6" fillId="0" borderId="48" xfId="0" applyFont="1" applyBorder="1" applyAlignment="1">
      <alignment vertical="center" wrapText="1"/>
    </xf>
    <xf numFmtId="0" fontId="6" fillId="0" borderId="66" xfId="0" applyFont="1" applyBorder="1" applyAlignment="1">
      <alignment vertical="center"/>
    </xf>
    <xf numFmtId="0" fontId="6" fillId="0" borderId="7" xfId="15" applyFont="1" applyBorder="1" applyAlignment="1">
      <alignment horizontal="left" vertical="center"/>
    </xf>
    <xf numFmtId="0" fontId="6" fillId="0" borderId="8" xfId="15" applyFont="1" applyBorder="1" applyAlignment="1">
      <alignment horizontal="left" vertical="center"/>
    </xf>
    <xf numFmtId="0" fontId="6" fillId="0" borderId="1" xfId="15" applyFont="1" applyBorder="1" applyAlignment="1">
      <alignment horizontal="left" vertical="center"/>
    </xf>
    <xf numFmtId="0" fontId="6" fillId="0" borderId="10" xfId="15" applyFont="1" applyBorder="1" applyAlignment="1">
      <alignment horizontal="left" vertical="center"/>
    </xf>
    <xf numFmtId="0" fontId="6" fillId="0" borderId="11" xfId="15" applyFont="1" applyBorder="1" applyAlignment="1">
      <alignment horizontal="left" vertical="center"/>
    </xf>
    <xf numFmtId="0" fontId="6" fillId="0" borderId="5" xfId="15" applyFont="1" applyBorder="1" applyAlignment="1">
      <alignment horizontal="left" vertical="center"/>
    </xf>
    <xf numFmtId="0" fontId="5" fillId="0" borderId="54" xfId="15" applyFont="1" applyBorder="1" applyAlignment="1">
      <alignment wrapText="1"/>
    </xf>
    <xf numFmtId="3" fontId="17" fillId="0" borderId="5" xfId="14" applyNumberFormat="1" applyFont="1" applyBorder="1" applyAlignment="1">
      <alignment horizontal="left" vertical="top" wrapText="1"/>
    </xf>
    <xf numFmtId="3" fontId="17" fillId="0" borderId="8" xfId="14" applyNumberFormat="1" applyFont="1" applyBorder="1" applyAlignment="1">
      <alignment horizontal="left" vertical="top" wrapText="1"/>
    </xf>
    <xf numFmtId="0" fontId="1" fillId="0" borderId="9" xfId="24" applyFont="1" applyBorder="1" applyAlignment="1">
      <alignment horizontal="right"/>
    </xf>
  </cellXfs>
  <cellStyles count="28">
    <cellStyle name="Comma 2" xfId="1"/>
    <cellStyle name="Comma 2 2" xfId="2"/>
    <cellStyle name="Currency 2" xfId="3"/>
    <cellStyle name="Currency 2 2" xfId="4"/>
    <cellStyle name="Hyperlink" xfId="5" builtinId="8"/>
    <cellStyle name="Hyperlink 2" xfId="6"/>
    <cellStyle name="Hyperlink 3" xfId="7"/>
    <cellStyle name="Hyperlink 3 2" xfId="8"/>
    <cellStyle name="Hyperlink 4" xfId="9"/>
    <cellStyle name="Hyperlink 4 2" xfId="10"/>
    <cellStyle name="Normal" xfId="0" builtinId="0"/>
    <cellStyle name="Normal 2" xfId="11"/>
    <cellStyle name="Normal 2 2" xfId="12"/>
    <cellStyle name="Normal 2 2 2" xfId="13"/>
    <cellStyle name="Normal 2 3" xfId="14"/>
    <cellStyle name="Normal 3" xfId="15"/>
    <cellStyle name="Normal 3 2" xfId="16"/>
    <cellStyle name="Normal 3 3" xfId="17"/>
    <cellStyle name="Normal 4" xfId="18"/>
    <cellStyle name="Normal 4 2" xfId="19"/>
    <cellStyle name="Normal 5" xfId="20"/>
    <cellStyle name="Normal 5 2" xfId="21"/>
    <cellStyle name="Normal 6" xfId="22"/>
    <cellStyle name="Normal 7" xfId="23"/>
    <cellStyle name="Normal 7 2" xfId="24"/>
    <cellStyle name="Normal_PI_table_draft (2)" xfId="25"/>
    <cellStyle name="Percent 2" xfId="26"/>
    <cellStyle name="Percent 2 2" xfId="27"/>
  </cellStyles>
  <dxfs count="164">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theme="0" tint="-0.24994659260841701"/>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theme="0" tint="-0.24994659260841701"/>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theme="0" tint="-0.24994659260841701"/>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theme="0" tint="-0.24994659260841701"/>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theme="0" tint="-0.24994659260841701"/>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theme="0" tint="-0.24994659260841701"/>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theme="0" tint="-0.24994659260841701"/>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theme="0" tint="-0.24994659260841701"/>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theme="0" tint="-0.24994659260841701"/>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theme="0" tint="-0.24994659260841701"/>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theme="0" tint="-0.24994659260841701"/>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theme="0" tint="-0.24994659260841701"/>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theme="0" tint="-0.24994659260841701"/>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theme="0" tint="-0.24994659260841701"/>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theme="0" tint="-0.24994659260841701"/>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esa.ac.uk/C13018/Check_documentation_gui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hesa.ac.uk/pis/emp" TargetMode="External"/><Relationship Id="rId1" Type="http://schemas.openxmlformats.org/officeDocument/2006/relationships/hyperlink" Target="http://www.hesa.ac.uk/pis/def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sa.ac.uk/index.php?option=com_studrec&amp;Itemid=232&amp;mnl=08019"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4"/>
  <sheetViews>
    <sheetView tabSelected="1" zoomScale="80" zoomScaleNormal="80" workbookViewId="0"/>
  </sheetViews>
  <sheetFormatPr defaultRowHeight="12.75" x14ac:dyDescent="0.2"/>
  <cols>
    <col min="1" max="1" width="6.42578125" style="525" customWidth="1"/>
    <col min="2" max="2" width="25.85546875" style="525" customWidth="1"/>
    <col min="3" max="3" width="17" style="525" customWidth="1"/>
    <col min="4" max="4" width="11.5703125" style="525" customWidth="1"/>
    <col min="5" max="5" width="12.7109375" style="525" customWidth="1"/>
    <col min="6" max="6" width="9.140625" style="525"/>
    <col min="7" max="7" width="10.5703125" style="525" customWidth="1"/>
    <col min="8" max="8" width="10.140625" style="525" bestFit="1" customWidth="1"/>
    <col min="9" max="10" width="9.140625" style="525"/>
    <col min="11" max="11" width="10.7109375" style="525" customWidth="1"/>
    <col min="12" max="16384" width="9.140625" style="525"/>
  </cols>
  <sheetData>
    <row r="1" spans="2:11" ht="13.5" thickBot="1" x14ac:dyDescent="0.25"/>
    <row r="2" spans="2:11" ht="18" x14ac:dyDescent="0.25">
      <c r="B2" s="56" t="s">
        <v>525</v>
      </c>
      <c r="C2" s="57">
        <v>0</v>
      </c>
      <c r="D2" s="58"/>
      <c r="E2" s="58"/>
      <c r="F2" s="58"/>
      <c r="G2" s="58"/>
      <c r="H2" s="59"/>
      <c r="I2" s="58"/>
      <c r="J2" s="58"/>
      <c r="K2" s="60" t="s">
        <v>526</v>
      </c>
    </row>
    <row r="3" spans="2:11" x14ac:dyDescent="0.2">
      <c r="B3" s="61"/>
      <c r="C3" s="62"/>
      <c r="D3" s="62"/>
      <c r="E3" s="62"/>
      <c r="F3" s="62"/>
      <c r="G3" s="62"/>
      <c r="H3" s="62"/>
      <c r="I3" s="62"/>
      <c r="J3" s="62"/>
      <c r="K3" s="1221" t="s">
        <v>566</v>
      </c>
    </row>
    <row r="4" spans="2:11" ht="15.75" x14ac:dyDescent="0.25">
      <c r="B4" s="64" t="s">
        <v>160</v>
      </c>
      <c r="C4" s="65">
        <v>0</v>
      </c>
      <c r="D4" s="62"/>
      <c r="E4" s="62"/>
      <c r="F4" s="62"/>
      <c r="G4" s="62"/>
      <c r="H4" s="62"/>
      <c r="I4" s="62"/>
      <c r="J4" s="62"/>
      <c r="K4" s="63"/>
    </row>
    <row r="5" spans="2:11" ht="15.75" x14ac:dyDescent="0.25">
      <c r="B5" s="64" t="s">
        <v>527</v>
      </c>
      <c r="C5" s="66">
        <v>0</v>
      </c>
      <c r="D5" s="62"/>
      <c r="E5" s="62"/>
      <c r="F5" s="62"/>
      <c r="G5" s="62"/>
      <c r="H5" s="62"/>
      <c r="I5" s="62"/>
      <c r="J5" s="62"/>
      <c r="K5" s="63"/>
    </row>
    <row r="6" spans="2:11" ht="16.5" thickBot="1" x14ac:dyDescent="0.3">
      <c r="B6" s="67" t="s">
        <v>161</v>
      </c>
      <c r="C6" s="68">
        <v>0</v>
      </c>
      <c r="D6" s="69"/>
      <c r="E6" s="69"/>
      <c r="F6" s="69"/>
      <c r="G6" s="69"/>
      <c r="H6" s="69"/>
      <c r="I6" s="69"/>
      <c r="J6" s="69"/>
      <c r="K6" s="70"/>
    </row>
    <row r="7" spans="2:11" ht="15.75" x14ac:dyDescent="0.25">
      <c r="B7" s="526" t="s">
        <v>323</v>
      </c>
      <c r="C7" s="528"/>
      <c r="D7" s="62"/>
      <c r="E7" s="62"/>
      <c r="F7" s="62"/>
      <c r="G7" s="62"/>
      <c r="H7" s="62"/>
      <c r="I7" s="62"/>
      <c r="J7" s="62"/>
      <c r="K7" s="71"/>
    </row>
    <row r="8" spans="2:11" x14ac:dyDescent="0.2">
      <c r="B8" s="72" t="s">
        <v>373</v>
      </c>
      <c r="C8" s="72"/>
      <c r="F8" s="73"/>
      <c r="G8" s="74"/>
      <c r="H8" s="73"/>
      <c r="I8" s="73"/>
      <c r="J8" s="73"/>
    </row>
    <row r="9" spans="2:11" x14ac:dyDescent="0.2">
      <c r="B9" s="75" t="s">
        <v>374</v>
      </c>
      <c r="C9" s="75"/>
      <c r="F9" s="73"/>
      <c r="G9" s="76"/>
      <c r="H9" s="73"/>
      <c r="I9" s="73"/>
      <c r="J9" s="73"/>
    </row>
    <row r="10" spans="2:11" x14ac:dyDescent="0.2">
      <c r="B10" s="75" t="s">
        <v>375</v>
      </c>
      <c r="C10" s="75"/>
      <c r="F10" s="73"/>
      <c r="G10" s="77"/>
      <c r="H10" s="73"/>
      <c r="I10" s="73"/>
      <c r="J10" s="73"/>
    </row>
    <row r="11" spans="2:11" x14ac:dyDescent="0.2">
      <c r="F11" s="73"/>
      <c r="G11" s="76"/>
      <c r="H11" s="73"/>
      <c r="I11" s="73"/>
      <c r="J11" s="73"/>
    </row>
    <row r="12" spans="2:11" ht="15.75" thickBot="1" x14ac:dyDescent="0.25">
      <c r="B12" s="78" t="s">
        <v>162</v>
      </c>
    </row>
    <row r="13" spans="2:11" x14ac:dyDescent="0.2">
      <c r="B13" s="79"/>
      <c r="C13" s="80"/>
      <c r="D13" s="80"/>
      <c r="E13" s="80"/>
      <c r="F13" s="80"/>
      <c r="G13" s="80"/>
      <c r="H13" s="80"/>
      <c r="I13" s="80"/>
      <c r="J13" s="80"/>
      <c r="K13" s="81"/>
    </row>
    <row r="14" spans="2:11" ht="15" x14ac:dyDescent="0.2">
      <c r="B14" s="82" t="s">
        <v>163</v>
      </c>
      <c r="C14" s="83"/>
      <c r="D14" s="83"/>
      <c r="E14" s="83"/>
      <c r="F14" s="83"/>
      <c r="G14" s="83"/>
      <c r="H14" s="83"/>
      <c r="I14" s="83"/>
      <c r="J14" s="83"/>
      <c r="K14" s="84"/>
    </row>
    <row r="15" spans="2:11" ht="12.75" customHeight="1" x14ac:dyDescent="0.2">
      <c r="B15" s="825" t="s">
        <v>164</v>
      </c>
      <c r="C15" s="824"/>
      <c r="D15" s="824"/>
      <c r="E15" s="824"/>
      <c r="F15" s="824"/>
      <c r="G15" s="824"/>
      <c r="H15" s="824"/>
      <c r="I15" s="824"/>
      <c r="J15" s="824"/>
      <c r="K15" s="527"/>
    </row>
    <row r="16" spans="2:11" ht="15" customHeight="1" x14ac:dyDescent="0.2">
      <c r="B16" s="82"/>
      <c r="C16" s="824"/>
      <c r="D16" s="824"/>
      <c r="E16" s="824"/>
      <c r="F16" s="824"/>
      <c r="G16" s="824"/>
      <c r="H16" s="824"/>
      <c r="I16" s="824"/>
      <c r="J16" s="824"/>
      <c r="K16" s="84"/>
    </row>
    <row r="17" spans="2:11" ht="15" x14ac:dyDescent="0.2">
      <c r="B17" s="82" t="s">
        <v>313</v>
      </c>
      <c r="C17" s="497"/>
      <c r="D17" s="83"/>
      <c r="E17" s="83"/>
      <c r="F17" s="83"/>
      <c r="G17" s="83"/>
      <c r="H17" s="83"/>
      <c r="I17" s="86"/>
      <c r="J17" s="86"/>
      <c r="K17" s="84"/>
    </row>
    <row r="18" spans="2:11" ht="15" x14ac:dyDescent="0.2">
      <c r="B18" s="82"/>
      <c r="C18" s="83"/>
      <c r="D18" s="83"/>
      <c r="E18" s="83"/>
      <c r="F18" s="83"/>
      <c r="G18" s="83"/>
      <c r="H18" s="83"/>
      <c r="I18" s="86"/>
      <c r="J18" s="86"/>
      <c r="K18" s="84"/>
    </row>
    <row r="19" spans="2:11" ht="21.75" customHeight="1" x14ac:dyDescent="0.25">
      <c r="B19" s="832" t="s">
        <v>370</v>
      </c>
      <c r="C19" s="833"/>
      <c r="D19" s="833"/>
      <c r="E19" s="833"/>
      <c r="F19" s="833"/>
      <c r="G19" s="833"/>
      <c r="H19" s="833"/>
      <c r="I19" s="833"/>
      <c r="J19" s="833"/>
      <c r="K19" s="834"/>
    </row>
    <row r="20" spans="2:11" ht="53.25" customHeight="1" x14ac:dyDescent="0.2">
      <c r="B20" s="829" t="s">
        <v>563</v>
      </c>
      <c r="C20" s="830"/>
      <c r="D20" s="830"/>
      <c r="E20" s="830"/>
      <c r="F20" s="830"/>
      <c r="G20" s="830"/>
      <c r="H20" s="830"/>
      <c r="I20" s="830"/>
      <c r="J20" s="830"/>
      <c r="K20" s="831"/>
    </row>
    <row r="21" spans="2:11" ht="34.5" customHeight="1" x14ac:dyDescent="0.2">
      <c r="B21" s="835" t="s">
        <v>562</v>
      </c>
      <c r="C21" s="836"/>
      <c r="D21" s="836"/>
      <c r="E21" s="836"/>
      <c r="F21" s="836"/>
      <c r="G21" s="836"/>
      <c r="H21" s="836"/>
      <c r="I21" s="836"/>
      <c r="J21" s="836"/>
      <c r="K21" s="837"/>
    </row>
    <row r="22" spans="2:11" ht="19.5" customHeight="1" x14ac:dyDescent="0.2">
      <c r="B22" s="750" t="s">
        <v>524</v>
      </c>
      <c r="C22" s="86"/>
      <c r="D22" s="86"/>
      <c r="E22" s="86"/>
      <c r="F22" s="86"/>
      <c r="G22" s="86"/>
      <c r="H22" s="62"/>
      <c r="I22" s="86"/>
      <c r="J22" s="86"/>
      <c r="K22" s="84"/>
    </row>
    <row r="23" spans="2:11" ht="14.25" customHeight="1" x14ac:dyDescent="0.2">
      <c r="B23" s="838" t="s">
        <v>561</v>
      </c>
      <c r="C23" s="839"/>
      <c r="D23" s="839"/>
      <c r="E23" s="839"/>
      <c r="F23" s="839"/>
      <c r="G23" s="839"/>
      <c r="H23" s="839"/>
      <c r="I23" s="839"/>
      <c r="J23" s="839"/>
      <c r="K23" s="840"/>
    </row>
    <row r="24" spans="2:11" ht="18.75" customHeight="1" x14ac:dyDescent="0.2">
      <c r="B24" s="838"/>
      <c r="C24" s="839"/>
      <c r="D24" s="839"/>
      <c r="E24" s="839"/>
      <c r="F24" s="839"/>
      <c r="G24" s="839"/>
      <c r="H24" s="839"/>
      <c r="I24" s="839"/>
      <c r="J24" s="839"/>
      <c r="K24" s="840"/>
    </row>
    <row r="25" spans="2:11" ht="13.5" thickBot="1" x14ac:dyDescent="0.25">
      <c r="B25" s="87"/>
      <c r="C25" s="88"/>
      <c r="D25" s="88"/>
      <c r="E25" s="88"/>
      <c r="F25" s="88"/>
      <c r="G25" s="88"/>
      <c r="H25" s="88"/>
      <c r="I25" s="88"/>
      <c r="J25" s="88"/>
      <c r="K25" s="89"/>
    </row>
    <row r="26" spans="2:11" x14ac:dyDescent="0.2">
      <c r="B26" s="62"/>
      <c r="C26" s="62"/>
      <c r="D26" s="62"/>
      <c r="E26" s="62"/>
      <c r="F26" s="62"/>
      <c r="G26" s="62"/>
      <c r="H26" s="62"/>
      <c r="I26" s="62"/>
      <c r="J26" s="62"/>
      <c r="K26" s="62"/>
    </row>
    <row r="27" spans="2:11" ht="18.75" thickBot="1" x14ac:dyDescent="0.3">
      <c r="B27" s="90"/>
    </row>
    <row r="28" spans="2:11" ht="23.25" x14ac:dyDescent="0.35">
      <c r="B28" s="91" t="s">
        <v>165</v>
      </c>
      <c r="C28" s="80"/>
      <c r="D28" s="80"/>
      <c r="E28" s="80"/>
      <c r="F28" s="80"/>
      <c r="G28" s="80"/>
      <c r="H28" s="80"/>
      <c r="I28" s="80"/>
      <c r="J28" s="80"/>
      <c r="K28" s="81"/>
    </row>
    <row r="29" spans="2:11" x14ac:dyDescent="0.2">
      <c r="B29" s="85" t="s">
        <v>166</v>
      </c>
      <c r="C29" s="86"/>
      <c r="D29" s="86"/>
      <c r="E29" s="86"/>
      <c r="F29" s="86"/>
      <c r="G29" s="86"/>
      <c r="H29" s="86"/>
      <c r="I29" s="86"/>
      <c r="J29" s="86"/>
      <c r="K29" s="84"/>
    </row>
    <row r="30" spans="2:11" x14ac:dyDescent="0.2">
      <c r="B30" s="85"/>
      <c r="C30" s="86"/>
      <c r="D30" s="86"/>
      <c r="E30" s="86"/>
      <c r="F30" s="86"/>
      <c r="G30" s="86"/>
      <c r="H30" s="86"/>
      <c r="I30" s="86"/>
      <c r="J30" s="86"/>
      <c r="K30" s="84"/>
    </row>
    <row r="31" spans="2:11" ht="18" x14ac:dyDescent="0.25">
      <c r="B31" s="92" t="s">
        <v>167</v>
      </c>
      <c r="C31" s="93"/>
      <c r="D31" s="94"/>
      <c r="E31" s="93"/>
      <c r="F31" s="94"/>
      <c r="G31" s="94"/>
      <c r="H31" s="94"/>
      <c r="I31" s="94"/>
      <c r="J31" s="95"/>
      <c r="K31" s="84"/>
    </row>
    <row r="32" spans="2:11" ht="15.75" x14ac:dyDescent="0.25">
      <c r="B32" s="124" t="s">
        <v>168</v>
      </c>
      <c r="C32" s="125"/>
      <c r="D32" s="126"/>
      <c r="E32" s="125"/>
      <c r="F32" s="126"/>
      <c r="G32" s="126"/>
      <c r="H32" s="126"/>
      <c r="I32" s="126"/>
      <c r="J32" s="127"/>
      <c r="K32" s="84"/>
    </row>
    <row r="33" spans="2:11" ht="18" x14ac:dyDescent="0.25">
      <c r="B33" s="96" t="s">
        <v>169</v>
      </c>
      <c r="C33" s="97"/>
      <c r="D33" s="98"/>
      <c r="E33" s="97"/>
      <c r="F33" s="99"/>
      <c r="G33" s="99"/>
      <c r="H33" s="99"/>
      <c r="I33" s="99"/>
      <c r="J33" s="95"/>
      <c r="K33" s="84"/>
    </row>
    <row r="34" spans="2:11" ht="15.75" x14ac:dyDescent="0.25">
      <c r="B34" s="124" t="s">
        <v>170</v>
      </c>
      <c r="C34" s="125"/>
      <c r="D34" s="126"/>
      <c r="E34" s="125"/>
      <c r="F34" s="126"/>
      <c r="G34" s="126"/>
      <c r="H34" s="126"/>
      <c r="I34" s="126"/>
      <c r="J34" s="127"/>
      <c r="K34" s="84"/>
    </row>
    <row r="35" spans="2:11" ht="18" x14ac:dyDescent="0.25">
      <c r="B35" s="96" t="s">
        <v>171</v>
      </c>
      <c r="C35" s="100"/>
      <c r="D35" s="99"/>
      <c r="E35" s="100"/>
      <c r="F35" s="99"/>
      <c r="G35" s="99"/>
      <c r="H35" s="99"/>
      <c r="I35" s="99"/>
      <c r="J35" s="95"/>
      <c r="K35" s="84"/>
    </row>
    <row r="36" spans="2:11" ht="15.75" x14ac:dyDescent="0.25">
      <c r="B36" s="124" t="s">
        <v>172</v>
      </c>
      <c r="C36" s="125"/>
      <c r="D36" s="126"/>
      <c r="E36" s="125"/>
      <c r="F36" s="126"/>
      <c r="G36" s="126"/>
      <c r="H36" s="126"/>
      <c r="I36" s="126"/>
      <c r="J36" s="127"/>
      <c r="K36" s="84"/>
    </row>
    <row r="37" spans="2:11" ht="18" x14ac:dyDescent="0.25">
      <c r="B37" s="96" t="s">
        <v>174</v>
      </c>
      <c r="C37" s="100"/>
      <c r="D37" s="99"/>
      <c r="E37" s="100"/>
      <c r="F37" s="99"/>
      <c r="G37" s="99"/>
      <c r="H37" s="99"/>
      <c r="I37" s="99"/>
      <c r="J37" s="95"/>
      <c r="K37" s="84"/>
    </row>
    <row r="38" spans="2:11" ht="15.75" x14ac:dyDescent="0.25">
      <c r="B38" s="124" t="s">
        <v>200</v>
      </c>
      <c r="C38" s="125"/>
      <c r="D38" s="126"/>
      <c r="E38" s="125"/>
      <c r="F38" s="126"/>
      <c r="G38" s="126"/>
      <c r="H38" s="126"/>
      <c r="I38" s="126"/>
      <c r="J38" s="127"/>
      <c r="K38" s="84"/>
    </row>
    <row r="39" spans="2:11" ht="18" x14ac:dyDescent="0.25">
      <c r="B39" s="96" t="s">
        <v>318</v>
      </c>
      <c r="C39" s="100"/>
      <c r="D39" s="99"/>
      <c r="E39" s="100"/>
      <c r="F39" s="99"/>
      <c r="G39" s="99"/>
      <c r="H39" s="99"/>
      <c r="I39" s="99"/>
      <c r="J39" s="95"/>
      <c r="K39" s="84"/>
    </row>
    <row r="40" spans="2:11" ht="13.5" thickBot="1" x14ac:dyDescent="0.25">
      <c r="B40" s="87"/>
      <c r="C40" s="88"/>
      <c r="D40" s="88"/>
      <c r="E40" s="88"/>
      <c r="F40" s="88"/>
      <c r="G40" s="88"/>
      <c r="H40" s="88"/>
      <c r="I40" s="88"/>
      <c r="J40" s="88"/>
      <c r="K40" s="89"/>
    </row>
    <row r="41" spans="2:11" ht="18" x14ac:dyDescent="0.25">
      <c r="B41" s="101"/>
      <c r="C41" s="101"/>
      <c r="D41" s="101"/>
      <c r="E41" s="101"/>
      <c r="F41" s="62"/>
      <c r="G41" s="62"/>
      <c r="H41" s="62"/>
      <c r="I41" s="62"/>
      <c r="J41" s="62"/>
      <c r="K41" s="62"/>
    </row>
    <row r="42" spans="2:11" ht="18" x14ac:dyDescent="0.25">
      <c r="B42" s="78" t="s">
        <v>173</v>
      </c>
      <c r="C42" s="101"/>
      <c r="D42" s="101"/>
      <c r="E42" s="101"/>
      <c r="F42" s="62"/>
      <c r="G42" s="62"/>
      <c r="H42" s="62"/>
      <c r="I42" s="62"/>
      <c r="J42" s="62"/>
      <c r="K42" s="62"/>
    </row>
    <row r="43" spans="2:11" x14ac:dyDescent="0.2">
      <c r="B43" s="102"/>
      <c r="C43" s="103"/>
      <c r="D43" s="103"/>
      <c r="E43" s="103"/>
      <c r="F43" s="103"/>
      <c r="G43" s="103"/>
      <c r="H43" s="103"/>
      <c r="I43" s="103"/>
      <c r="J43" s="103"/>
      <c r="K43" s="104"/>
    </row>
    <row r="44" spans="2:11" x14ac:dyDescent="0.2">
      <c r="B44" s="105"/>
      <c r="C44" s="86"/>
      <c r="D44" s="86"/>
      <c r="E44" s="86"/>
      <c r="F44" s="86"/>
      <c r="G44" s="86"/>
      <c r="H44" s="86"/>
      <c r="I44" s="86"/>
      <c r="J44" s="86"/>
      <c r="K44" s="106"/>
    </row>
    <row r="45" spans="2:11" x14ac:dyDescent="0.2">
      <c r="B45" s="107"/>
      <c r="C45" s="86"/>
      <c r="D45" s="108"/>
      <c r="E45" s="86"/>
      <c r="F45" s="86"/>
      <c r="G45" s="86"/>
      <c r="H45" s="109"/>
      <c r="I45" s="86"/>
      <c r="J45" s="86"/>
      <c r="K45" s="106"/>
    </row>
    <row r="46" spans="2:11" x14ac:dyDescent="0.2">
      <c r="B46" s="105"/>
      <c r="C46" s="86"/>
      <c r="D46" s="86"/>
      <c r="E46" s="86"/>
      <c r="F46" s="86"/>
      <c r="G46" s="86"/>
      <c r="H46" s="86"/>
      <c r="I46" s="86"/>
      <c r="J46" s="86"/>
      <c r="K46" s="106"/>
    </row>
    <row r="47" spans="2:11" x14ac:dyDescent="0.2">
      <c r="B47" s="110"/>
      <c r="C47" s="86"/>
      <c r="D47" s="108"/>
      <c r="E47" s="86"/>
      <c r="F47" s="86"/>
      <c r="G47" s="86"/>
      <c r="H47" s="111"/>
      <c r="I47" s="86"/>
      <c r="J47" s="86"/>
      <c r="K47" s="106"/>
    </row>
    <row r="48" spans="2:11" x14ac:dyDescent="0.2">
      <c r="B48" s="105"/>
      <c r="C48" s="86"/>
      <c r="D48" s="112"/>
      <c r="E48" s="86"/>
      <c r="F48" s="86"/>
      <c r="G48" s="86"/>
      <c r="H48" s="86"/>
      <c r="I48" s="86"/>
      <c r="J48" s="86"/>
      <c r="K48" s="106"/>
    </row>
    <row r="49" spans="2:11" x14ac:dyDescent="0.2">
      <c r="B49" s="105"/>
      <c r="C49" s="86"/>
      <c r="D49" s="113"/>
      <c r="E49" s="86"/>
      <c r="F49" s="86"/>
      <c r="G49" s="86"/>
      <c r="H49" s="86"/>
      <c r="I49" s="86"/>
      <c r="J49" s="86"/>
      <c r="K49" s="106"/>
    </row>
    <row r="50" spans="2:11" x14ac:dyDescent="0.2">
      <c r="B50" s="105"/>
      <c r="C50" s="86"/>
      <c r="D50" s="86"/>
      <c r="E50" s="86"/>
      <c r="F50" s="86"/>
      <c r="G50" s="86"/>
      <c r="H50" s="86"/>
      <c r="I50" s="86"/>
      <c r="J50" s="86"/>
      <c r="K50" s="106"/>
    </row>
    <row r="51" spans="2:11" x14ac:dyDescent="0.2">
      <c r="B51" s="110"/>
      <c r="C51" s="86"/>
      <c r="D51" s="108"/>
      <c r="E51" s="86"/>
      <c r="F51" s="86"/>
      <c r="G51" s="86"/>
      <c r="H51" s="86"/>
      <c r="I51" s="86"/>
      <c r="J51" s="86"/>
      <c r="K51" s="106"/>
    </row>
    <row r="52" spans="2:11" x14ac:dyDescent="0.2">
      <c r="B52" s="105"/>
      <c r="C52" s="86"/>
      <c r="D52" s="112"/>
      <c r="E52" s="86"/>
      <c r="F52" s="86"/>
      <c r="G52" s="86"/>
      <c r="H52" s="86"/>
      <c r="I52" s="86"/>
      <c r="J52" s="86"/>
      <c r="K52" s="106"/>
    </row>
    <row r="53" spans="2:11" x14ac:dyDescent="0.2">
      <c r="B53" s="105"/>
      <c r="C53" s="112"/>
      <c r="D53" s="86"/>
      <c r="E53" s="86"/>
      <c r="F53" s="86"/>
      <c r="G53" s="86"/>
      <c r="H53" s="86"/>
      <c r="I53" s="86"/>
      <c r="J53" s="86"/>
      <c r="K53" s="106"/>
    </row>
    <row r="54" spans="2:11" x14ac:dyDescent="0.2">
      <c r="B54" s="105"/>
      <c r="C54" s="86"/>
      <c r="D54" s="108"/>
      <c r="E54" s="86"/>
      <c r="F54" s="86"/>
      <c r="G54" s="86"/>
      <c r="H54" s="114"/>
      <c r="I54" s="86"/>
      <c r="J54" s="86"/>
      <c r="K54" s="106"/>
    </row>
    <row r="55" spans="2:11" x14ac:dyDescent="0.2">
      <c r="B55" s="105"/>
      <c r="C55" s="86"/>
      <c r="D55" s="86"/>
      <c r="E55" s="86"/>
      <c r="F55" s="86"/>
      <c r="G55" s="86"/>
      <c r="H55" s="114"/>
      <c r="I55" s="86"/>
      <c r="J55" s="86"/>
      <c r="K55" s="106"/>
    </row>
    <row r="56" spans="2:11" x14ac:dyDescent="0.2">
      <c r="B56" s="105"/>
      <c r="C56" s="86"/>
      <c r="D56" s="86"/>
      <c r="E56" s="86"/>
      <c r="F56" s="86"/>
      <c r="G56" s="86"/>
      <c r="H56" s="86"/>
      <c r="I56" s="86"/>
      <c r="J56" s="86"/>
      <c r="K56" s="106"/>
    </row>
    <row r="57" spans="2:11" x14ac:dyDescent="0.2">
      <c r="B57" s="105"/>
      <c r="C57" s="86"/>
      <c r="D57" s="86"/>
      <c r="E57" s="86"/>
      <c r="F57" s="86"/>
      <c r="G57" s="86"/>
      <c r="H57" s="86"/>
      <c r="I57" s="86"/>
      <c r="J57" s="86"/>
      <c r="K57" s="106"/>
    </row>
    <row r="58" spans="2:11" x14ac:dyDescent="0.2">
      <c r="B58" s="105"/>
      <c r="C58" s="86"/>
      <c r="D58" s="86"/>
      <c r="E58" s="86"/>
      <c r="F58" s="86"/>
      <c r="G58" s="86"/>
      <c r="H58" s="86"/>
      <c r="I58" s="86"/>
      <c r="J58" s="86"/>
      <c r="K58" s="106"/>
    </row>
    <row r="59" spans="2:11" x14ac:dyDescent="0.2">
      <c r="B59" s="105"/>
      <c r="C59" s="86"/>
      <c r="D59" s="86"/>
      <c r="E59" s="86"/>
      <c r="F59" s="86"/>
      <c r="G59" s="86"/>
      <c r="H59" s="86"/>
      <c r="I59" s="86"/>
      <c r="J59" s="86"/>
      <c r="K59" s="106"/>
    </row>
    <row r="60" spans="2:11" x14ac:dyDescent="0.2">
      <c r="B60" s="105"/>
      <c r="C60" s="86"/>
      <c r="D60" s="86"/>
      <c r="E60" s="86"/>
      <c r="F60" s="86"/>
      <c r="G60" s="86"/>
      <c r="H60" s="86"/>
      <c r="I60" s="86"/>
      <c r="J60" s="86"/>
      <c r="K60" s="106"/>
    </row>
    <row r="61" spans="2:11" x14ac:dyDescent="0.2">
      <c r="B61" s="105"/>
      <c r="C61" s="86"/>
      <c r="D61" s="86"/>
      <c r="E61" s="86"/>
      <c r="F61" s="86"/>
      <c r="G61" s="86"/>
      <c r="H61" s="86"/>
      <c r="I61" s="86"/>
      <c r="J61" s="86"/>
      <c r="K61" s="106"/>
    </row>
    <row r="62" spans="2:11" x14ac:dyDescent="0.2">
      <c r="B62" s="105"/>
      <c r="C62" s="86"/>
      <c r="D62" s="86"/>
      <c r="E62" s="86"/>
      <c r="F62" s="86"/>
      <c r="G62" s="86"/>
      <c r="H62" s="86"/>
      <c r="I62" s="86"/>
      <c r="J62" s="86"/>
      <c r="K62" s="106"/>
    </row>
    <row r="63" spans="2:11" x14ac:dyDescent="0.2">
      <c r="B63" s="105"/>
      <c r="C63" s="86"/>
      <c r="D63" s="86"/>
      <c r="E63" s="86"/>
      <c r="F63" s="86"/>
      <c r="G63" s="86"/>
      <c r="H63" s="86"/>
      <c r="I63" s="86"/>
      <c r="J63" s="86"/>
      <c r="K63" s="106"/>
    </row>
    <row r="64" spans="2:11" x14ac:dyDescent="0.2">
      <c r="B64" s="105"/>
      <c r="C64" s="86"/>
      <c r="D64" s="108"/>
      <c r="E64" s="86"/>
      <c r="F64" s="86"/>
      <c r="G64" s="86"/>
      <c r="H64" s="86"/>
      <c r="I64" s="86"/>
      <c r="J64" s="86"/>
      <c r="K64" s="106"/>
    </row>
    <row r="65" spans="2:11" x14ac:dyDescent="0.2">
      <c r="B65" s="105"/>
      <c r="C65" s="86"/>
      <c r="D65" s="86"/>
      <c r="E65" s="86"/>
      <c r="F65" s="86"/>
      <c r="G65" s="86"/>
      <c r="H65" s="86"/>
      <c r="I65" s="86"/>
      <c r="J65" s="86"/>
      <c r="K65" s="106"/>
    </row>
    <row r="66" spans="2:11" x14ac:dyDescent="0.2">
      <c r="B66" s="105"/>
      <c r="C66" s="86"/>
      <c r="D66" s="108"/>
      <c r="E66" s="86"/>
      <c r="F66" s="86"/>
      <c r="G66" s="86"/>
      <c r="H66" s="86"/>
      <c r="I66" s="86"/>
      <c r="J66" s="86"/>
      <c r="K66" s="106"/>
    </row>
    <row r="67" spans="2:11" x14ac:dyDescent="0.2">
      <c r="B67" s="105"/>
      <c r="C67" s="86"/>
      <c r="D67" s="86"/>
      <c r="E67" s="86"/>
      <c r="F67" s="86"/>
      <c r="G67" s="86"/>
      <c r="H67" s="86"/>
      <c r="I67" s="86"/>
      <c r="J67" s="86"/>
      <c r="K67" s="106"/>
    </row>
    <row r="68" spans="2:11" x14ac:dyDescent="0.2">
      <c r="B68" s="105"/>
      <c r="C68" s="86"/>
      <c r="D68" s="108"/>
      <c r="E68" s="86"/>
      <c r="F68" s="86"/>
      <c r="G68" s="86"/>
      <c r="H68" s="86"/>
      <c r="I68" s="86"/>
      <c r="J68" s="86"/>
      <c r="K68" s="106"/>
    </row>
    <row r="69" spans="2:11" x14ac:dyDescent="0.2">
      <c r="B69" s="105"/>
      <c r="C69" s="86"/>
      <c r="D69" s="116"/>
      <c r="E69" s="86"/>
      <c r="F69" s="86"/>
      <c r="G69" s="86"/>
      <c r="H69" s="86"/>
      <c r="I69" s="86"/>
      <c r="J69" s="86"/>
      <c r="K69" s="106"/>
    </row>
    <row r="70" spans="2:11" x14ac:dyDescent="0.2">
      <c r="B70" s="105"/>
      <c r="C70" s="86"/>
      <c r="D70" s="86"/>
      <c r="E70" s="86"/>
      <c r="F70" s="86"/>
      <c r="G70" s="86"/>
      <c r="H70" s="86"/>
      <c r="I70" s="86"/>
      <c r="J70" s="86"/>
      <c r="K70" s="106"/>
    </row>
    <row r="71" spans="2:11" x14ac:dyDescent="0.2">
      <c r="B71" s="105"/>
      <c r="C71" s="86"/>
      <c r="D71" s="108"/>
      <c r="E71" s="86"/>
      <c r="F71" s="86"/>
      <c r="G71" s="86"/>
      <c r="H71" s="86"/>
      <c r="I71" s="86"/>
      <c r="J71" s="86"/>
      <c r="K71" s="106"/>
    </row>
    <row r="72" spans="2:11" x14ac:dyDescent="0.2">
      <c r="B72" s="105"/>
      <c r="C72" s="86"/>
      <c r="D72" s="115"/>
      <c r="E72" s="86"/>
      <c r="F72" s="86"/>
      <c r="G72" s="86"/>
      <c r="H72" s="86"/>
      <c r="I72" s="86"/>
      <c r="J72" s="86"/>
      <c r="K72" s="106"/>
    </row>
    <row r="73" spans="2:11" x14ac:dyDescent="0.2">
      <c r="B73" s="105"/>
      <c r="C73" s="86"/>
      <c r="D73" s="86"/>
      <c r="E73" s="86"/>
      <c r="F73" s="86"/>
      <c r="G73" s="86"/>
      <c r="H73" s="86"/>
      <c r="I73" s="86"/>
      <c r="J73" s="86"/>
      <c r="K73" s="106"/>
    </row>
    <row r="74" spans="2:11" ht="18" x14ac:dyDescent="0.25">
      <c r="B74" s="117"/>
      <c r="C74" s="118"/>
      <c r="D74" s="118"/>
      <c r="E74" s="118"/>
      <c r="F74" s="119"/>
      <c r="G74" s="119"/>
      <c r="H74" s="119"/>
      <c r="I74" s="119"/>
      <c r="J74" s="119"/>
      <c r="K74" s="120"/>
    </row>
  </sheetData>
  <mergeCells count="4">
    <mergeCell ref="B20:K20"/>
    <mergeCell ref="B19:K19"/>
    <mergeCell ref="B21:K21"/>
    <mergeCell ref="B23:K24"/>
  </mergeCells>
  <hyperlinks>
    <hyperlink ref="B15" r:id="rId1"/>
  </hyperlinks>
  <pageMargins left="0.70866141732283472" right="0.70866141732283472" top="0.74803149606299213" bottom="0.74803149606299213" header="0.31496062992125984" footer="0.31496062992125984"/>
  <pageSetup paperSize="9" scale="68" orientation="portrait" r:id="rId2"/>
  <headerFooter>
    <oddHeader>&amp;RPrinted on  &amp;T at &amp;D</oddHeader>
    <oddFooter>&amp;L&amp;A&amp;CPrinted &amp;D  &amp;T&amp;RPage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N500"/>
  <sheetViews>
    <sheetView zoomScale="90" zoomScaleNormal="90" workbookViewId="0">
      <selection sqref="A1:B1"/>
    </sheetView>
  </sheetViews>
  <sheetFormatPr defaultRowHeight="18" x14ac:dyDescent="0.25"/>
  <cols>
    <col min="1" max="1" width="69.7109375" style="822" customWidth="1"/>
    <col min="2" max="2" width="70.5703125" style="814" customWidth="1"/>
    <col min="3" max="4" width="9.140625" style="731"/>
    <col min="5" max="5" width="30.5703125" style="731" customWidth="1"/>
    <col min="6" max="16384" width="9.140625" style="731"/>
  </cols>
  <sheetData>
    <row r="1" spans="1:14" ht="24" customHeight="1" x14ac:dyDescent="0.25">
      <c r="A1" s="1219" t="s">
        <v>509</v>
      </c>
      <c r="B1" s="1220"/>
      <c r="C1" s="723"/>
      <c r="D1" s="723"/>
      <c r="E1" s="722"/>
      <c r="F1" s="722"/>
      <c r="G1" s="722"/>
      <c r="H1" s="723"/>
      <c r="I1" s="723"/>
      <c r="J1" s="723"/>
      <c r="K1" s="723"/>
      <c r="L1" s="723"/>
      <c r="M1" s="723"/>
    </row>
    <row r="2" spans="1:14" ht="13.5" customHeight="1" x14ac:dyDescent="0.25">
      <c r="A2" s="817"/>
      <c r="B2" s="809"/>
      <c r="C2" s="723"/>
      <c r="D2" s="723"/>
      <c r="E2" s="722"/>
      <c r="F2" s="722"/>
      <c r="G2" s="722"/>
      <c r="H2" s="723"/>
      <c r="I2" s="723"/>
      <c r="J2" s="723"/>
      <c r="K2" s="723"/>
      <c r="L2" s="723"/>
      <c r="M2" s="723"/>
    </row>
    <row r="3" spans="1:14" x14ac:dyDescent="0.25">
      <c r="A3" s="818" t="str">
        <f>CONCATENATE("Provider: ", TEXT(Front_sheet!C2,"0000"), " - ",Front_sheet!C5)</f>
        <v>Provider: 0000 - 0</v>
      </c>
      <c r="B3" s="810"/>
      <c r="C3" s="724"/>
      <c r="D3" s="725"/>
      <c r="E3" s="726"/>
      <c r="F3" s="726"/>
      <c r="G3" s="727"/>
      <c r="H3" s="722"/>
      <c r="I3" s="732"/>
      <c r="J3" s="723"/>
      <c r="K3" s="723"/>
      <c r="L3" s="723"/>
      <c r="M3" s="723"/>
    </row>
    <row r="4" spans="1:14" ht="18.75" thickBot="1" x14ac:dyDescent="0.3">
      <c r="A4" s="819" t="str">
        <f xml:space="preserve"> CONCATENATE("Transaction No. ",Front_sheet!C6)</f>
        <v>Transaction No. 0</v>
      </c>
      <c r="B4" s="811"/>
      <c r="C4" s="729"/>
      <c r="D4" s="723"/>
      <c r="E4" s="722"/>
      <c r="F4" s="722"/>
      <c r="G4" s="723"/>
      <c r="H4" s="723"/>
      <c r="I4" s="723"/>
      <c r="J4" s="723"/>
      <c r="K4" s="723"/>
      <c r="L4" s="723"/>
      <c r="M4" s="723"/>
    </row>
    <row r="5" spans="1:14" ht="2.25" customHeight="1" x14ac:dyDescent="0.25">
      <c r="A5" s="820"/>
      <c r="B5" s="812"/>
      <c r="C5" s="729"/>
      <c r="D5" s="723"/>
      <c r="E5" s="722"/>
      <c r="F5" s="722"/>
      <c r="G5" s="723"/>
      <c r="H5" s="723"/>
      <c r="I5" s="723"/>
      <c r="J5" s="723"/>
      <c r="K5" s="723"/>
      <c r="L5" s="723"/>
      <c r="M5" s="723"/>
    </row>
    <row r="6" spans="1:14" ht="17.25" customHeight="1" x14ac:dyDescent="0.25">
      <c r="A6" s="821" t="s">
        <v>518</v>
      </c>
      <c r="B6" s="813"/>
      <c r="C6" s="728"/>
      <c r="D6" s="728"/>
      <c r="E6" s="728"/>
      <c r="F6" s="728"/>
      <c r="G6" s="728"/>
      <c r="H6" s="733"/>
      <c r="I6" s="733"/>
      <c r="J6" s="734"/>
      <c r="K6" s="734"/>
      <c r="L6" s="734"/>
      <c r="M6" s="734"/>
      <c r="N6" s="734"/>
    </row>
    <row r="7" spans="1:14" x14ac:dyDescent="0.25">
      <c r="A7" s="816" t="s">
        <v>510</v>
      </c>
      <c r="B7" s="749"/>
      <c r="C7" s="734"/>
      <c r="D7" s="734"/>
      <c r="E7" s="734"/>
      <c r="F7" s="734"/>
      <c r="G7" s="734"/>
      <c r="H7" s="734"/>
      <c r="I7" s="734"/>
      <c r="J7" s="734"/>
      <c r="K7" s="734"/>
      <c r="L7" s="734"/>
      <c r="M7" s="734"/>
      <c r="N7" s="734"/>
    </row>
    <row r="8" spans="1:14" ht="27.95" hidden="1" customHeight="1" x14ac:dyDescent="0.25">
      <c r="A8" s="815" t="str">
        <f>IF(Response_analysis!B$27&lt;80,$A$7 &amp; " - UK FT","")</f>
        <v/>
      </c>
      <c r="B8" s="749" t="str">
        <f>IF(A8&lt;&gt;"", CONCATENATE("Your response rate for UK Full-time is ", ROUND(Response_analysis!B$27,1), "% and the target is 80%", IF(AND(Response_analysis!J$27&lt;&gt;"-",Response_analysis!J$27&lt;-10),CONCATENATE(", this has changed by ", ROUND(Response_analysis!J$27,1),"% from last year"),""),  "."),"-")</f>
        <v>-</v>
      </c>
      <c r="C8" s="734"/>
      <c r="D8" s="734"/>
      <c r="E8" s="734"/>
      <c r="F8" s="734"/>
      <c r="G8" s="734"/>
      <c r="H8" s="734"/>
      <c r="I8" s="734"/>
      <c r="J8" s="734"/>
      <c r="K8" s="734"/>
      <c r="L8" s="734"/>
      <c r="M8" s="734"/>
      <c r="N8" s="734"/>
    </row>
    <row r="9" spans="1:14" ht="27.95" hidden="1" customHeight="1" x14ac:dyDescent="0.25">
      <c r="A9" s="815" t="str">
        <f>IF(Response_analysis!C$27&lt;70,$A$7 &amp; " - UK PT","")</f>
        <v/>
      </c>
      <c r="B9" s="749" t="str">
        <f>IF(A9&lt;&gt;"", CONCATENATE("Your response rate for UK Part-time is ", ROUND(Response_analysis!C$27,1), "% and the target is 70%", IF(AND(Response_analysis!K$27&lt;&gt;"-",Response_analysis!K$27&lt;-10),CONCATENATE(", this has changed by ", ROUND(Response_analysis!K$27,1),"% from last year"),""),  "."),"-")</f>
        <v>-</v>
      </c>
      <c r="C9" s="734"/>
      <c r="D9" s="734"/>
      <c r="E9" s="734"/>
      <c r="F9" s="734"/>
      <c r="G9" s="734"/>
      <c r="H9" s="734"/>
      <c r="I9" s="734"/>
      <c r="J9" s="734"/>
      <c r="K9" s="734"/>
      <c r="L9" s="734"/>
      <c r="M9" s="734"/>
      <c r="N9" s="734"/>
    </row>
    <row r="10" spans="1:14" ht="27.95" hidden="1" customHeight="1" x14ac:dyDescent="0.25">
      <c r="A10" s="815" t="str">
        <f>IF(Response_analysis!D$27&lt;50,$A$7 &amp; " - Other EU","")</f>
        <v/>
      </c>
      <c r="B10" s="749" t="str">
        <f>IF(A10&lt;&gt;"", CONCATENATE("Your response rate for Other EU is ", ROUND(Response_analysis!D$27,1), "% and the target is 50%", IF(AND(Response_analysis!L$27&lt;&gt;"-",Response_analysis!L$27&lt;-10),CONCATENATE(", this has changed by ", ROUND(Response_analysis!L$27,1),"% from last year"),""),  "."),"-")</f>
        <v>-</v>
      </c>
      <c r="C10" s="734"/>
      <c r="D10" s="734"/>
      <c r="E10" s="734"/>
      <c r="F10" s="734"/>
      <c r="G10" s="734"/>
      <c r="H10" s="734"/>
      <c r="I10" s="734"/>
      <c r="J10" s="734"/>
      <c r="K10" s="734"/>
      <c r="L10" s="734"/>
      <c r="M10" s="734"/>
      <c r="N10" s="734"/>
    </row>
    <row r="11" spans="1:14" ht="27.95" hidden="1" customHeight="1" x14ac:dyDescent="0.25">
      <c r="A11" s="815" t="str">
        <f>IF(Response_analysis!E$27&lt;20,$A$7 &amp; " - Non-EU","")</f>
        <v/>
      </c>
      <c r="B11" s="749" t="str">
        <f>IF(A11&lt;&gt;"", CONCATENATE("Your response rate for Non-EU is ", ROUND(Response_analysis!E$27,1), "% and the target is 20%", IF(AND(Response_analysis!M$27&lt;&gt;"-",Response_analysis!M$27&lt;-10),CONCATENATE(", this has changed by ", ROUND(Response_analysis!M$27,1),"% from last year"),""),  "."),"-")</f>
        <v>-</v>
      </c>
      <c r="C11" s="734"/>
      <c r="D11" s="734"/>
      <c r="E11" s="734"/>
      <c r="F11" s="734"/>
      <c r="G11" s="734"/>
      <c r="H11" s="734"/>
      <c r="I11" s="734"/>
      <c r="J11" s="734"/>
      <c r="K11" s="734"/>
      <c r="L11" s="734"/>
      <c r="M11" s="734"/>
      <c r="N11" s="734"/>
    </row>
    <row r="12" spans="1:14" ht="27.95" hidden="1" customHeight="1" x14ac:dyDescent="0.25">
      <c r="A12" s="815" t="str">
        <f>IF(AND(Response_analysis!B$27&gt;=80,Response_analysis!B$27&lt;&gt;"N/A",Response_analysis!J$27&lt;-10,Response_analysis!J$27&lt;&gt;"-"),$A$7 &amp; " - UK FT","")</f>
        <v/>
      </c>
      <c r="B12" s="749" t="str">
        <f>IF(A12&lt;&gt;"",CONCATENATE("UK Full-time: decreased by ",ROUND(Response_analysis!J$27,1),"% (from ", ROUND(Response_analysis!F$27,1),"% to ",ROUND(Response_analysis!B$27,1),"%)"),"-")</f>
        <v>-</v>
      </c>
      <c r="C12" s="734"/>
      <c r="D12" s="734"/>
      <c r="E12" s="734"/>
      <c r="F12" s="734"/>
      <c r="G12" s="734"/>
      <c r="H12" s="734"/>
      <c r="I12" s="734"/>
      <c r="J12" s="734"/>
      <c r="K12" s="734"/>
      <c r="L12" s="734"/>
      <c r="M12" s="734"/>
      <c r="N12" s="734"/>
    </row>
    <row r="13" spans="1:14" ht="27.95" hidden="1" customHeight="1" x14ac:dyDescent="0.25">
      <c r="A13" s="815" t="str">
        <f>IF(AND(Response_analysis!C$27&gt;=70,Response_analysis!C$27&lt;&gt;"N/A",Response_analysis!K$27&lt;-10, Response_analysis!K$27&lt;&gt;"-"),$A$7 &amp; " - UK PT","")</f>
        <v/>
      </c>
      <c r="B13" s="749" t="str">
        <f>IF(A13&lt;&gt;"",CONCATENATE("UK Part-time: decreased by ",ROUND(Response_analysis!K$27,1),"% (from ", ROUND(Response_analysis!G$27,1),"% to ", ROUND(Response_analysis!C$27,1),"%)"),"-")</f>
        <v>-</v>
      </c>
      <c r="C13" s="734"/>
      <c r="D13" s="734"/>
      <c r="E13" s="734"/>
      <c r="F13" s="734"/>
      <c r="G13" s="734"/>
      <c r="H13" s="734"/>
      <c r="I13" s="734"/>
      <c r="J13" s="734"/>
      <c r="K13" s="734"/>
      <c r="L13" s="734"/>
      <c r="M13" s="734"/>
      <c r="N13" s="734"/>
    </row>
    <row r="14" spans="1:14" ht="27.95" hidden="1" customHeight="1" x14ac:dyDescent="0.25">
      <c r="A14" s="815" t="str">
        <f>IF(AND(Response_analysis!D$27&gt;=50,Response_analysis!D$27&lt;&gt;"N/A",Response_analysis!L$27&lt;-10, Response_analysis!L$27&lt;&gt;"-"),$A$7 &amp; " - Other EU","")</f>
        <v/>
      </c>
      <c r="B14" s="749" t="str">
        <f>IF(A14&lt;&gt;"",CONCATENATE("Other EU: decreased by ", ROUND(Response_analysis!L$27,1),"% (from ", ROUND(Response_analysis!H$27,1),"% to ", ROUND(Response_analysis!D$27,1),"%)"),"-")</f>
        <v>-</v>
      </c>
      <c r="C14" s="734"/>
      <c r="D14" s="734"/>
      <c r="E14" s="734"/>
      <c r="F14" s="734"/>
      <c r="G14" s="734"/>
      <c r="H14" s="734"/>
      <c r="I14" s="734"/>
      <c r="J14" s="734"/>
      <c r="K14" s="734"/>
      <c r="L14" s="734"/>
      <c r="M14" s="734"/>
      <c r="N14" s="734"/>
    </row>
    <row r="15" spans="1:14" ht="27.95" hidden="1" customHeight="1" x14ac:dyDescent="0.25">
      <c r="A15" s="815" t="str">
        <f>IF(AND(Response_analysis!E$27&gt;=20,Response_analysis!E$27&lt;&gt;"N/A",Response_analysis!M$27&lt;-10, Response_analysis!M$27&lt;&gt;"-"),$A$7 &amp; " - Non-EU","")</f>
        <v/>
      </c>
      <c r="B15" s="749" t="str">
        <f>IF(A15&lt;&gt;"",CONCATENATE("Non-EU: decreased by ", ROUND(Response_analysis!M$27,1),"% (from ", ROUND(Response_analysis!I$27,1),"% to ", ROUND(Response_analysis!E$27,1),"%)"),"-")</f>
        <v>-</v>
      </c>
      <c r="C15" s="734"/>
      <c r="D15" s="734"/>
      <c r="E15" s="734"/>
      <c r="F15" s="734"/>
      <c r="G15" s="734"/>
      <c r="H15" s="734"/>
      <c r="I15" s="734"/>
      <c r="J15" s="734"/>
      <c r="K15" s="734"/>
      <c r="L15" s="734"/>
      <c r="M15" s="734"/>
      <c r="N15" s="734"/>
    </row>
    <row r="16" spans="1:14" x14ac:dyDescent="0.25">
      <c r="A16" s="816" t="s">
        <v>512</v>
      </c>
      <c r="B16" s="749"/>
      <c r="C16" s="734"/>
      <c r="D16" s="734"/>
      <c r="E16" s="734"/>
      <c r="F16" s="734"/>
      <c r="G16" s="734"/>
      <c r="H16" s="734"/>
      <c r="I16" s="734"/>
      <c r="J16" s="734"/>
      <c r="K16" s="734"/>
      <c r="L16" s="734"/>
      <c r="M16" s="734"/>
      <c r="N16" s="734"/>
    </row>
    <row r="17" spans="1:14" ht="27.95" hidden="1" customHeight="1" x14ac:dyDescent="0.25">
      <c r="A17" s="815" t="str">
        <f>IF(Response_analysis!H63&lt;80,$A$16,"")</f>
        <v/>
      </c>
      <c r="B17" s="749" t="str">
        <f>IF(A17&lt;&gt;"",CONCATENATE("Your response rate for the Research Council UK and Other EU population is ", ROUND(Response_analysis!H63,1), "%"),"-")</f>
        <v>-</v>
      </c>
      <c r="C17" s="734"/>
      <c r="D17" s="734"/>
      <c r="E17" s="734"/>
      <c r="F17" s="734"/>
      <c r="G17" s="734"/>
      <c r="H17" s="734"/>
      <c r="I17" s="734"/>
      <c r="J17" s="734"/>
      <c r="K17" s="734"/>
      <c r="L17" s="734"/>
      <c r="M17" s="734"/>
      <c r="N17" s="734"/>
    </row>
    <row r="18" spans="1:14" ht="26.25" x14ac:dyDescent="0.25">
      <c r="A18" s="816" t="s">
        <v>513</v>
      </c>
      <c r="B18" s="749"/>
      <c r="C18" s="734"/>
      <c r="D18" s="734"/>
      <c r="E18" s="734"/>
      <c r="F18" s="734"/>
      <c r="G18" s="734"/>
      <c r="H18" s="734"/>
      <c r="I18" s="734"/>
      <c r="J18" s="734"/>
      <c r="K18" s="734"/>
      <c r="L18" s="734"/>
      <c r="M18" s="734"/>
      <c r="N18" s="734"/>
    </row>
    <row r="19" spans="1:14" ht="27.95" hidden="1" customHeight="1" x14ac:dyDescent="0.25">
      <c r="A19" s="815" t="str">
        <f>IF((Response_analysis!F72+Response_analysis!F75)&gt;0.2,$A$18 &amp; " - Third party 03 / 05","")</f>
        <v/>
      </c>
      <c r="B19" s="749" t="str">
        <f>IF(A19&lt;&gt;"",CONCATENATE(Response_analysis!A72,": ",ROUND(Response_analysis!F72*100,0),"% (",Response_analysis!E72," leavers)
",Response_analysis!A75,": ",ROUND(Response_analysis!F75*100,0),"% (",Response_analysis!E75," leavers)"),"-")</f>
        <v>-</v>
      </c>
      <c r="C19" s="734"/>
      <c r="D19" s="734"/>
      <c r="E19" s="734"/>
      <c r="F19" s="734"/>
      <c r="G19" s="734"/>
      <c r="H19" s="734"/>
      <c r="I19" s="734"/>
      <c r="J19" s="734"/>
      <c r="K19" s="734"/>
      <c r="L19" s="734"/>
      <c r="M19" s="734"/>
      <c r="N19" s="734"/>
    </row>
    <row r="20" spans="1:14" ht="27.95" hidden="1" customHeight="1" x14ac:dyDescent="0.25">
      <c r="A20" s="815" t="str">
        <f>IF((Response_analysis!F74+Response_analysis!F75)&gt;0.02,$A$18 &amp; " - Third party 05 / 06","")</f>
        <v/>
      </c>
      <c r="B20" s="828" t="str">
        <f>IF(A20&lt;&gt;"",CONCATENATE(Response_analysis!A74,": ",ROUND(Response_analysis!F74*100,0),"% (",Response_analysis!E74," leavers)
",Response_analysis!A75,": ",ROUND(Response_analysis!F75*100,0),"% (",Response_analysis!E75," leavers)"),"-")</f>
        <v>-</v>
      </c>
      <c r="C20" s="734"/>
      <c r="D20" s="734"/>
      <c r="E20" s="734"/>
      <c r="F20" s="734"/>
      <c r="G20" s="734"/>
      <c r="H20" s="734"/>
      <c r="I20" s="734"/>
      <c r="J20" s="734"/>
      <c r="K20" s="734"/>
      <c r="L20" s="734"/>
      <c r="M20" s="734"/>
      <c r="N20" s="734"/>
    </row>
    <row r="21" spans="1:14" ht="27.95" hidden="1" customHeight="1" x14ac:dyDescent="0.25">
      <c r="A21" s="815" t="str">
        <f>IF(Response_analysis!F70&gt;0.9,$A$18 &amp; " - Standard questionnaire","")</f>
        <v/>
      </c>
      <c r="B21" s="749" t="str">
        <f>IF(A21&lt;&gt;"",CONCATENATE(Response_analysis!A70,": ",ROUND(Response_analysis!F70*100,0),"% (",Response_analysis!E70," leavers)"),"-")</f>
        <v>-</v>
      </c>
      <c r="C21" s="734"/>
      <c r="D21" s="734"/>
      <c r="E21" s="734"/>
      <c r="F21" s="734"/>
      <c r="G21" s="734"/>
      <c r="H21" s="734"/>
      <c r="I21" s="734"/>
      <c r="J21" s="734"/>
      <c r="K21" s="734"/>
      <c r="L21" s="734"/>
      <c r="M21" s="734"/>
      <c r="N21" s="734"/>
    </row>
    <row r="22" spans="1:14" ht="27.95" hidden="1" customHeight="1" x14ac:dyDescent="0.25">
      <c r="A22" s="815" t="str">
        <f>IF(Response_analysis!F71&gt;0.9,$A$18 &amp; " - Telephone Survey","")</f>
        <v/>
      </c>
      <c r="B22" s="749" t="str">
        <f>IF(A22&lt;&gt;"",CONCATENATE(Response_analysis!A71,": ",ROUND(Response_analysis!F71*100,0),"% (",Response_analysis!E71," leavers)"),"-")</f>
        <v>-</v>
      </c>
      <c r="C22" s="734"/>
      <c r="D22" s="734"/>
      <c r="E22" s="734"/>
      <c r="F22" s="734"/>
      <c r="G22" s="734"/>
      <c r="H22" s="734"/>
      <c r="I22" s="734"/>
      <c r="J22" s="734"/>
      <c r="K22" s="734"/>
      <c r="L22" s="734"/>
      <c r="M22" s="734"/>
      <c r="N22" s="734"/>
    </row>
    <row r="23" spans="1:14" ht="27.95" hidden="1" customHeight="1" x14ac:dyDescent="0.25">
      <c r="A23" s="815" t="str">
        <f>IF(Response_analysis!F73&gt;0.9,$A$18 &amp; " - Electronic reply","")</f>
        <v/>
      </c>
      <c r="B23" s="749" t="str">
        <f>IF(A23&lt;&gt;"",CONCATENATE(Response_analysis!A73,": ",ROUND(Response_analysis!F73*100,0),"% (",Response_analysis!E73," leavers)"),"-")</f>
        <v>-</v>
      </c>
      <c r="C23" s="734"/>
      <c r="D23" s="734"/>
      <c r="E23" s="734"/>
      <c r="F23" s="734"/>
      <c r="G23" s="734"/>
      <c r="H23" s="734"/>
      <c r="I23" s="734"/>
      <c r="J23" s="734"/>
      <c r="K23" s="734"/>
      <c r="L23" s="734"/>
      <c r="M23" s="734"/>
      <c r="N23" s="734"/>
    </row>
    <row r="24" spans="1:14" ht="27.95" hidden="1" customHeight="1" x14ac:dyDescent="0.25">
      <c r="A24" s="815" t="str">
        <f>IF(Response_analysis!F76&gt;0.01,$A$18 &amp; " - Deceased","")</f>
        <v/>
      </c>
      <c r="B24" s="749" t="str">
        <f>IF(A24&lt;&gt;"",CONCATENATE(Response_analysis!A76,": ",ROUND(Response_analysis!F76*100,0),"% (",Response_analysis!E76," leavers)"),"-")</f>
        <v>-</v>
      </c>
      <c r="C24" s="734"/>
      <c r="D24" s="734"/>
      <c r="E24" s="734"/>
      <c r="F24" s="734"/>
      <c r="G24" s="734"/>
      <c r="H24" s="734"/>
      <c r="I24" s="734"/>
      <c r="J24" s="734"/>
      <c r="K24" s="734"/>
      <c r="L24" s="734"/>
      <c r="M24" s="734"/>
      <c r="N24" s="734"/>
    </row>
    <row r="25" spans="1:14" ht="27.95" hidden="1" customHeight="1" x14ac:dyDescent="0.25">
      <c r="A25" s="815" t="str">
        <f>IF(Response_analysis!F77&gt;0.05,$A$18 &amp; " - Explicit refusal","")</f>
        <v/>
      </c>
      <c r="B25" s="749" t="str">
        <f>IF(A25&lt;&gt;"",CONCATENATE(Response_analysis!A77,": ",ROUND(Response_analysis!F77*100,0),"% (",Response_analysis!E77," leavers)"),"-")</f>
        <v>-</v>
      </c>
      <c r="C25" s="734"/>
      <c r="D25" s="734"/>
      <c r="E25" s="734"/>
      <c r="F25" s="734"/>
      <c r="G25" s="734"/>
      <c r="H25" s="734"/>
      <c r="I25" s="734"/>
      <c r="J25" s="734"/>
      <c r="K25" s="734"/>
      <c r="L25" s="734"/>
      <c r="M25" s="734"/>
      <c r="N25" s="734"/>
    </row>
    <row r="26" spans="1:14" ht="26.25" x14ac:dyDescent="0.25">
      <c r="A26" s="823" t="s">
        <v>514</v>
      </c>
      <c r="B26" s="749"/>
      <c r="C26" s="734"/>
      <c r="D26" s="734"/>
      <c r="E26" s="734"/>
      <c r="F26" s="734"/>
      <c r="G26" s="734"/>
      <c r="H26" s="734"/>
      <c r="I26" s="734"/>
      <c r="J26" s="734"/>
      <c r="K26" s="734"/>
      <c r="L26" s="734"/>
      <c r="M26" s="734"/>
      <c r="N26" s="734"/>
    </row>
    <row r="27" spans="1:14" ht="27.95" hidden="1" customHeight="1" x14ac:dyDescent="0.25">
      <c r="A27" s="815" t="str">
        <f>IF(SUM(Employment!G7:G10)&lt;SUM(Employment!G10:G16),$A$26,"")</f>
        <v/>
      </c>
      <c r="B27" s="749" t="str">
        <f>IF(A27&lt;&gt;"","It is expected that the majority of Employment.SOCDLHE2010 would be coded between 1xxxx and 4xxxx.","-")</f>
        <v>-</v>
      </c>
      <c r="C27" s="734"/>
      <c r="D27" s="734"/>
      <c r="E27" s="734"/>
      <c r="F27" s="734"/>
      <c r="G27" s="734"/>
      <c r="H27" s="734"/>
      <c r="I27" s="734"/>
      <c r="J27" s="734"/>
      <c r="K27" s="734"/>
      <c r="L27" s="734"/>
      <c r="M27" s="734"/>
      <c r="N27" s="734"/>
    </row>
    <row r="28" spans="1:14" ht="27.95" hidden="1" customHeight="1" x14ac:dyDescent="0.25">
      <c r="A28" s="815" t="str">
        <f>IF(SUM(Employment!$G$7:$G$9)&gt;0, IF(SUM(Employment!M$7:M$9)/SUM(Employment!$G$7:$G$9)&gt;0.2,$A$26 &amp; " - Voluntary work",""),"")</f>
        <v/>
      </c>
      <c r="B28" s="749" t="str">
        <f>IF(A28&lt;&gt;"",CONCATENATE(SUM(Employment!M$7:M$9), " out of a total of ",SUM(Employment!$G$7:G$9), " have an Employment.EMPBASIS of ",Employment!M$6),"-")</f>
        <v>-</v>
      </c>
      <c r="C28" s="736"/>
      <c r="D28" s="734"/>
      <c r="E28" s="734"/>
      <c r="F28" s="734"/>
      <c r="G28" s="734"/>
      <c r="H28" s="734"/>
      <c r="I28" s="734"/>
      <c r="J28" s="734"/>
      <c r="K28" s="734"/>
      <c r="L28" s="734"/>
      <c r="M28" s="734"/>
      <c r="N28" s="734"/>
    </row>
    <row r="29" spans="1:14" ht="27.95" hidden="1" customHeight="1" x14ac:dyDescent="0.25">
      <c r="A29" s="815" t="str">
        <f>IF(SUM(Employment!$G$7:$G$9)&gt;0, IF(SUM(Employment!P$7:P$9)/SUM(Employment!$G$7:$G$9)&gt;0.2,$A$26 &amp; " - Temping",""),"")</f>
        <v/>
      </c>
      <c r="B29" s="749" t="str">
        <f>IF(A29&lt;&gt;"",CONCATENATE(SUM(Employment!P$7:P$9), " out of a total of ",SUM(Employment!$G$7:G$9), " have an Employment.EMPBASIS of ",Employment!P$6),"-")</f>
        <v>-</v>
      </c>
      <c r="C29" s="734"/>
      <c r="D29" s="734"/>
      <c r="E29" s="734"/>
      <c r="F29" s="734"/>
      <c r="G29" s="734"/>
      <c r="H29" s="734"/>
      <c r="I29" s="734"/>
      <c r="J29" s="734"/>
      <c r="K29" s="734"/>
      <c r="L29" s="734"/>
      <c r="M29" s="734"/>
      <c r="N29" s="734"/>
    </row>
    <row r="30" spans="1:14" ht="27.95" hidden="1" customHeight="1" x14ac:dyDescent="0.25">
      <c r="A30" s="815" t="str">
        <f>IF(SUM(Employment!$G$7:$G$9)&gt;0, IF(SUM(Employment!Q$7:Q$9)/SUM(Employment!$G$7:$G$9)&gt;0.2,$A$26 &amp; " - Other",""),"")</f>
        <v/>
      </c>
      <c r="B30" s="749" t="str">
        <f>IF(A30&lt;&gt;"",CONCATENATE(SUM(Employment!Q$7:Q$9), " out of a total of ",SUM(Employment!$G$7:G$9), " have an Employment.EMPBASIS of ",Employment!Q$6),"-")</f>
        <v>-</v>
      </c>
      <c r="C30" s="734"/>
      <c r="D30" s="734"/>
      <c r="E30" s="734"/>
      <c r="F30" s="734"/>
      <c r="G30" s="734"/>
      <c r="H30" s="734"/>
      <c r="I30" s="734"/>
      <c r="J30" s="734"/>
      <c r="K30" s="734"/>
      <c r="L30" s="734"/>
      <c r="M30" s="734"/>
      <c r="N30" s="734"/>
    </row>
    <row r="31" spans="1:14" ht="27.95" hidden="1" customHeight="1" x14ac:dyDescent="0.25">
      <c r="A31" s="815" t="str">
        <f>IF(SUM(Employment!$G$7:$G$9)&gt;0, IF(SUM(Employment!R$7:R$9)/SUM(Employment!$G$7:$G$9)&gt;0.2,$A$26 &amp; " - Unknown",""),"")</f>
        <v/>
      </c>
      <c r="B31" s="749" t="str">
        <f>IF(A31&lt;&gt;"",CONCATENATE(SUM(Employment!R$7:R$9), " out of a total of ",SUM(Employment!$G$7:G$9), " have an Employment.EMPBASIS of ",Employment!R$6),"-")</f>
        <v>-</v>
      </c>
      <c r="C31" s="734"/>
      <c r="D31" s="734"/>
      <c r="E31" s="734"/>
      <c r="F31" s="734"/>
      <c r="G31" s="734"/>
      <c r="H31" s="734"/>
      <c r="I31" s="734"/>
      <c r="J31" s="734"/>
      <c r="K31" s="734"/>
      <c r="L31" s="734"/>
      <c r="M31" s="734"/>
      <c r="N31" s="734"/>
    </row>
    <row r="32" spans="1:14" x14ac:dyDescent="0.25">
      <c r="A32" s="816" t="s">
        <v>519</v>
      </c>
      <c r="B32" s="749"/>
      <c r="C32" s="734"/>
      <c r="D32" s="734"/>
      <c r="E32" s="734"/>
      <c r="F32" s="734"/>
      <c r="G32" s="734"/>
      <c r="H32" s="734"/>
      <c r="I32" s="734"/>
      <c r="J32" s="734"/>
      <c r="K32" s="734"/>
      <c r="L32" s="734"/>
      <c r="M32" s="734"/>
      <c r="N32" s="734"/>
    </row>
    <row r="33" spans="1:14" ht="27.95" hidden="1" customHeight="1" x14ac:dyDescent="0.25">
      <c r="A33" s="815" t="str">
        <f>IF(Employment!U90&gt;0,IF((Employment!T90/Employment!U90)&gt;0.85,$A$32 &amp; " - Salary Undisclosed",""),"")</f>
        <v/>
      </c>
      <c r="B33" s="749" t="str">
        <f>IF(A33&lt;&gt;"",CONCATENATE("A high percentage (",TEXT(Employment!T90,"#,###0"), " / ", ROUND((Employment!T90/Employment!U90)*100,1),"%) of full-time leavers have a salary of undisclosed. "),"-")</f>
        <v>-</v>
      </c>
      <c r="C33" s="734"/>
      <c r="D33" s="734"/>
      <c r="E33" s="734"/>
      <c r="F33" s="734"/>
      <c r="G33" s="734"/>
      <c r="H33" s="734"/>
      <c r="I33" s="734"/>
      <c r="J33" s="734"/>
      <c r="K33" s="734"/>
      <c r="L33" s="734"/>
      <c r="M33" s="734"/>
      <c r="N33" s="734"/>
    </row>
    <row r="34" spans="1:14" ht="27.95" hidden="1" customHeight="1" x14ac:dyDescent="0.25">
      <c r="A34" s="815" t="str">
        <f>IF(SUM(Employment!$J84:$S84)&gt;5,$A$32 &amp; " - High Salary (EMPBASIS 06-09)","")</f>
        <v/>
      </c>
      <c r="B34" s="749" t="str">
        <f>IF(A34&lt;&gt;"",CONCATENATE(Employment!$A84," (",SUM(Employment!$J84:$S84)," leavers)"),"-")</f>
        <v>-</v>
      </c>
      <c r="C34" s="734"/>
      <c r="D34" s="734"/>
      <c r="E34" s="734"/>
      <c r="F34" s="734"/>
      <c r="G34" s="734"/>
      <c r="H34" s="734"/>
      <c r="I34" s="734"/>
      <c r="J34" s="734"/>
      <c r="K34" s="734"/>
      <c r="L34" s="734"/>
      <c r="M34" s="734"/>
      <c r="N34" s="734"/>
    </row>
    <row r="35" spans="1:14" ht="27.95" hidden="1" customHeight="1" x14ac:dyDescent="0.25">
      <c r="A35" s="815" t="str">
        <f>IF(SUM(Employment!$J85:$S85)&gt;5,$A$32 &amp; " - High Salary (EMPBASIS 06-09)","")</f>
        <v/>
      </c>
      <c r="B35" s="749" t="str">
        <f>IF(A35&lt;&gt;"",CONCATENATE(Employment!$A85," (",SUM(Employment!$J85:$S85)," leavers)"),"-")</f>
        <v>-</v>
      </c>
      <c r="C35" s="734"/>
      <c r="D35" s="734"/>
      <c r="E35" s="734"/>
      <c r="F35" s="734"/>
      <c r="G35" s="734"/>
      <c r="H35" s="734"/>
      <c r="I35" s="734"/>
      <c r="J35" s="734"/>
      <c r="K35" s="734"/>
      <c r="L35" s="734"/>
      <c r="M35" s="734"/>
      <c r="N35" s="734"/>
    </row>
    <row r="36" spans="1:14" ht="27.95" hidden="1" customHeight="1" x14ac:dyDescent="0.25">
      <c r="A36" s="815" t="str">
        <f>IF(SUM(Employment!$J86:$S86)&gt;5,$A$32 &amp; " - High Salary (EMPBASIS 06-09)","")</f>
        <v/>
      </c>
      <c r="B36" s="749" t="str">
        <f>IF(A36&lt;&gt;"",CONCATENATE(Employment!$A86," (",SUM(Employment!$J86:$S86)," leavers)"),"-")</f>
        <v>-</v>
      </c>
      <c r="C36" s="734"/>
      <c r="D36" s="734"/>
      <c r="E36" s="734"/>
      <c r="F36" s="734"/>
      <c r="G36" s="734"/>
      <c r="H36" s="734"/>
      <c r="I36" s="734"/>
      <c r="J36" s="734"/>
      <c r="K36" s="734"/>
      <c r="L36" s="734"/>
      <c r="M36" s="734"/>
      <c r="N36" s="734"/>
    </row>
    <row r="37" spans="1:14" ht="27.95" hidden="1" customHeight="1" x14ac:dyDescent="0.25">
      <c r="A37" s="815" t="str">
        <f>IF(SUM(Employment!$J87:$S87)&gt;5,$A$32 &amp; " - High Salary (EMPBASIS 06-09)","")</f>
        <v/>
      </c>
      <c r="B37" s="749" t="str">
        <f>IF(A37&lt;&gt;"",CONCATENATE(Employment!$A87," (",SUM(Employment!$J87:$S87)," leavers)"),"-")</f>
        <v>-</v>
      </c>
      <c r="C37" s="734"/>
      <c r="D37" s="734"/>
      <c r="E37" s="734"/>
      <c r="F37" s="734"/>
      <c r="G37" s="734"/>
      <c r="H37" s="734"/>
      <c r="I37" s="734"/>
      <c r="J37" s="734"/>
      <c r="K37" s="734"/>
      <c r="L37" s="734"/>
      <c r="M37" s="734"/>
      <c r="N37" s="734"/>
    </row>
    <row r="38" spans="1:14" ht="27.95" hidden="1" customHeight="1" x14ac:dyDescent="0.25">
      <c r="A38" s="815" t="str">
        <f>IF(Employment!$D79&gt;=5,$A$32 &amp; " - Zero Salary","")</f>
        <v/>
      </c>
      <c r="B38" s="749" t="str">
        <f>IF(A38&lt;&gt;"",CONCATENATE(Employment!$A79, ": ", Employment!$D79, " leavers"),"-")</f>
        <v>-</v>
      </c>
      <c r="C38" s="734"/>
      <c r="D38" s="734"/>
      <c r="E38" s="734"/>
      <c r="F38" s="734"/>
      <c r="G38" s="734"/>
      <c r="H38" s="734"/>
      <c r="I38" s="734"/>
      <c r="J38" s="734"/>
      <c r="K38" s="734"/>
      <c r="L38" s="734"/>
      <c r="M38" s="734"/>
      <c r="N38" s="734"/>
    </row>
    <row r="39" spans="1:14" ht="27.95" hidden="1" customHeight="1" x14ac:dyDescent="0.25">
      <c r="A39" s="815" t="str">
        <f>IF(Employment!$D80&gt;=5,$A$32 &amp; " - Zero Salary","")</f>
        <v/>
      </c>
      <c r="B39" s="749" t="str">
        <f>IF(A39&lt;&gt;"",CONCATENATE(Employment!$A80, ": ", Employment!$D80, " leavers"),"-")</f>
        <v>-</v>
      </c>
      <c r="C39" s="734"/>
      <c r="D39" s="734"/>
      <c r="E39" s="734"/>
      <c r="F39" s="734"/>
      <c r="G39" s="734"/>
      <c r="H39" s="734"/>
      <c r="I39" s="734"/>
      <c r="J39" s="734"/>
      <c r="K39" s="734"/>
      <c r="L39" s="734"/>
      <c r="M39" s="734"/>
      <c r="N39" s="734"/>
    </row>
    <row r="40" spans="1:14" ht="27.95" hidden="1" customHeight="1" x14ac:dyDescent="0.25">
      <c r="A40" s="815" t="str">
        <f>IF(Employment!$D81&gt;=1,$A$32 &amp; " - Zero Salary","")</f>
        <v/>
      </c>
      <c r="B40" s="749" t="str">
        <f>IF(A40&lt;&gt;"",CONCATENATE(Employment!$A81, ": ", Employment!$D81, " leavers"),"-")</f>
        <v>-</v>
      </c>
      <c r="C40" s="734"/>
      <c r="D40" s="734"/>
      <c r="E40" s="734"/>
      <c r="F40" s="734"/>
      <c r="G40" s="734"/>
      <c r="H40" s="734"/>
      <c r="I40" s="734"/>
      <c r="J40" s="734"/>
      <c r="K40" s="734"/>
      <c r="L40" s="734"/>
      <c r="M40" s="734"/>
      <c r="N40" s="734"/>
    </row>
    <row r="41" spans="1:14" ht="27.95" hidden="1" customHeight="1" x14ac:dyDescent="0.25">
      <c r="A41" s="815" t="str">
        <f>IF(Employment!$D82&gt;=1,$A$32 &amp; " - Zero Salary","")</f>
        <v/>
      </c>
      <c r="B41" s="749" t="str">
        <f>IF(A41&lt;&gt;"",CONCATENATE(Employment!$A82, ": ", Employment!$D82, " leavers)"),"-")</f>
        <v>-</v>
      </c>
      <c r="C41" s="734"/>
      <c r="D41" s="734"/>
      <c r="E41" s="734"/>
      <c r="F41" s="734"/>
      <c r="G41" s="734"/>
      <c r="H41" s="734"/>
      <c r="I41" s="734"/>
      <c r="J41" s="734"/>
      <c r="K41" s="734"/>
      <c r="L41" s="734"/>
      <c r="M41" s="734"/>
      <c r="N41" s="734"/>
    </row>
    <row r="42" spans="1:14" ht="27.95" hidden="1" customHeight="1" x14ac:dyDescent="0.25">
      <c r="A42" s="815" t="str">
        <f>IF(Employment!$D83&gt;=1,$A$32 &amp; " - Zero Salary","")</f>
        <v/>
      </c>
      <c r="B42" s="749" t="str">
        <f>IF(A42&lt;&gt;"",CONCATENATE(Employment!$A83, ": ", Employment!$D83, " leavers)"),"-")</f>
        <v>-</v>
      </c>
      <c r="C42" s="734"/>
      <c r="D42" s="734"/>
      <c r="E42" s="734"/>
      <c r="F42" s="734"/>
      <c r="G42" s="734"/>
      <c r="H42" s="734"/>
      <c r="I42" s="734"/>
      <c r="J42" s="734"/>
      <c r="K42" s="734"/>
      <c r="L42" s="734"/>
      <c r="M42" s="734"/>
      <c r="N42" s="734"/>
    </row>
    <row r="43" spans="1:14" ht="27.95" hidden="1" customHeight="1" x14ac:dyDescent="0.25">
      <c r="A43" s="815" t="str">
        <f>IF(SUM(Employment!$P81:$S81)&gt;=1, $A$32 &amp; " - High Salary (EMPBASIS 03-05)","")</f>
        <v/>
      </c>
      <c r="B43" s="749" t="str">
        <f>IF(A43&lt;&gt;"",CONCATENATE(SUM(Employment!$P81:$S81)," '", Employment!$A81, "'"),"-")</f>
        <v>-</v>
      </c>
      <c r="C43" s="734"/>
      <c r="D43" s="734"/>
      <c r="E43" s="734"/>
      <c r="F43" s="734"/>
      <c r="G43" s="734"/>
      <c r="H43" s="734"/>
      <c r="I43" s="734"/>
      <c r="J43" s="734"/>
      <c r="K43" s="734"/>
      <c r="L43" s="734"/>
      <c r="M43" s="734"/>
      <c r="N43" s="734"/>
    </row>
    <row r="44" spans="1:14" ht="27.95" hidden="1" customHeight="1" x14ac:dyDescent="0.25">
      <c r="A44" s="815" t="str">
        <f>IF(SUM(Employment!$P82:$S82)&gt;=1, $A$32 &amp; " - High Salary (EMPBASIS 03-05)","")</f>
        <v/>
      </c>
      <c r="B44" s="749" t="str">
        <f>IF(A44&lt;&gt;"",CONCATENATE(SUM(Employment!$P82:$S82)," '", Employment!$A82, "'"),"-")</f>
        <v>-</v>
      </c>
      <c r="C44" s="734"/>
      <c r="D44" s="734"/>
      <c r="E44" s="734"/>
      <c r="F44" s="734"/>
      <c r="G44" s="734"/>
      <c r="H44" s="734"/>
      <c r="I44" s="734"/>
      <c r="J44" s="734"/>
      <c r="K44" s="734"/>
      <c r="L44" s="734"/>
      <c r="M44" s="734"/>
      <c r="N44" s="734"/>
    </row>
    <row r="45" spans="1:14" ht="27.95" hidden="1" customHeight="1" x14ac:dyDescent="0.25">
      <c r="A45" s="815" t="str">
        <f>IF(SUM(Employment!$P83:$S83)&gt;=1, $A$32 &amp; " - High Salary (EMPBASIS 03-05)","")</f>
        <v/>
      </c>
      <c r="B45" s="749" t="str">
        <f>IF(A45&lt;&gt;"",CONCATENATE(SUM(Employment!$P83:$S83)," '", Employment!$A83, "'"),"-")</f>
        <v>-</v>
      </c>
      <c r="C45" s="734"/>
      <c r="D45" s="734"/>
      <c r="E45" s="734"/>
      <c r="F45" s="734"/>
      <c r="G45" s="734"/>
      <c r="H45" s="734"/>
      <c r="I45" s="734"/>
      <c r="J45" s="734"/>
      <c r="K45" s="734"/>
      <c r="L45" s="734"/>
      <c r="M45" s="734"/>
      <c r="N45" s="734"/>
    </row>
    <row r="46" spans="1:14" x14ac:dyDescent="0.25">
      <c r="A46" s="816" t="s">
        <v>520</v>
      </c>
      <c r="B46" s="749"/>
      <c r="C46" s="734"/>
      <c r="D46" s="734"/>
      <c r="E46" s="734"/>
      <c r="F46" s="734"/>
      <c r="G46" s="734"/>
      <c r="H46" s="734"/>
      <c r="I46" s="734"/>
      <c r="J46" s="734"/>
      <c r="K46" s="734"/>
      <c r="L46" s="734"/>
      <c r="M46" s="734"/>
      <c r="N46" s="734"/>
    </row>
    <row r="47" spans="1:14" ht="28.5" hidden="1" customHeight="1" x14ac:dyDescent="0.25">
      <c r="A47" s="815" t="str">
        <f>IF(Employment!U108&gt;0,IF((Employment!T108/Employment!U108)&gt;0.85,$A$46 &amp; " - Salary Undisclosed",""),"")</f>
        <v/>
      </c>
      <c r="B47" s="749" t="str">
        <f>IF(A47&lt;&gt;"",CONCATENATE("A high percentage (",Employment!T108," / ",ROUND((Employment!T108/Employment!U108)*100,1),"%) of part-time leavers have a salary of undisclosed. "),"-")</f>
        <v>-</v>
      </c>
      <c r="C47" s="734"/>
      <c r="D47" s="734"/>
      <c r="E47" s="734"/>
      <c r="F47" s="734"/>
      <c r="G47" s="734"/>
      <c r="H47" s="734"/>
      <c r="I47" s="734"/>
      <c r="J47" s="734"/>
      <c r="K47" s="734"/>
      <c r="L47" s="734"/>
      <c r="M47" s="734"/>
      <c r="N47" s="734"/>
    </row>
    <row r="48" spans="1:14" ht="27.95" hidden="1" customHeight="1" x14ac:dyDescent="0.25">
      <c r="A48" s="815" t="str">
        <f>IF(SUM(Employment!H102:S102)&gt;5,$A$46 &amp; " - High Salary (EMPBASIS 06-09)","")</f>
        <v/>
      </c>
      <c r="B48" s="749" t="str">
        <f>IF(A48&lt;&gt;"",CONCATENATE(Employment!$A102," (",SUM(Employment!$H102:$S102)," leavers)"),"-")</f>
        <v>-</v>
      </c>
      <c r="C48" s="734"/>
      <c r="D48" s="734"/>
      <c r="E48" s="734"/>
      <c r="F48" s="734"/>
      <c r="G48" s="734"/>
      <c r="H48" s="734"/>
      <c r="I48" s="734"/>
      <c r="J48" s="734"/>
      <c r="K48" s="734"/>
      <c r="L48" s="734"/>
      <c r="M48" s="734"/>
      <c r="N48" s="734"/>
    </row>
    <row r="49" spans="1:14" ht="27.95" hidden="1" customHeight="1" x14ac:dyDescent="0.25">
      <c r="A49" s="815" t="str">
        <f>IF(SUM(Employment!H103:S103)&gt;5,$A$46 &amp; " - High Salary (EMPBASIS 06-09)","")</f>
        <v/>
      </c>
      <c r="B49" s="749" t="str">
        <f>IF(A49&lt;&gt;"",CONCATENATE(Employment!$A103," (",SUM(Employment!$H103:$S103)," leavers)"),"-")</f>
        <v>-</v>
      </c>
      <c r="C49" s="734"/>
      <c r="D49" s="734"/>
      <c r="E49" s="734"/>
      <c r="F49" s="734"/>
      <c r="G49" s="734"/>
      <c r="H49" s="734"/>
      <c r="I49" s="734"/>
      <c r="J49" s="734"/>
      <c r="K49" s="734"/>
      <c r="L49" s="734"/>
      <c r="M49" s="734"/>
      <c r="N49" s="734"/>
    </row>
    <row r="50" spans="1:14" ht="27.95" hidden="1" customHeight="1" x14ac:dyDescent="0.25">
      <c r="A50" s="815" t="str">
        <f>IF(SUM(Employment!H104:S104)&gt;5,$A$46 &amp; " - High Salary (EMPBASIS 06-09)","")</f>
        <v/>
      </c>
      <c r="B50" s="749" t="str">
        <f>IF(A50&lt;&gt;"",CONCATENATE(Employment!$A104," (",SUM(Employment!$H104:$S104)," leavers)"),"-")</f>
        <v>-</v>
      </c>
      <c r="C50" s="734"/>
      <c r="D50" s="734"/>
      <c r="E50" s="734"/>
      <c r="F50" s="734"/>
      <c r="G50" s="734"/>
      <c r="H50" s="734"/>
      <c r="I50" s="734"/>
      <c r="J50" s="734"/>
      <c r="K50" s="734"/>
      <c r="L50" s="734"/>
      <c r="M50" s="734"/>
      <c r="N50" s="734"/>
    </row>
    <row r="51" spans="1:14" ht="27.95" hidden="1" customHeight="1" x14ac:dyDescent="0.25">
      <c r="A51" s="815" t="str">
        <f>IF(SUM(Employment!H105:S105)&gt;5,$A$46 &amp; " - High Salary (EMPBASIS 06-09)","")</f>
        <v/>
      </c>
      <c r="B51" s="749" t="str">
        <f>IF(A51&lt;&gt;"",CONCATENATE(Employment!$A105," (",SUM(Employment!$H105:$S105)," leavers)"),"-")</f>
        <v>-</v>
      </c>
      <c r="C51" s="734"/>
      <c r="D51" s="734"/>
      <c r="E51" s="734"/>
      <c r="F51" s="734"/>
      <c r="G51" s="734"/>
      <c r="H51" s="734"/>
      <c r="I51" s="734"/>
      <c r="J51" s="734"/>
      <c r="K51" s="734"/>
      <c r="L51" s="734"/>
      <c r="M51" s="734"/>
      <c r="N51" s="734"/>
    </row>
    <row r="52" spans="1:14" ht="27.95" hidden="1" customHeight="1" x14ac:dyDescent="0.25">
      <c r="A52" s="815" t="str">
        <f>IF(SUM(Employment!O99:S99)&gt;5,$A$46 &amp; " - High Salary (EMPBASIS 03-05)","")</f>
        <v/>
      </c>
      <c r="B52" s="749" t="str">
        <f>IF(A52&lt;&gt;"",CONCATENATE(SUM(Employment!O$99:S$99), " '",Employment!$A99, "'",),"-")</f>
        <v>-</v>
      </c>
      <c r="C52" s="734"/>
      <c r="D52" s="734"/>
      <c r="E52" s="734"/>
      <c r="F52" s="734"/>
      <c r="G52" s="734"/>
      <c r="H52" s="734"/>
      <c r="I52" s="734"/>
      <c r="J52" s="734"/>
      <c r="K52" s="734"/>
      <c r="L52" s="734"/>
      <c r="M52" s="734"/>
      <c r="N52" s="734"/>
    </row>
    <row r="53" spans="1:14" ht="27.95" hidden="1" customHeight="1" x14ac:dyDescent="0.25">
      <c r="A53" s="815" t="str">
        <f>IF(SUM(Employment!O100:S100)&gt;5,$A$46 &amp; " - High Salary (EMPBASIS 03-05)","")</f>
        <v/>
      </c>
      <c r="B53" s="749" t="str">
        <f>IF(A53&lt;&gt;"",CONCATENATE(SUM(Employment!O$99:S$99), " '",Employment!$A100, "'",),"-")</f>
        <v>-</v>
      </c>
      <c r="C53" s="734"/>
      <c r="D53" s="734"/>
      <c r="E53" s="734"/>
      <c r="F53" s="734"/>
      <c r="G53" s="734"/>
      <c r="H53" s="734"/>
      <c r="I53" s="734"/>
      <c r="J53" s="734"/>
      <c r="K53" s="734"/>
      <c r="L53" s="734"/>
      <c r="M53" s="734"/>
      <c r="N53" s="734"/>
    </row>
    <row r="54" spans="1:14" ht="27.95" hidden="1" customHeight="1" x14ac:dyDescent="0.25">
      <c r="A54" s="815" t="str">
        <f>IF(SUM(Employment!O101:S101)&gt;5,$A$46 &amp; " - High Salary (EMPBASIS 03-05)","")</f>
        <v/>
      </c>
      <c r="B54" s="749" t="str">
        <f>IF(A54&lt;&gt;"",CONCATENATE(SUM(Employment!O$99:S$99), " '",Employment!$A101, "'",),"-")</f>
        <v>-</v>
      </c>
      <c r="C54" s="734"/>
      <c r="D54" s="734"/>
      <c r="E54" s="734"/>
      <c r="F54" s="734"/>
      <c r="G54" s="734"/>
      <c r="H54" s="734"/>
      <c r="I54" s="734"/>
      <c r="J54" s="734"/>
      <c r="K54" s="734"/>
      <c r="L54" s="734"/>
      <c r="M54" s="734"/>
      <c r="N54" s="734"/>
    </row>
    <row r="55" spans="1:14" ht="27.95" hidden="1" customHeight="1" x14ac:dyDescent="0.25">
      <c r="A55" s="815" t="str">
        <f>IF(Employment!$D97&gt;=5,$A$46 &amp; " - Zero Salary","")</f>
        <v/>
      </c>
      <c r="B55" s="749" t="str">
        <f>IF(A55&lt;&gt;"",CONCATENATE(Employment!$A97, ": ", Employment!$D97, " leavers"),"-")</f>
        <v>-</v>
      </c>
      <c r="C55" s="734"/>
      <c r="D55" s="734"/>
      <c r="E55" s="734"/>
      <c r="F55" s="734"/>
      <c r="G55" s="734"/>
      <c r="H55" s="734"/>
      <c r="I55" s="734"/>
      <c r="J55" s="734"/>
      <c r="K55" s="734"/>
      <c r="L55" s="734"/>
      <c r="M55" s="734"/>
      <c r="N55" s="734"/>
    </row>
    <row r="56" spans="1:14" ht="27.95" hidden="1" customHeight="1" x14ac:dyDescent="0.25">
      <c r="A56" s="815" t="str">
        <f>IF(Employment!$D98&gt;=5,$A$46 &amp; " - Zero Salary","")</f>
        <v/>
      </c>
      <c r="B56" s="749" t="str">
        <f>IF(A56&lt;&gt;"",CONCATENATE(Employment!$A98, ": ", Employment!$D98, " leavers"),"-")</f>
        <v>-</v>
      </c>
      <c r="C56" s="734"/>
      <c r="D56" s="734"/>
      <c r="E56" s="734"/>
      <c r="F56" s="734"/>
      <c r="G56" s="734"/>
      <c r="H56" s="734"/>
      <c r="I56" s="734"/>
      <c r="J56" s="734"/>
      <c r="K56" s="734"/>
      <c r="L56" s="734"/>
      <c r="M56" s="734"/>
      <c r="N56" s="734"/>
    </row>
    <row r="57" spans="1:14" ht="27.95" hidden="1" customHeight="1" x14ac:dyDescent="0.25">
      <c r="A57" s="815" t="str">
        <f>IF(Employment!$D99&gt;=1,$A$46 &amp; " - Zero Salary","")</f>
        <v/>
      </c>
      <c r="B57" s="749" t="str">
        <f>IF(A57&lt;&gt;"",CONCATENATE(Employment!$A99, ": ", Employment!$D99, " leavers"),"-")</f>
        <v>-</v>
      </c>
      <c r="C57" s="734"/>
      <c r="D57" s="734"/>
      <c r="E57" s="734"/>
      <c r="F57" s="734"/>
      <c r="G57" s="734"/>
      <c r="H57" s="734"/>
      <c r="I57" s="734"/>
      <c r="J57" s="734"/>
      <c r="K57" s="734"/>
      <c r="L57" s="734"/>
      <c r="M57" s="734"/>
      <c r="N57" s="734"/>
    </row>
    <row r="58" spans="1:14" ht="27.95" hidden="1" customHeight="1" x14ac:dyDescent="0.25">
      <c r="A58" s="815" t="str">
        <f>IF(Employment!$D100&gt;=1,$A$46 &amp; " - Zero Salary","")</f>
        <v/>
      </c>
      <c r="B58" s="749" t="str">
        <f>IF(A58&lt;&gt;"",CONCATENATE(Employment!$A100, ": ", Employment!$D100, " leavers"),"-")</f>
        <v>-</v>
      </c>
      <c r="C58" s="734"/>
      <c r="D58" s="734"/>
      <c r="E58" s="734"/>
      <c r="F58" s="734"/>
      <c r="G58" s="734"/>
      <c r="H58" s="734"/>
      <c r="I58" s="734"/>
      <c r="J58" s="734"/>
      <c r="K58" s="734"/>
      <c r="L58" s="734"/>
      <c r="M58" s="734"/>
      <c r="N58" s="734"/>
    </row>
    <row r="59" spans="1:14" ht="27.95" hidden="1" customHeight="1" x14ac:dyDescent="0.25">
      <c r="A59" s="815" t="str">
        <f>IF(Employment!$D101&gt;=1,$A$46 &amp; " - Zero Salary","")</f>
        <v/>
      </c>
      <c r="B59" s="749" t="str">
        <f>IF(A59&lt;&gt;"",CONCATENATE(Employment!$A101, ": ", Employment!$D101, " leavers"),"-")</f>
        <v>-</v>
      </c>
      <c r="C59" s="734"/>
      <c r="D59" s="734"/>
      <c r="E59" s="734"/>
      <c r="F59" s="734"/>
      <c r="G59" s="734"/>
      <c r="H59" s="734"/>
      <c r="I59" s="734"/>
      <c r="J59" s="734"/>
      <c r="K59" s="734"/>
      <c r="L59" s="734"/>
      <c r="M59" s="734"/>
      <c r="N59" s="734"/>
    </row>
    <row r="60" spans="1:14" ht="26.25" x14ac:dyDescent="0.25">
      <c r="A60" s="816" t="s">
        <v>515</v>
      </c>
      <c r="B60" s="749"/>
      <c r="C60" s="734"/>
      <c r="D60" s="734"/>
      <c r="E60" s="734"/>
      <c r="F60" s="734"/>
      <c r="G60" s="734"/>
      <c r="H60" s="734"/>
      <c r="I60" s="734"/>
      <c r="J60" s="734"/>
      <c r="K60" s="734"/>
      <c r="L60" s="734"/>
      <c r="M60" s="734"/>
      <c r="N60" s="734"/>
    </row>
    <row r="61" spans="1:14" ht="27.95" hidden="1" customHeight="1" x14ac:dyDescent="0.25">
      <c r="A61" s="815" t="str">
        <f>IF(SUM(Employment!S115:S122)&gt;0, IF((SUM(Employment!R115:R122)/SUM(Employment!S115:S122))&gt;0.5,$A$60 &amp; " - Salary Undisclosed",""),"")</f>
        <v/>
      </c>
      <c r="B61" s="749" t="str">
        <f>IF(A61&lt;&gt;"",CONCATENATE(SUM(Employment!R115:R122), " (",ROUND(SUM(Employment!R115:R122)/SUM(Employment!S115:S122)*100,0), "%) of leavers in employment have Employment.ESTEARN of undisclosed (Not answered are excluded)"),"-")</f>
        <v>-</v>
      </c>
      <c r="C61" s="734"/>
      <c r="D61" s="734"/>
      <c r="E61" s="737"/>
      <c r="F61" s="734"/>
      <c r="G61" s="734"/>
      <c r="H61" s="734"/>
      <c r="I61" s="734"/>
      <c r="J61" s="734"/>
      <c r="K61" s="734"/>
      <c r="L61" s="734"/>
      <c r="M61" s="734"/>
      <c r="N61" s="734"/>
    </row>
    <row r="62" spans="1:14" ht="27.95" hidden="1" customHeight="1" x14ac:dyDescent="0.25">
      <c r="A62" s="815" t="str">
        <f>IF(SUM(Employment!$B$117:$R$122)&gt;1,$A$60 &amp; " - High jobs","")</f>
        <v/>
      </c>
      <c r="B62" s="749" t="str">
        <f>IF(A62&lt;&gt;"",CONCATENATE("There are ", SUM(Employment!B117:R122), " leavers with a high number of jobs."),"-")</f>
        <v>-</v>
      </c>
      <c r="C62" s="734"/>
      <c r="D62" s="734"/>
      <c r="E62" s="734"/>
      <c r="F62" s="734"/>
      <c r="G62" s="734"/>
      <c r="H62" s="734"/>
      <c r="I62" s="734"/>
      <c r="J62" s="734"/>
      <c r="K62" s="734"/>
      <c r="L62" s="734"/>
      <c r="M62" s="734"/>
      <c r="N62" s="734"/>
    </row>
    <row r="63" spans="1:14" ht="27.95" hidden="1" customHeight="1" x14ac:dyDescent="0.25">
      <c r="A63" s="815" t="str">
        <f>IF(SUM(Employment!$B$117:$B$122)&gt;1,$A$60 &amp; " - High jobs","")</f>
        <v/>
      </c>
      <c r="B63" s="826" t="str">
        <f>IF(A63&lt;&gt;"",CONCATENATE("There are ", SUM(Employment!B117:R122), " leavers with a high number of jobs of which ",SUM(Employment!B117:B122), " have £0 estimated earnings."),"-")</f>
        <v>-</v>
      </c>
      <c r="C63" s="734"/>
      <c r="D63" s="734"/>
      <c r="E63" s="734"/>
      <c r="F63" s="734"/>
      <c r="G63" s="734"/>
      <c r="H63" s="734"/>
      <c r="I63" s="734"/>
      <c r="J63" s="734"/>
      <c r="K63" s="734"/>
      <c r="L63" s="734"/>
      <c r="M63" s="734"/>
      <c r="N63" s="734"/>
    </row>
    <row r="64" spans="1:14" ht="27.95" hidden="1" customHeight="1" x14ac:dyDescent="0.25">
      <c r="A64" s="815" t="str">
        <f>IF(SUM(Employment!O115:Q116)&gt;1,$A$60 &amp; " - High ESTEARN","")</f>
        <v/>
      </c>
      <c r="B64" s="749" t="str">
        <f>IF(A64&lt;&gt;"",CONCATENATE("There are ",SUM(Employment!O115:Q116), " leavers with 2-3 jobs and estimated earning of over £100,000"),"-")</f>
        <v>-</v>
      </c>
      <c r="C64" s="734"/>
      <c r="D64" s="734"/>
      <c r="E64" s="734"/>
      <c r="F64" s="734"/>
      <c r="G64" s="734"/>
      <c r="H64" s="734"/>
      <c r="I64" s="734"/>
      <c r="J64" s="734"/>
      <c r="K64" s="734"/>
      <c r="L64" s="734"/>
      <c r="M64" s="734"/>
      <c r="N64" s="734"/>
    </row>
    <row r="65" spans="1:14" ht="26.25" x14ac:dyDescent="0.25">
      <c r="A65" s="816" t="s">
        <v>516</v>
      </c>
      <c r="B65" s="749"/>
      <c r="C65" s="734"/>
      <c r="D65" s="734"/>
      <c r="E65" s="734"/>
      <c r="F65" s="734"/>
      <c r="G65" s="734"/>
      <c r="H65" s="734"/>
      <c r="I65" s="734"/>
      <c r="J65" s="734"/>
      <c r="K65" s="734"/>
      <c r="L65" s="734"/>
      <c r="M65" s="734"/>
      <c r="N65" s="734"/>
    </row>
    <row r="66" spans="1:14" ht="27.75" hidden="1" customHeight="1" x14ac:dyDescent="0.25">
      <c r="A66" s="815" t="str">
        <f>IF(Employment!M138&gt;0, IF((Employment!M134/Employment!M138)&gt;0.5,$A$65 &amp; " - Non-EU",""),"")</f>
        <v/>
      </c>
      <c r="B66" s="749" t="str">
        <f>IF(A66&lt;&gt;"",CONCATENATE("There are ", Employment!M134, " out of ",Employment!M138, " Non-EU leavers employed in the UK"),"-")</f>
        <v>-</v>
      </c>
      <c r="C66" s="734"/>
      <c r="D66" s="734"/>
      <c r="E66" s="734"/>
      <c r="F66" s="734"/>
      <c r="G66" s="734"/>
      <c r="H66" s="734"/>
      <c r="I66" s="734"/>
      <c r="J66" s="734"/>
      <c r="K66" s="734"/>
      <c r="L66" s="734"/>
      <c r="M66" s="734"/>
      <c r="N66" s="734"/>
    </row>
    <row r="67" spans="1:14" ht="31.5" hidden="1" customHeight="1" x14ac:dyDescent="0.25">
      <c r="A67" s="815" t="str">
        <f>IF(Employment!N138&gt;0, IF((Employment!N134/Employment!N138)&lt;0.5,$A$65,""),"")</f>
        <v/>
      </c>
      <c r="B67" s="749" t="str">
        <f>IF(A67&lt;&gt;"",CONCATENATE("The majority of leavers are expected to be employed in the UK."),"-")</f>
        <v>-</v>
      </c>
      <c r="C67" s="734"/>
      <c r="D67" s="734"/>
      <c r="E67" s="734"/>
      <c r="F67" s="734"/>
      <c r="G67" s="734"/>
      <c r="H67" s="734"/>
      <c r="I67" s="734"/>
      <c r="J67" s="734"/>
      <c r="K67" s="734"/>
      <c r="L67" s="734"/>
      <c r="M67" s="734"/>
      <c r="N67" s="734"/>
    </row>
    <row r="68" spans="1:14" ht="26.25" x14ac:dyDescent="0.25">
      <c r="A68" s="815" t="str">
        <f>IF(Employment!$N135&lt;=0,$A$65,"")</f>
        <v>Employment 5 - All Leavers in Employment by Location of Employment DLHE Records in Employment Matching Target Population</v>
      </c>
      <c r="B68" s="749" t="str">
        <f>IF(A68&lt;&gt;"",CONCATENATE("There are no graduates returned as having a location of employment within the EU. It is generally expected that there will be some in this category."),"-")</f>
        <v>There are no graduates returned as having a location of employment within the EU. It is generally expected that there will be some in this category.</v>
      </c>
      <c r="C68"/>
      <c r="D68" s="734"/>
      <c r="E68" s="734"/>
      <c r="F68" s="734"/>
      <c r="G68" s="734"/>
      <c r="H68" s="734"/>
      <c r="I68" s="734"/>
      <c r="J68" s="734"/>
      <c r="K68" s="734"/>
      <c r="L68" s="734"/>
      <c r="M68" s="734"/>
      <c r="N68" s="734"/>
    </row>
    <row r="69" spans="1:14" ht="26.25" x14ac:dyDescent="0.25">
      <c r="A69" s="815" t="str">
        <f>IF(Employment!$N136&lt;=0,$A$65,"")</f>
        <v>Employment 5 - All Leavers in Employment by Location of Employment DLHE Records in Employment Matching Target Population</v>
      </c>
      <c r="B69" s="749" t="str">
        <f>IF(A69&lt;&gt;"",CONCATENATE("There are no graduates returned as having a location of employment outside of the EU. It is generally expected that there will be some in this category."),"-")</f>
        <v>There are no graduates returned as having a location of employment outside of the EU. It is generally expected that there will be some in this category.</v>
      </c>
      <c r="C69"/>
      <c r="D69" s="734"/>
      <c r="E69" s="734"/>
      <c r="F69" s="734"/>
      <c r="G69" s="734"/>
      <c r="H69" s="734"/>
      <c r="I69" s="734"/>
      <c r="J69" s="734"/>
      <c r="K69" s="734"/>
      <c r="L69" s="734"/>
      <c r="M69" s="734"/>
      <c r="N69" s="734"/>
    </row>
    <row r="70" spans="1:14" hidden="1" x14ac:dyDescent="0.25">
      <c r="A70" s="815" t="str">
        <f>IF(Employment!N138&gt;0, IF((Employment!N137/Employment!N138)&gt;0.05,$A$65 &amp; " - Not known",""),"")</f>
        <v/>
      </c>
      <c r="B70" s="749" t="str">
        <f>IF(A70&lt;&gt;"",CONCATENATE("There are ",Employment!N137, " leavers in employment with a location of employment of not known."),"-")</f>
        <v>-</v>
      </c>
      <c r="C70"/>
      <c r="D70" s="734"/>
      <c r="E70" s="734"/>
      <c r="F70" s="734"/>
      <c r="G70" s="734"/>
      <c r="H70" s="734"/>
      <c r="I70" s="734"/>
      <c r="J70" s="734"/>
      <c r="K70" s="734"/>
      <c r="L70" s="734"/>
      <c r="M70" s="734"/>
      <c r="N70" s="734"/>
    </row>
    <row r="71" spans="1:14" x14ac:dyDescent="0.25">
      <c r="A71" s="816" t="s">
        <v>472</v>
      </c>
      <c r="B71" s="749"/>
      <c r="C71"/>
      <c r="D71" s="734"/>
      <c r="E71" s="734"/>
      <c r="F71" s="734"/>
      <c r="G71" s="734"/>
      <c r="H71" s="734"/>
      <c r="I71" s="734"/>
      <c r="J71" s="734"/>
      <c r="K71" s="734"/>
      <c r="L71" s="734"/>
      <c r="M71" s="734"/>
      <c r="N71" s="734"/>
    </row>
    <row r="72" spans="1:14" hidden="1" x14ac:dyDescent="0.25">
      <c r="A72" s="815" t="str">
        <f>IF(Employment!G175&lt;25,"",IF((((Employment!I175/Employment!G175)-Employment!K175)*100&lt;-10),$A$71,""))</f>
        <v/>
      </c>
      <c r="B72" s="749" t="str">
        <f>IF(A72&lt;&gt;"",CONCATENATE(Employment!B175,": ", ROUND(Employment!J175*100,1), "% (", Employment!I175, " out of ",Employment!G175, ")"),"-")</f>
        <v>-</v>
      </c>
      <c r="C72"/>
      <c r="D72" s="734"/>
      <c r="E72" s="734"/>
      <c r="F72" s="734"/>
      <c r="G72" s="734"/>
      <c r="H72" s="734"/>
      <c r="I72" s="734"/>
      <c r="J72" s="734"/>
      <c r="K72" s="734"/>
      <c r="L72" s="734"/>
      <c r="M72" s="734"/>
      <c r="N72" s="734"/>
    </row>
    <row r="73" spans="1:14" hidden="1" x14ac:dyDescent="0.25">
      <c r="A73" s="815" t="str">
        <f>IF(Employment!G176&lt;25,"",IF((((Employment!I176/Employment!G176)-Employment!K176)*100&lt;-10),$A$71,""))</f>
        <v/>
      </c>
      <c r="B73" s="827" t="str">
        <f>IF(A73&lt;&gt;"",CONCATENATE(Employment!B176,": ", ROUND(Employment!J176*100,1), "% (", Employment!I176, " out of ",Employment!G176, ")"),"-")</f>
        <v>-</v>
      </c>
      <c r="C73"/>
      <c r="D73" s="734"/>
      <c r="E73" s="734"/>
      <c r="F73" s="734"/>
      <c r="G73" s="734"/>
      <c r="H73" s="734"/>
      <c r="I73" s="734"/>
      <c r="J73" s="734"/>
      <c r="K73" s="734"/>
      <c r="L73" s="734"/>
      <c r="M73" s="734"/>
      <c r="N73" s="734"/>
    </row>
    <row r="74" spans="1:14" hidden="1" x14ac:dyDescent="0.25">
      <c r="A74" s="815" t="str">
        <f>IF(Employment!G177&lt;25,"",IF((((Employment!I177/Employment!G177)-Employment!K177)*100&lt;-10),$A$71,""))</f>
        <v/>
      </c>
      <c r="B74" s="827" t="str">
        <f>IF(A74&lt;&gt;"",CONCATENATE(Employment!B177,": ", ROUND(Employment!J177*100,1), "% (", Employment!I177, " out of ",Employment!G177, ")"),"-")</f>
        <v>-</v>
      </c>
      <c r="C74"/>
      <c r="D74" s="734"/>
      <c r="E74" s="734"/>
      <c r="F74" s="734"/>
      <c r="G74" s="734"/>
      <c r="H74" s="734"/>
      <c r="I74" s="734"/>
      <c r="J74" s="734"/>
      <c r="K74" s="734"/>
      <c r="L74" s="734"/>
      <c r="M74" s="734"/>
      <c r="N74" s="734"/>
    </row>
    <row r="75" spans="1:14" hidden="1" x14ac:dyDescent="0.25">
      <c r="A75" s="815" t="str">
        <f>IF(Employment!G178&lt;25,"",IF((((Employment!I178/Employment!G178)-Employment!K178)*100&lt;-10),$A$71,""))</f>
        <v/>
      </c>
      <c r="B75" s="827" t="str">
        <f>IF(A75&lt;&gt;"",CONCATENATE(Employment!B178,": ", ROUND(Employment!J178*100,1), "% (", Employment!I178, " out of ",Employment!G178, ")"),"-")</f>
        <v>-</v>
      </c>
      <c r="C75"/>
      <c r="D75" s="734"/>
      <c r="E75" s="734"/>
      <c r="F75" s="734"/>
      <c r="G75" s="734"/>
      <c r="H75" s="734"/>
      <c r="I75" s="734"/>
      <c r="J75" s="734"/>
      <c r="K75" s="734"/>
      <c r="L75" s="734"/>
      <c r="M75" s="734"/>
      <c r="N75" s="734"/>
    </row>
    <row r="76" spans="1:14" hidden="1" x14ac:dyDescent="0.25">
      <c r="A76" s="815" t="str">
        <f>IF(Employment!G179&lt;25,"",IF((((Employment!I179/Employment!G179)-Employment!K179)*100&lt;-10),$A$71,""))</f>
        <v/>
      </c>
      <c r="B76" s="827" t="str">
        <f>IF(A76&lt;&gt;"",CONCATENATE(Employment!B179,": ", ROUND(Employment!J179*100,1), "% (", Employment!I179, " out of ",Employment!G179, ")"),"-")</f>
        <v>-</v>
      </c>
      <c r="C76"/>
      <c r="D76" s="734"/>
      <c r="E76" s="734"/>
      <c r="F76" s="734"/>
      <c r="G76" s="734"/>
      <c r="H76" s="734"/>
      <c r="I76" s="734"/>
      <c r="J76" s="734"/>
      <c r="K76" s="734"/>
      <c r="L76" s="734"/>
      <c r="M76" s="734"/>
      <c r="N76" s="734"/>
    </row>
    <row r="77" spans="1:14" hidden="1" x14ac:dyDescent="0.25">
      <c r="A77" s="815" t="str">
        <f>IF(Employment!G180&lt;25,"",IF((((Employment!I180/Employment!G180)-Employment!K180)*100&lt;-10),$A$71,""))</f>
        <v/>
      </c>
      <c r="B77" s="827" t="str">
        <f>IF(A77&lt;&gt;"",CONCATENATE(Employment!B180,": ", ROUND(Employment!J180*100,1), "% (", Employment!I180, " out of ",Employment!G180, ")"),"-")</f>
        <v>-</v>
      </c>
      <c r="C77"/>
      <c r="D77" s="734"/>
      <c r="E77" s="734"/>
      <c r="F77" s="734"/>
      <c r="G77" s="734"/>
      <c r="H77" s="734"/>
      <c r="I77" s="734"/>
      <c r="J77" s="734"/>
      <c r="K77" s="734"/>
      <c r="L77" s="734"/>
      <c r="M77" s="734"/>
      <c r="N77" s="734"/>
    </row>
    <row r="78" spans="1:14" hidden="1" x14ac:dyDescent="0.25">
      <c r="A78" s="815" t="str">
        <f>IF(Employment!G181&lt;25,"",IF((((Employment!I181/Employment!G181)-Employment!K181)*100&lt;-10),$A$71,""))</f>
        <v/>
      </c>
      <c r="B78" s="827" t="str">
        <f>IF(A78&lt;&gt;"",CONCATENATE(Employment!B181,": ", ROUND(Employment!J181*100,1), "% (", Employment!I181, " out of ",Employment!G181, ")"),"-")</f>
        <v>-</v>
      </c>
      <c r="C78"/>
      <c r="D78" s="734"/>
      <c r="E78" s="734"/>
      <c r="F78" s="734"/>
      <c r="G78" s="734"/>
      <c r="H78" s="734"/>
      <c r="I78" s="734"/>
      <c r="J78" s="734"/>
      <c r="K78" s="734"/>
      <c r="L78" s="734"/>
      <c r="M78" s="734"/>
      <c r="N78" s="734"/>
    </row>
    <row r="79" spans="1:14" hidden="1" x14ac:dyDescent="0.25">
      <c r="A79" s="815" t="str">
        <f>IF(Employment!G182&lt;25,"",IF((((Employment!I182/Employment!G182)-Employment!K182)*100&lt;-10),$A$71,""))</f>
        <v/>
      </c>
      <c r="B79" s="827" t="str">
        <f>IF(A79&lt;&gt;"",CONCATENATE(Employment!B182,": ", ROUND(Employment!J182*100,1), "% (", Employment!I182, " out of ",Employment!G182, ")"),"-")</f>
        <v>-</v>
      </c>
      <c r="C79"/>
      <c r="D79" s="734"/>
      <c r="E79" s="734"/>
      <c r="F79" s="734"/>
      <c r="G79" s="734"/>
      <c r="H79" s="734"/>
      <c r="I79" s="734"/>
      <c r="J79" s="734"/>
      <c r="K79" s="734"/>
      <c r="L79" s="734"/>
      <c r="M79" s="734"/>
      <c r="N79" s="734"/>
    </row>
    <row r="80" spans="1:14" hidden="1" x14ac:dyDescent="0.25">
      <c r="A80" s="815" t="str">
        <f>IF(Employment!G183&lt;25,"",IF((((Employment!I183/Employment!G183)-Employment!K183)*100&lt;-10),$A$71,""))</f>
        <v/>
      </c>
      <c r="B80" s="827" t="str">
        <f>IF(A80&lt;&gt;"",CONCATENATE(Employment!B183,": ", ROUND(Employment!J183*100,1), "% (", Employment!I183, " out of ",Employment!G183, ")"),"-")</f>
        <v>-</v>
      </c>
      <c r="C80"/>
      <c r="D80" s="734"/>
      <c r="E80" s="734"/>
      <c r="F80" s="734"/>
      <c r="G80" s="734"/>
      <c r="H80" s="734"/>
      <c r="I80" s="734"/>
      <c r="J80" s="734"/>
      <c r="K80" s="734"/>
      <c r="L80" s="734"/>
      <c r="M80" s="734"/>
      <c r="N80" s="734"/>
    </row>
    <row r="81" spans="1:14" hidden="1" x14ac:dyDescent="0.25">
      <c r="A81" s="815" t="str">
        <f>IF(Employment!G184&lt;25,"",IF((((Employment!I184/Employment!G184)-Employment!K184)*100&lt;-10),$A$71,""))</f>
        <v/>
      </c>
      <c r="B81" s="827" t="str">
        <f>IF(A81&lt;&gt;"",CONCATENATE(Employment!B184,": ", ROUND(Employment!J184*100,1), "% (", Employment!I184, " out of ",Employment!G184, ")"),"-")</f>
        <v>-</v>
      </c>
      <c r="C81"/>
      <c r="D81" s="734"/>
      <c r="E81" s="734"/>
      <c r="F81" s="734"/>
      <c r="G81" s="734"/>
      <c r="H81" s="734"/>
      <c r="I81" s="734"/>
      <c r="J81" s="734"/>
      <c r="K81" s="734"/>
      <c r="L81" s="734"/>
      <c r="M81" s="734"/>
      <c r="N81" s="734"/>
    </row>
    <row r="82" spans="1:14" x14ac:dyDescent="0.25">
      <c r="A82" s="816" t="s">
        <v>517</v>
      </c>
      <c r="B82" s="749"/>
      <c r="C82" s="734"/>
      <c r="D82" s="734"/>
      <c r="E82" s="734"/>
      <c r="F82" s="734"/>
      <c r="G82" s="734"/>
      <c r="H82" s="734"/>
      <c r="I82" s="734"/>
      <c r="J82" s="734"/>
      <c r="K82" s="734"/>
      <c r="L82" s="734"/>
      <c r="M82" s="734"/>
      <c r="N82" s="734"/>
    </row>
    <row r="83" spans="1:14" hidden="1" x14ac:dyDescent="0.25">
      <c r="A83" s="815" t="str">
        <f>IF(Teaching!C9&lt;0.7,$A$82 &amp; " - Target","")</f>
        <v/>
      </c>
      <c r="B83" s="749" t="str">
        <f>IF(A83&lt;&gt;"",CONCATENATE("The number of ITT leavers matching the target is ",Teaching!C7, " (",ROUND(Teaching!C9*100,0), "%)"),"-")</f>
        <v>-</v>
      </c>
      <c r="C83" s="734"/>
      <c r="D83" s="734"/>
      <c r="E83" s="734"/>
      <c r="F83" s="734"/>
      <c r="G83" s="734"/>
      <c r="H83" s="734"/>
      <c r="I83" s="734"/>
      <c r="J83" s="734"/>
      <c r="K83" s="734"/>
      <c r="L83" s="734"/>
      <c r="M83" s="734"/>
      <c r="N83" s="734"/>
    </row>
    <row r="84" spans="1:14" ht="27.95" hidden="1" customHeight="1" x14ac:dyDescent="0.25">
      <c r="A84" s="815" t="str">
        <f>IF(Teaching!C11&lt;Teaching!C12,$A$82,"")</f>
        <v/>
      </c>
      <c r="B84" s="749" t="str">
        <f>IF(A84&lt;&gt;"","The majority of leavers that have completed an ITT course are not in a teaching job.","-")</f>
        <v>-</v>
      </c>
      <c r="C84" s="734"/>
      <c r="D84" s="734"/>
      <c r="E84" s="734"/>
      <c r="F84" s="734"/>
      <c r="G84" s="734"/>
      <c r="H84" s="734"/>
      <c r="I84" s="734"/>
      <c r="J84" s="734"/>
      <c r="K84" s="734"/>
      <c r="L84" s="734"/>
      <c r="M84" s="734"/>
      <c r="N84" s="734"/>
    </row>
    <row r="85" spans="1:14" ht="27.95" customHeight="1" x14ac:dyDescent="0.25">
      <c r="A85" s="816" t="s">
        <v>521</v>
      </c>
      <c r="B85" s="749"/>
      <c r="C85" s="734"/>
      <c r="D85" s="734"/>
      <c r="E85" s="734"/>
      <c r="F85" s="734"/>
      <c r="G85" s="734"/>
      <c r="H85" s="734"/>
      <c r="I85" s="734"/>
      <c r="J85" s="734"/>
      <c r="K85" s="734"/>
      <c r="L85" s="734"/>
      <c r="M85" s="734"/>
      <c r="N85" s="734"/>
    </row>
    <row r="86" spans="1:14" ht="27.95" hidden="1" customHeight="1" x14ac:dyDescent="0.25">
      <c r="A86" s="815" t="str">
        <f>IF(HE_experience!H14&gt;0, IF((HE_experience!H13/HE_experience!H14)&gt;0.1,$A$85 &amp; " - HEWORKEXP",""),"")</f>
        <v/>
      </c>
      <c r="B86" s="749" t="str">
        <f>IF(A86&lt;&gt;"",CONCATENATE(HE_experience!A5, " (", HE_experience!H13,")"),"-")</f>
        <v>-</v>
      </c>
      <c r="C86" s="734"/>
      <c r="D86" s="734"/>
      <c r="E86" s="734"/>
      <c r="F86" s="734"/>
      <c r="G86" s="734"/>
      <c r="H86" s="734"/>
      <c r="I86" s="734"/>
      <c r="J86" s="734"/>
      <c r="K86" s="734"/>
      <c r="L86" s="734"/>
      <c r="M86" s="734"/>
      <c r="N86" s="734"/>
    </row>
    <row r="87" spans="1:14" ht="27.95" hidden="1" customHeight="1" x14ac:dyDescent="0.25">
      <c r="A87" s="815" t="str">
        <f>IF(HE_experience!H39&gt;0, IF((HE_experience!H39/HE_experience!H40)&gt;0.1,$A$85 &amp; " - HESTUDYEXP",""),"")</f>
        <v/>
      </c>
      <c r="B87" s="749" t="str">
        <f>IF(A87&lt;&gt;"",CONCATENATE(HE_experience!A31, " (", HE_experience!H39,")"),"-")</f>
        <v>-</v>
      </c>
      <c r="C87" s="734"/>
      <c r="D87" s="734"/>
      <c r="E87" s="734"/>
      <c r="F87" s="734"/>
      <c r="G87" s="734"/>
      <c r="H87" s="734"/>
      <c r="I87" s="734"/>
      <c r="J87" s="734"/>
      <c r="K87" s="734"/>
      <c r="L87" s="734"/>
      <c r="M87" s="734"/>
      <c r="N87" s="734"/>
    </row>
    <row r="88" spans="1:14" x14ac:dyDescent="0.25">
      <c r="A88" s="815"/>
      <c r="B88" s="749"/>
      <c r="C88" s="734"/>
      <c r="D88" s="734"/>
      <c r="E88" s="734"/>
      <c r="F88" s="734"/>
      <c r="G88" s="734"/>
      <c r="H88" s="734"/>
      <c r="I88" s="734"/>
      <c r="J88" s="734"/>
      <c r="K88" s="734"/>
      <c r="L88" s="734"/>
      <c r="M88" s="734"/>
      <c r="N88" s="734"/>
    </row>
    <row r="89" spans="1:14" x14ac:dyDescent="0.25">
      <c r="A89" s="815"/>
      <c r="B89" s="749"/>
      <c r="C89" s="734"/>
      <c r="D89" s="734"/>
      <c r="E89" s="734"/>
      <c r="F89" s="734"/>
      <c r="G89" s="734"/>
      <c r="H89" s="734"/>
      <c r="I89" s="734"/>
      <c r="J89" s="734"/>
      <c r="K89" s="734"/>
      <c r="L89" s="734"/>
      <c r="M89" s="734"/>
      <c r="N89" s="734"/>
    </row>
    <row r="90" spans="1:14" x14ac:dyDescent="0.25">
      <c r="A90" s="815"/>
      <c r="B90" s="749"/>
      <c r="C90" s="734"/>
      <c r="D90" s="734"/>
      <c r="E90" s="734"/>
      <c r="F90" s="734"/>
      <c r="G90" s="734"/>
      <c r="H90" s="734"/>
      <c r="I90" s="734"/>
      <c r="J90" s="734"/>
      <c r="K90" s="734"/>
      <c r="L90" s="734"/>
      <c r="M90" s="734"/>
      <c r="N90" s="734"/>
    </row>
    <row r="91" spans="1:14" x14ac:dyDescent="0.25">
      <c r="A91" s="815"/>
      <c r="B91" s="749"/>
      <c r="C91" s="734"/>
      <c r="D91" s="734"/>
      <c r="E91" s="734"/>
      <c r="F91" s="734"/>
      <c r="G91" s="734"/>
      <c r="H91" s="734"/>
      <c r="I91" s="734"/>
      <c r="J91" s="734"/>
      <c r="K91" s="734"/>
      <c r="L91" s="734"/>
      <c r="M91" s="734"/>
      <c r="N91" s="734"/>
    </row>
    <row r="92" spans="1:14" x14ac:dyDescent="0.25">
      <c r="A92" s="815"/>
      <c r="B92" s="749"/>
      <c r="C92" s="734"/>
      <c r="D92" s="734"/>
      <c r="E92" s="734"/>
      <c r="F92" s="734"/>
      <c r="G92" s="734"/>
      <c r="H92" s="734"/>
      <c r="I92" s="734"/>
      <c r="J92" s="734"/>
      <c r="K92" s="734"/>
      <c r="L92" s="734"/>
      <c r="M92" s="734"/>
      <c r="N92" s="734"/>
    </row>
    <row r="93" spans="1:14" x14ac:dyDescent="0.25">
      <c r="A93" s="815"/>
      <c r="B93" s="749"/>
      <c r="C93" s="734"/>
      <c r="D93" s="734"/>
      <c r="E93" s="734"/>
      <c r="F93" s="734"/>
      <c r="G93" s="734"/>
      <c r="H93" s="734"/>
      <c r="I93" s="734"/>
      <c r="J93" s="734"/>
      <c r="K93" s="734"/>
      <c r="L93" s="734"/>
      <c r="M93" s="734"/>
      <c r="N93" s="734"/>
    </row>
    <row r="94" spans="1:14" x14ac:dyDescent="0.25">
      <c r="A94" s="815"/>
      <c r="B94" s="749"/>
      <c r="C94" s="734"/>
      <c r="D94" s="734"/>
      <c r="E94" s="734"/>
      <c r="F94" s="734"/>
      <c r="G94" s="734"/>
      <c r="H94" s="734"/>
      <c r="I94" s="734"/>
      <c r="J94" s="734"/>
      <c r="K94" s="734"/>
      <c r="L94" s="734"/>
      <c r="M94" s="734"/>
      <c r="N94" s="734"/>
    </row>
    <row r="95" spans="1:14" x14ac:dyDescent="0.25">
      <c r="A95" s="815"/>
      <c r="B95" s="749"/>
      <c r="C95" s="734"/>
      <c r="D95" s="734"/>
      <c r="E95" s="734"/>
      <c r="F95" s="734"/>
      <c r="G95" s="734"/>
      <c r="H95" s="734"/>
      <c r="I95" s="734"/>
      <c r="J95" s="734"/>
      <c r="K95" s="734"/>
      <c r="L95" s="734"/>
      <c r="M95" s="734"/>
      <c r="N95" s="734"/>
    </row>
    <row r="96" spans="1:14" x14ac:dyDescent="0.25">
      <c r="A96" s="815"/>
      <c r="B96" s="749"/>
      <c r="C96" s="734"/>
      <c r="D96" s="734"/>
      <c r="E96" s="734"/>
      <c r="F96" s="734"/>
      <c r="G96" s="734"/>
      <c r="H96" s="734"/>
      <c r="I96" s="734"/>
      <c r="J96" s="734"/>
      <c r="K96" s="734"/>
      <c r="L96" s="734"/>
      <c r="M96" s="734"/>
      <c r="N96" s="734"/>
    </row>
    <row r="97" spans="1:14" x14ac:dyDescent="0.25">
      <c r="A97" s="815"/>
      <c r="B97" s="749"/>
      <c r="C97" s="734"/>
      <c r="D97" s="734"/>
      <c r="E97" s="734"/>
      <c r="F97" s="734"/>
      <c r="G97" s="734"/>
      <c r="H97" s="734"/>
      <c r="I97" s="734"/>
      <c r="J97" s="734"/>
      <c r="K97" s="734"/>
      <c r="L97" s="734"/>
      <c r="M97" s="734"/>
      <c r="N97" s="734"/>
    </row>
    <row r="98" spans="1:14" x14ac:dyDescent="0.25">
      <c r="A98" s="815"/>
      <c r="B98" s="749"/>
      <c r="C98" s="734"/>
      <c r="D98" s="734"/>
      <c r="E98" s="734"/>
      <c r="F98" s="734"/>
      <c r="G98" s="734"/>
      <c r="H98" s="734"/>
      <c r="I98" s="734"/>
      <c r="J98" s="734"/>
      <c r="K98" s="734"/>
      <c r="L98" s="734"/>
      <c r="M98" s="734"/>
      <c r="N98" s="734"/>
    </row>
    <row r="99" spans="1:14" x14ac:dyDescent="0.25">
      <c r="A99" s="815"/>
      <c r="B99" s="749"/>
      <c r="C99" s="734"/>
      <c r="D99" s="734"/>
      <c r="E99" s="734"/>
      <c r="F99" s="734"/>
      <c r="G99" s="734"/>
      <c r="H99" s="734"/>
      <c r="I99" s="734"/>
      <c r="J99" s="734"/>
      <c r="K99" s="734"/>
      <c r="L99" s="734"/>
      <c r="M99" s="734"/>
      <c r="N99" s="734"/>
    </row>
    <row r="100" spans="1:14" x14ac:dyDescent="0.25">
      <c r="A100" s="815"/>
      <c r="B100" s="749"/>
      <c r="C100" s="734"/>
      <c r="D100" s="734"/>
      <c r="E100" s="734"/>
      <c r="F100" s="734"/>
      <c r="G100" s="734"/>
      <c r="H100" s="734"/>
      <c r="I100" s="734"/>
      <c r="J100" s="734"/>
      <c r="K100" s="734"/>
      <c r="L100" s="734"/>
      <c r="M100" s="734"/>
      <c r="N100" s="734"/>
    </row>
    <row r="101" spans="1:14" x14ac:dyDescent="0.25">
      <c r="A101" s="815"/>
      <c r="B101" s="749"/>
      <c r="C101" s="734"/>
      <c r="D101" s="734"/>
      <c r="E101" s="734"/>
      <c r="F101" s="734"/>
      <c r="G101" s="734"/>
      <c r="H101" s="734"/>
      <c r="I101" s="734"/>
      <c r="J101" s="734"/>
      <c r="K101" s="734"/>
      <c r="L101" s="734"/>
      <c r="M101" s="734"/>
      <c r="N101" s="734"/>
    </row>
    <row r="102" spans="1:14" x14ac:dyDescent="0.25">
      <c r="A102" s="815"/>
      <c r="B102" s="749"/>
      <c r="C102" s="734"/>
      <c r="D102" s="734"/>
      <c r="E102" s="734"/>
      <c r="F102" s="734"/>
      <c r="G102" s="734"/>
      <c r="H102" s="734"/>
      <c r="I102" s="734"/>
      <c r="J102" s="734"/>
      <c r="K102" s="734"/>
      <c r="L102" s="734"/>
      <c r="M102" s="734"/>
      <c r="N102" s="734"/>
    </row>
    <row r="103" spans="1:14" x14ac:dyDescent="0.25">
      <c r="A103" s="815"/>
      <c r="B103" s="749"/>
      <c r="C103" s="734"/>
      <c r="D103" s="734"/>
      <c r="E103" s="734"/>
      <c r="F103" s="734"/>
      <c r="G103" s="734"/>
      <c r="H103" s="734"/>
      <c r="I103" s="734"/>
      <c r="J103" s="734"/>
      <c r="K103" s="734"/>
      <c r="L103" s="734"/>
      <c r="M103" s="734"/>
      <c r="N103" s="734"/>
    </row>
    <row r="104" spans="1:14" x14ac:dyDescent="0.25">
      <c r="A104" s="815"/>
      <c r="B104" s="749"/>
      <c r="C104" s="734"/>
      <c r="D104" s="734"/>
      <c r="E104" s="734"/>
      <c r="F104" s="734"/>
      <c r="G104" s="734"/>
      <c r="H104" s="734"/>
      <c r="I104" s="734"/>
      <c r="J104" s="734"/>
      <c r="K104" s="734"/>
      <c r="L104" s="734"/>
      <c r="M104" s="734"/>
      <c r="N104" s="734"/>
    </row>
    <row r="105" spans="1:14" x14ac:dyDescent="0.25">
      <c r="A105" s="815"/>
      <c r="B105" s="749"/>
      <c r="C105" s="734"/>
      <c r="D105" s="734"/>
      <c r="E105" s="734"/>
      <c r="F105" s="734"/>
      <c r="G105" s="734"/>
      <c r="H105" s="734"/>
      <c r="I105" s="734"/>
      <c r="J105" s="734"/>
      <c r="K105" s="734"/>
      <c r="L105" s="734"/>
      <c r="M105" s="734"/>
      <c r="N105" s="734"/>
    </row>
    <row r="106" spans="1:14" x14ac:dyDescent="0.25">
      <c r="A106" s="815"/>
      <c r="B106" s="749"/>
      <c r="C106" s="734"/>
      <c r="D106" s="734"/>
      <c r="E106" s="734"/>
      <c r="F106" s="734"/>
      <c r="G106" s="734"/>
      <c r="H106" s="734"/>
      <c r="I106" s="734"/>
      <c r="J106" s="734"/>
      <c r="K106" s="734"/>
      <c r="L106" s="734"/>
      <c r="M106" s="734"/>
      <c r="N106" s="734"/>
    </row>
    <row r="107" spans="1:14" x14ac:dyDescent="0.25">
      <c r="A107" s="815"/>
      <c r="B107" s="749"/>
      <c r="C107" s="734"/>
      <c r="D107" s="734"/>
      <c r="E107" s="734"/>
      <c r="F107" s="734"/>
      <c r="G107" s="734"/>
      <c r="H107" s="734"/>
      <c r="I107" s="734"/>
      <c r="J107" s="734"/>
      <c r="K107" s="734"/>
      <c r="L107" s="734"/>
      <c r="M107" s="734"/>
      <c r="N107" s="734"/>
    </row>
    <row r="108" spans="1:14" x14ac:dyDescent="0.25">
      <c r="A108" s="815"/>
      <c r="B108" s="749"/>
      <c r="C108" s="734"/>
      <c r="D108" s="734"/>
      <c r="E108" s="734"/>
      <c r="F108" s="734"/>
      <c r="G108" s="734"/>
      <c r="H108" s="734"/>
      <c r="I108" s="734"/>
      <c r="J108" s="734"/>
      <c r="K108" s="734"/>
      <c r="L108" s="734"/>
      <c r="M108" s="734"/>
      <c r="N108" s="734"/>
    </row>
    <row r="109" spans="1:14" x14ac:dyDescent="0.25">
      <c r="A109" s="815"/>
      <c r="B109" s="749"/>
      <c r="C109" s="734"/>
      <c r="D109" s="734"/>
      <c r="E109" s="734"/>
      <c r="F109" s="734"/>
      <c r="G109" s="734"/>
      <c r="H109" s="734"/>
      <c r="I109" s="734"/>
      <c r="J109" s="734"/>
      <c r="K109" s="734"/>
      <c r="L109" s="734"/>
      <c r="M109" s="734"/>
      <c r="N109" s="734"/>
    </row>
    <row r="110" spans="1:14" x14ac:dyDescent="0.25">
      <c r="A110" s="815"/>
      <c r="B110" s="749"/>
      <c r="C110" s="734"/>
      <c r="D110" s="734"/>
      <c r="E110" s="734"/>
      <c r="F110" s="734"/>
      <c r="G110" s="734"/>
      <c r="H110" s="734"/>
      <c r="I110" s="734"/>
      <c r="J110" s="734"/>
      <c r="K110" s="734"/>
      <c r="L110" s="734"/>
      <c r="M110" s="734"/>
      <c r="N110" s="734"/>
    </row>
    <row r="111" spans="1:14" x14ac:dyDescent="0.25">
      <c r="A111" s="815"/>
      <c r="B111" s="749"/>
      <c r="C111" s="734"/>
      <c r="D111" s="734"/>
      <c r="E111" s="734"/>
      <c r="F111" s="734"/>
      <c r="G111" s="734"/>
      <c r="H111" s="734"/>
      <c r="I111" s="734"/>
      <c r="J111" s="734"/>
      <c r="K111" s="734"/>
      <c r="L111" s="734"/>
      <c r="M111" s="734"/>
      <c r="N111" s="734"/>
    </row>
    <row r="112" spans="1:14" x14ac:dyDescent="0.25">
      <c r="A112" s="815"/>
      <c r="B112" s="749"/>
      <c r="C112" s="734"/>
      <c r="D112" s="734"/>
      <c r="E112" s="734"/>
      <c r="F112" s="734"/>
      <c r="G112" s="734"/>
      <c r="H112" s="734"/>
      <c r="I112" s="734"/>
      <c r="J112" s="734"/>
      <c r="K112" s="734"/>
      <c r="L112" s="734"/>
      <c r="M112" s="734"/>
      <c r="N112" s="734"/>
    </row>
    <row r="113" spans="1:14" x14ac:dyDescent="0.25">
      <c r="A113" s="815"/>
      <c r="B113" s="749"/>
      <c r="C113" s="734"/>
      <c r="D113" s="734"/>
      <c r="E113" s="734"/>
      <c r="F113" s="734"/>
      <c r="G113" s="734"/>
      <c r="H113" s="734"/>
      <c r="I113" s="734"/>
      <c r="J113" s="734"/>
      <c r="K113" s="734"/>
      <c r="L113" s="734"/>
      <c r="M113" s="734"/>
      <c r="N113" s="734"/>
    </row>
    <row r="114" spans="1:14" x14ac:dyDescent="0.25">
      <c r="A114" s="815"/>
      <c r="B114" s="749"/>
      <c r="C114" s="734"/>
      <c r="D114" s="734"/>
      <c r="E114" s="734"/>
      <c r="F114" s="734"/>
      <c r="G114" s="734"/>
      <c r="H114" s="734"/>
      <c r="I114" s="734"/>
      <c r="J114" s="734"/>
      <c r="K114" s="734"/>
      <c r="L114" s="734"/>
      <c r="M114" s="734"/>
      <c r="N114" s="734"/>
    </row>
    <row r="115" spans="1:14" x14ac:dyDescent="0.25">
      <c r="A115" s="815"/>
      <c r="B115" s="749"/>
      <c r="C115" s="734"/>
      <c r="D115" s="734"/>
      <c r="E115" s="734"/>
      <c r="F115" s="734"/>
      <c r="G115" s="734"/>
      <c r="H115" s="734"/>
      <c r="I115" s="734"/>
      <c r="J115" s="734"/>
      <c r="K115" s="734"/>
      <c r="L115" s="734"/>
      <c r="M115" s="734"/>
      <c r="N115" s="734"/>
    </row>
    <row r="116" spans="1:14" x14ac:dyDescent="0.25">
      <c r="A116" s="815"/>
      <c r="B116" s="749"/>
      <c r="C116" s="734"/>
      <c r="D116" s="734"/>
      <c r="E116" s="734"/>
      <c r="F116" s="734"/>
      <c r="G116" s="734"/>
      <c r="H116" s="734"/>
      <c r="I116" s="734"/>
      <c r="J116" s="734"/>
      <c r="K116" s="734"/>
      <c r="L116" s="734"/>
      <c r="M116" s="734"/>
      <c r="N116" s="734"/>
    </row>
    <row r="117" spans="1:14" x14ac:dyDescent="0.25">
      <c r="A117" s="815"/>
      <c r="B117" s="749"/>
      <c r="C117" s="734"/>
      <c r="D117" s="734"/>
      <c r="E117" s="734"/>
      <c r="F117" s="734"/>
      <c r="G117" s="734"/>
      <c r="H117" s="734"/>
      <c r="I117" s="734"/>
      <c r="J117" s="734"/>
      <c r="K117" s="734"/>
      <c r="L117" s="734"/>
      <c r="M117" s="734"/>
      <c r="N117" s="734"/>
    </row>
    <row r="118" spans="1:14" x14ac:dyDescent="0.25">
      <c r="A118" s="815"/>
      <c r="B118" s="749"/>
      <c r="C118" s="734"/>
      <c r="D118" s="734"/>
      <c r="E118" s="734"/>
      <c r="F118" s="734"/>
      <c r="G118" s="734"/>
      <c r="H118" s="734"/>
      <c r="I118" s="734"/>
      <c r="J118" s="734"/>
      <c r="K118" s="734"/>
      <c r="L118" s="734"/>
      <c r="M118" s="734"/>
      <c r="N118" s="734"/>
    </row>
    <row r="119" spans="1:14" x14ac:dyDescent="0.25">
      <c r="A119" s="815"/>
      <c r="B119" s="749"/>
      <c r="C119" s="734"/>
      <c r="D119" s="734"/>
      <c r="E119" s="734"/>
      <c r="F119" s="734"/>
      <c r="G119" s="734"/>
      <c r="H119" s="734"/>
      <c r="I119" s="734"/>
      <c r="J119" s="734"/>
      <c r="K119" s="734"/>
      <c r="L119" s="734"/>
      <c r="M119" s="734"/>
      <c r="N119" s="734"/>
    </row>
    <row r="120" spans="1:14" x14ac:dyDescent="0.25">
      <c r="A120" s="815"/>
      <c r="B120" s="749"/>
      <c r="C120" s="734"/>
      <c r="D120" s="734"/>
      <c r="E120" s="734"/>
      <c r="F120" s="734"/>
      <c r="G120" s="734"/>
      <c r="H120" s="734"/>
      <c r="I120" s="734"/>
      <c r="J120" s="734"/>
      <c r="K120" s="734"/>
      <c r="L120" s="734"/>
      <c r="M120" s="734"/>
      <c r="N120" s="734"/>
    </row>
    <row r="121" spans="1:14" x14ac:dyDescent="0.25">
      <c r="A121" s="815"/>
      <c r="B121" s="749"/>
      <c r="C121" s="734"/>
      <c r="D121" s="734"/>
      <c r="E121" s="734"/>
      <c r="F121" s="734"/>
      <c r="G121" s="734"/>
      <c r="H121" s="734"/>
      <c r="I121" s="734"/>
      <c r="J121" s="734"/>
      <c r="K121" s="734"/>
      <c r="L121" s="734"/>
      <c r="M121" s="734"/>
      <c r="N121" s="734"/>
    </row>
    <row r="122" spans="1:14" x14ac:dyDescent="0.25">
      <c r="A122" s="815"/>
      <c r="B122" s="749"/>
      <c r="C122" s="734"/>
      <c r="D122" s="734"/>
      <c r="E122" s="734"/>
      <c r="F122" s="734"/>
      <c r="G122" s="734"/>
      <c r="H122" s="734"/>
      <c r="I122" s="734"/>
      <c r="J122" s="734"/>
      <c r="K122" s="734"/>
      <c r="L122" s="734"/>
      <c r="M122" s="734"/>
      <c r="N122" s="734"/>
    </row>
    <row r="123" spans="1:14" x14ac:dyDescent="0.25">
      <c r="A123" s="815"/>
      <c r="B123" s="749"/>
      <c r="C123" s="734"/>
      <c r="D123" s="734"/>
      <c r="E123" s="734"/>
      <c r="F123" s="734"/>
      <c r="G123" s="734"/>
      <c r="H123" s="734"/>
      <c r="I123" s="734"/>
      <c r="J123" s="734"/>
      <c r="K123" s="734"/>
      <c r="L123" s="734"/>
      <c r="M123" s="734"/>
      <c r="N123" s="734"/>
    </row>
    <row r="124" spans="1:14" x14ac:dyDescent="0.25">
      <c r="A124" s="815"/>
      <c r="B124" s="749"/>
      <c r="C124" s="734"/>
      <c r="D124" s="734"/>
      <c r="E124" s="734"/>
      <c r="F124" s="734"/>
      <c r="G124" s="734"/>
      <c r="H124" s="734"/>
      <c r="I124" s="734"/>
      <c r="J124" s="734"/>
      <c r="K124" s="734"/>
      <c r="L124" s="734"/>
      <c r="M124" s="734"/>
      <c r="N124" s="734"/>
    </row>
    <row r="125" spans="1:14" x14ac:dyDescent="0.25">
      <c r="A125" s="815"/>
      <c r="B125" s="749"/>
      <c r="C125" s="734"/>
      <c r="D125" s="734"/>
      <c r="E125" s="734"/>
      <c r="F125" s="734"/>
      <c r="G125" s="734"/>
      <c r="H125" s="734"/>
      <c r="I125" s="734"/>
      <c r="J125" s="734"/>
      <c r="K125" s="734"/>
      <c r="L125" s="734"/>
      <c r="M125" s="734"/>
      <c r="N125" s="734"/>
    </row>
    <row r="126" spans="1:14" x14ac:dyDescent="0.25">
      <c r="A126" s="815"/>
      <c r="B126" s="749"/>
      <c r="C126" s="734"/>
      <c r="D126" s="734"/>
      <c r="E126" s="734"/>
      <c r="F126" s="734"/>
      <c r="G126" s="734"/>
      <c r="H126" s="734"/>
      <c r="I126" s="734"/>
      <c r="J126" s="734"/>
      <c r="K126" s="734"/>
      <c r="L126" s="734"/>
      <c r="M126" s="734"/>
      <c r="N126" s="734"/>
    </row>
    <row r="127" spans="1:14" x14ac:dyDescent="0.25">
      <c r="A127" s="815"/>
      <c r="B127" s="749"/>
      <c r="C127" s="734"/>
      <c r="D127" s="734"/>
      <c r="E127" s="734"/>
      <c r="F127" s="734"/>
      <c r="G127" s="734"/>
      <c r="H127" s="734"/>
      <c r="I127" s="734"/>
      <c r="J127" s="734"/>
      <c r="K127" s="734"/>
      <c r="L127" s="734"/>
      <c r="M127" s="734"/>
      <c r="N127" s="734"/>
    </row>
    <row r="128" spans="1:14" x14ac:dyDescent="0.25">
      <c r="A128" s="815"/>
      <c r="B128" s="749"/>
      <c r="C128" s="734"/>
      <c r="D128" s="734"/>
      <c r="E128" s="734"/>
      <c r="F128" s="734"/>
      <c r="G128" s="734"/>
      <c r="H128" s="734"/>
      <c r="I128" s="734"/>
      <c r="J128" s="734"/>
      <c r="K128" s="734"/>
      <c r="L128" s="734"/>
      <c r="M128" s="734"/>
      <c r="N128" s="734"/>
    </row>
    <row r="129" spans="1:14" x14ac:dyDescent="0.25">
      <c r="A129" s="815"/>
      <c r="B129" s="749"/>
      <c r="C129" s="734"/>
      <c r="D129" s="734"/>
      <c r="E129" s="734"/>
      <c r="F129" s="734"/>
      <c r="G129" s="734"/>
      <c r="H129" s="734"/>
      <c r="I129" s="734"/>
      <c r="J129" s="734"/>
      <c r="K129" s="734"/>
      <c r="L129" s="734"/>
      <c r="M129" s="734"/>
      <c r="N129" s="734"/>
    </row>
    <row r="130" spans="1:14" x14ac:dyDescent="0.25">
      <c r="A130" s="815"/>
      <c r="B130" s="749"/>
      <c r="C130" s="734"/>
      <c r="D130" s="734"/>
      <c r="E130" s="734"/>
      <c r="F130" s="734"/>
      <c r="G130" s="734"/>
      <c r="H130" s="734"/>
      <c r="I130" s="734"/>
      <c r="J130" s="734"/>
      <c r="K130" s="734"/>
      <c r="L130" s="734"/>
      <c r="M130" s="734"/>
      <c r="N130" s="734"/>
    </row>
    <row r="131" spans="1:14" x14ac:dyDescent="0.25">
      <c r="A131" s="815"/>
      <c r="B131" s="749"/>
      <c r="C131" s="734"/>
      <c r="D131" s="734"/>
      <c r="E131" s="734"/>
      <c r="F131" s="734"/>
      <c r="G131" s="734"/>
      <c r="H131" s="734"/>
      <c r="I131" s="734"/>
      <c r="J131" s="734"/>
      <c r="K131" s="734"/>
      <c r="L131" s="734"/>
      <c r="M131" s="734"/>
      <c r="N131" s="734"/>
    </row>
    <row r="132" spans="1:14" x14ac:dyDescent="0.25">
      <c r="A132" s="815"/>
      <c r="B132" s="749"/>
      <c r="C132" s="734"/>
      <c r="D132" s="734"/>
      <c r="E132" s="734"/>
      <c r="F132" s="734"/>
      <c r="G132" s="734"/>
      <c r="H132" s="734"/>
      <c r="I132" s="734"/>
      <c r="J132" s="734"/>
      <c r="K132" s="734"/>
      <c r="L132" s="734"/>
      <c r="M132" s="734"/>
      <c r="N132" s="734"/>
    </row>
    <row r="133" spans="1:14" x14ac:dyDescent="0.25">
      <c r="A133" s="815"/>
      <c r="B133" s="749"/>
      <c r="C133" s="734"/>
      <c r="D133" s="734"/>
      <c r="E133" s="734"/>
      <c r="F133" s="734"/>
      <c r="G133" s="734"/>
      <c r="H133" s="734"/>
      <c r="I133" s="734"/>
      <c r="J133" s="734"/>
      <c r="K133" s="734"/>
      <c r="L133" s="734"/>
      <c r="M133" s="734"/>
      <c r="N133" s="734"/>
    </row>
    <row r="134" spans="1:14" x14ac:dyDescent="0.25">
      <c r="A134" s="815"/>
      <c r="B134" s="749"/>
      <c r="C134" s="734"/>
      <c r="D134" s="734"/>
      <c r="E134" s="734"/>
      <c r="F134" s="734"/>
      <c r="G134" s="734"/>
      <c r="H134" s="734"/>
      <c r="I134" s="734"/>
      <c r="J134" s="734"/>
      <c r="K134" s="734"/>
      <c r="L134" s="734"/>
      <c r="M134" s="734"/>
      <c r="N134" s="734"/>
    </row>
    <row r="135" spans="1:14" x14ac:dyDescent="0.25">
      <c r="A135" s="815"/>
      <c r="B135" s="749"/>
      <c r="C135" s="734"/>
      <c r="D135" s="734"/>
      <c r="E135" s="734"/>
      <c r="F135" s="734"/>
      <c r="G135" s="734"/>
      <c r="H135" s="734"/>
      <c r="I135" s="734"/>
      <c r="J135" s="734"/>
      <c r="K135" s="734"/>
      <c r="L135" s="734"/>
      <c r="M135" s="734"/>
      <c r="N135" s="734"/>
    </row>
    <row r="136" spans="1:14" x14ac:dyDescent="0.25">
      <c r="A136" s="815"/>
      <c r="B136" s="749"/>
      <c r="C136" s="734"/>
      <c r="D136" s="734"/>
      <c r="E136" s="734"/>
      <c r="F136" s="734"/>
      <c r="G136" s="734"/>
      <c r="H136" s="734"/>
      <c r="I136" s="734"/>
      <c r="J136" s="734"/>
      <c r="K136" s="734"/>
      <c r="L136" s="734"/>
      <c r="M136" s="734"/>
      <c r="N136" s="734"/>
    </row>
    <row r="137" spans="1:14" x14ac:dyDescent="0.25">
      <c r="A137" s="815"/>
      <c r="B137" s="749"/>
      <c r="C137" s="734"/>
      <c r="D137" s="734"/>
      <c r="E137" s="734"/>
      <c r="F137" s="734"/>
      <c r="G137" s="734"/>
      <c r="H137" s="734"/>
      <c r="I137" s="734"/>
      <c r="J137" s="734"/>
      <c r="K137" s="734"/>
      <c r="L137" s="734"/>
      <c r="M137" s="734"/>
      <c r="N137" s="734"/>
    </row>
    <row r="138" spans="1:14" x14ac:dyDescent="0.25">
      <c r="A138" s="815"/>
      <c r="B138" s="749"/>
      <c r="C138" s="734"/>
      <c r="D138" s="734"/>
      <c r="E138" s="734"/>
      <c r="F138" s="734"/>
      <c r="G138" s="734"/>
      <c r="H138" s="734"/>
      <c r="I138" s="734"/>
      <c r="J138" s="734"/>
      <c r="K138" s="734"/>
      <c r="L138" s="734"/>
      <c r="M138" s="734"/>
      <c r="N138" s="734"/>
    </row>
    <row r="139" spans="1:14" x14ac:dyDescent="0.25">
      <c r="A139" s="815"/>
      <c r="B139" s="749"/>
      <c r="C139" s="734"/>
      <c r="D139" s="734"/>
      <c r="E139" s="734"/>
      <c r="F139" s="734"/>
      <c r="G139" s="734"/>
      <c r="H139" s="734"/>
      <c r="I139" s="734"/>
      <c r="J139" s="734"/>
      <c r="K139" s="734"/>
      <c r="L139" s="734"/>
      <c r="M139" s="734"/>
      <c r="N139" s="734"/>
    </row>
    <row r="140" spans="1:14" x14ac:dyDescent="0.25">
      <c r="A140" s="815"/>
      <c r="B140" s="749"/>
      <c r="C140" s="734"/>
      <c r="D140" s="734"/>
      <c r="E140" s="734"/>
      <c r="F140" s="734"/>
      <c r="G140" s="734"/>
      <c r="H140" s="734"/>
      <c r="I140" s="734"/>
      <c r="J140" s="734"/>
      <c r="K140" s="734"/>
      <c r="L140" s="734"/>
      <c r="M140" s="734"/>
      <c r="N140" s="734"/>
    </row>
    <row r="141" spans="1:14" x14ac:dyDescent="0.25">
      <c r="A141" s="815"/>
      <c r="B141" s="749"/>
      <c r="C141" s="734"/>
      <c r="D141" s="734"/>
      <c r="E141" s="734"/>
      <c r="F141" s="734"/>
      <c r="G141" s="734"/>
      <c r="H141" s="734"/>
      <c r="I141" s="734"/>
      <c r="J141" s="734"/>
      <c r="K141" s="734"/>
      <c r="L141" s="734"/>
      <c r="M141" s="734"/>
      <c r="N141" s="734"/>
    </row>
    <row r="142" spans="1:14" x14ac:dyDescent="0.25">
      <c r="A142" s="815"/>
      <c r="B142" s="749"/>
      <c r="C142" s="734"/>
      <c r="D142" s="734"/>
      <c r="E142" s="734"/>
      <c r="F142" s="734"/>
      <c r="G142" s="734"/>
      <c r="H142" s="734"/>
      <c r="I142" s="734"/>
      <c r="J142" s="734"/>
      <c r="K142" s="734"/>
      <c r="L142" s="734"/>
      <c r="M142" s="734"/>
      <c r="N142" s="734"/>
    </row>
    <row r="143" spans="1:14" x14ac:dyDescent="0.25">
      <c r="A143" s="815"/>
      <c r="B143" s="749"/>
      <c r="C143" s="734"/>
      <c r="D143" s="734"/>
      <c r="E143" s="734"/>
      <c r="F143" s="734"/>
      <c r="G143" s="734"/>
      <c r="H143" s="734"/>
      <c r="I143" s="734"/>
      <c r="J143" s="734"/>
      <c r="K143" s="734"/>
      <c r="L143" s="734"/>
      <c r="M143" s="734"/>
      <c r="N143" s="734"/>
    </row>
    <row r="144" spans="1:14" x14ac:dyDescent="0.25">
      <c r="A144" s="815"/>
      <c r="B144" s="749"/>
      <c r="C144" s="734"/>
      <c r="D144" s="734"/>
      <c r="E144" s="734"/>
      <c r="F144" s="734"/>
      <c r="G144" s="734"/>
      <c r="H144" s="734"/>
      <c r="I144" s="734"/>
      <c r="J144" s="734"/>
      <c r="K144" s="734"/>
      <c r="L144" s="734"/>
      <c r="M144" s="734"/>
      <c r="N144" s="734"/>
    </row>
    <row r="145" spans="1:14" x14ac:dyDescent="0.25">
      <c r="A145" s="815"/>
      <c r="B145" s="749"/>
      <c r="C145" s="734"/>
      <c r="D145" s="734"/>
      <c r="E145" s="734"/>
      <c r="F145" s="734"/>
      <c r="G145" s="734"/>
      <c r="H145" s="734"/>
      <c r="I145" s="734"/>
      <c r="J145" s="734"/>
      <c r="K145" s="734"/>
      <c r="L145" s="734"/>
      <c r="M145" s="734"/>
      <c r="N145" s="734"/>
    </row>
    <row r="146" spans="1:14" x14ac:dyDescent="0.25">
      <c r="A146" s="815"/>
      <c r="B146" s="749"/>
      <c r="C146" s="734"/>
      <c r="D146" s="734"/>
      <c r="E146" s="734"/>
      <c r="F146" s="734"/>
      <c r="G146" s="734"/>
      <c r="H146" s="734"/>
      <c r="I146" s="734"/>
      <c r="J146" s="734"/>
      <c r="K146" s="734"/>
      <c r="L146" s="734"/>
      <c r="M146" s="734"/>
      <c r="N146" s="734"/>
    </row>
    <row r="147" spans="1:14" x14ac:dyDescent="0.25">
      <c r="A147" s="815"/>
      <c r="B147" s="749"/>
      <c r="C147" s="734"/>
      <c r="D147" s="734"/>
      <c r="E147" s="734"/>
      <c r="F147" s="734"/>
      <c r="G147" s="734"/>
      <c r="H147" s="734"/>
      <c r="I147" s="734"/>
      <c r="J147" s="734"/>
      <c r="K147" s="734"/>
      <c r="L147" s="734"/>
      <c r="M147" s="734"/>
      <c r="N147" s="734"/>
    </row>
    <row r="148" spans="1:14" x14ac:dyDescent="0.25">
      <c r="A148" s="815"/>
      <c r="B148" s="749"/>
      <c r="C148" s="734"/>
      <c r="D148" s="734"/>
      <c r="E148" s="734"/>
      <c r="F148" s="734"/>
      <c r="G148" s="734"/>
      <c r="H148" s="734"/>
      <c r="I148" s="734"/>
      <c r="J148" s="734"/>
      <c r="K148" s="734"/>
      <c r="L148" s="734"/>
      <c r="M148" s="734"/>
      <c r="N148" s="734"/>
    </row>
    <row r="149" spans="1:14" x14ac:dyDescent="0.25">
      <c r="A149" s="815"/>
      <c r="B149" s="749"/>
      <c r="C149" s="734"/>
      <c r="D149" s="734"/>
      <c r="E149" s="734"/>
      <c r="F149" s="734"/>
      <c r="G149" s="734"/>
      <c r="H149" s="734"/>
      <c r="I149" s="734"/>
      <c r="J149" s="734"/>
      <c r="K149" s="734"/>
      <c r="L149" s="734"/>
      <c r="M149" s="734"/>
      <c r="N149" s="734"/>
    </row>
    <row r="150" spans="1:14" x14ac:dyDescent="0.25">
      <c r="A150" s="815"/>
      <c r="B150" s="749"/>
      <c r="C150" s="734"/>
      <c r="D150" s="734"/>
      <c r="E150" s="734"/>
      <c r="F150" s="734"/>
      <c r="G150" s="734"/>
      <c r="H150" s="734"/>
      <c r="I150" s="734"/>
      <c r="J150" s="734"/>
      <c r="K150" s="734"/>
      <c r="L150" s="734"/>
      <c r="M150" s="734"/>
      <c r="N150" s="734"/>
    </row>
    <row r="151" spans="1:14" x14ac:dyDescent="0.25">
      <c r="A151" s="815"/>
      <c r="B151" s="749"/>
      <c r="C151" s="734"/>
      <c r="D151" s="734"/>
      <c r="E151" s="734"/>
      <c r="F151" s="734"/>
      <c r="G151" s="734"/>
      <c r="H151" s="734"/>
      <c r="I151" s="734"/>
      <c r="J151" s="734"/>
      <c r="K151" s="734"/>
      <c r="L151" s="734"/>
      <c r="M151" s="734"/>
      <c r="N151" s="734"/>
    </row>
    <row r="152" spans="1:14" x14ac:dyDescent="0.25">
      <c r="A152" s="815"/>
      <c r="B152" s="749"/>
      <c r="C152" s="734"/>
      <c r="D152" s="734"/>
      <c r="E152" s="734"/>
      <c r="F152" s="734"/>
      <c r="G152" s="734"/>
      <c r="H152" s="734"/>
      <c r="I152" s="734"/>
      <c r="J152" s="734"/>
      <c r="K152" s="734"/>
      <c r="L152" s="734"/>
      <c r="M152" s="734"/>
      <c r="N152" s="734"/>
    </row>
    <row r="153" spans="1:14" x14ac:dyDescent="0.25">
      <c r="A153" s="815"/>
      <c r="B153" s="749"/>
      <c r="C153" s="734"/>
      <c r="D153" s="734"/>
      <c r="E153" s="734"/>
      <c r="F153" s="734"/>
      <c r="G153" s="734"/>
      <c r="H153" s="734"/>
      <c r="I153" s="734"/>
      <c r="J153" s="734"/>
      <c r="K153" s="734"/>
      <c r="L153" s="734"/>
      <c r="M153" s="734"/>
      <c r="N153" s="734"/>
    </row>
    <row r="154" spans="1:14" x14ac:dyDescent="0.25">
      <c r="A154" s="815"/>
      <c r="B154" s="749"/>
      <c r="C154" s="734"/>
      <c r="D154" s="734"/>
      <c r="E154" s="734"/>
      <c r="F154" s="734"/>
      <c r="G154" s="734"/>
      <c r="H154" s="734"/>
      <c r="I154" s="734"/>
      <c r="J154" s="734"/>
      <c r="K154" s="734"/>
      <c r="L154" s="734"/>
      <c r="M154" s="734"/>
      <c r="N154" s="734"/>
    </row>
    <row r="155" spans="1:14" x14ac:dyDescent="0.25">
      <c r="A155" s="815"/>
      <c r="B155" s="749"/>
      <c r="C155" s="734"/>
      <c r="D155" s="734"/>
      <c r="E155" s="734"/>
      <c r="F155" s="734"/>
      <c r="G155" s="734"/>
      <c r="H155" s="734"/>
      <c r="I155" s="734"/>
      <c r="J155" s="734"/>
      <c r="K155" s="734"/>
      <c r="L155" s="734"/>
      <c r="M155" s="734"/>
      <c r="N155" s="734"/>
    </row>
    <row r="156" spans="1:14" x14ac:dyDescent="0.25">
      <c r="A156" s="815"/>
      <c r="B156" s="749"/>
      <c r="C156" s="734"/>
      <c r="D156" s="734"/>
      <c r="E156" s="734"/>
      <c r="F156" s="734"/>
      <c r="G156" s="734"/>
      <c r="H156" s="734"/>
      <c r="I156" s="734"/>
      <c r="J156" s="734"/>
      <c r="K156" s="734"/>
      <c r="L156" s="734"/>
      <c r="M156" s="734"/>
      <c r="N156" s="734"/>
    </row>
    <row r="157" spans="1:14" x14ac:dyDescent="0.25">
      <c r="A157" s="815"/>
      <c r="B157" s="749"/>
      <c r="C157" s="734"/>
      <c r="D157" s="734"/>
      <c r="E157" s="734"/>
      <c r="F157" s="734"/>
      <c r="G157" s="734"/>
      <c r="H157" s="734"/>
      <c r="I157" s="734"/>
      <c r="J157" s="734"/>
      <c r="K157" s="734"/>
      <c r="L157" s="734"/>
      <c r="M157" s="734"/>
      <c r="N157" s="734"/>
    </row>
    <row r="158" spans="1:14" x14ac:dyDescent="0.25">
      <c r="A158" s="815"/>
      <c r="B158" s="749"/>
      <c r="C158" s="734"/>
      <c r="D158" s="734"/>
      <c r="E158" s="734"/>
      <c r="F158" s="734"/>
      <c r="G158" s="734"/>
      <c r="H158" s="734"/>
      <c r="I158" s="734"/>
      <c r="J158" s="734"/>
      <c r="K158" s="734"/>
      <c r="L158" s="734"/>
      <c r="M158" s="734"/>
      <c r="N158" s="734"/>
    </row>
    <row r="159" spans="1:14" x14ac:dyDescent="0.25">
      <c r="A159" s="815"/>
      <c r="B159" s="749"/>
      <c r="C159" s="734"/>
      <c r="D159" s="734"/>
      <c r="E159" s="734"/>
      <c r="F159" s="734"/>
      <c r="G159" s="734"/>
      <c r="H159" s="734"/>
      <c r="I159" s="734"/>
      <c r="J159" s="734"/>
      <c r="K159" s="734"/>
      <c r="L159" s="734"/>
      <c r="M159" s="734"/>
      <c r="N159" s="734"/>
    </row>
    <row r="160" spans="1:14" x14ac:dyDescent="0.25">
      <c r="A160" s="815"/>
      <c r="B160" s="749"/>
      <c r="C160" s="734"/>
      <c r="D160" s="734"/>
      <c r="E160" s="734"/>
      <c r="F160" s="734"/>
      <c r="G160" s="734"/>
      <c r="H160" s="734"/>
      <c r="I160" s="734"/>
      <c r="J160" s="734"/>
      <c r="K160" s="734"/>
      <c r="L160" s="734"/>
      <c r="M160" s="734"/>
      <c r="N160" s="734"/>
    </row>
    <row r="161" spans="1:14" x14ac:dyDescent="0.25">
      <c r="A161" s="815"/>
      <c r="B161" s="749"/>
      <c r="C161" s="734"/>
      <c r="D161" s="734"/>
      <c r="E161" s="734"/>
      <c r="F161" s="734"/>
      <c r="G161" s="734"/>
      <c r="H161" s="734"/>
      <c r="I161" s="734"/>
      <c r="J161" s="734"/>
      <c r="K161" s="734"/>
      <c r="L161" s="734"/>
      <c r="M161" s="734"/>
      <c r="N161" s="734"/>
    </row>
    <row r="162" spans="1:14" x14ac:dyDescent="0.25">
      <c r="A162" s="815"/>
      <c r="B162" s="749"/>
      <c r="C162" s="734"/>
      <c r="D162" s="734"/>
      <c r="E162" s="734"/>
      <c r="F162" s="734"/>
      <c r="G162" s="734"/>
      <c r="H162" s="734"/>
      <c r="I162" s="734"/>
      <c r="J162" s="734"/>
      <c r="K162" s="734"/>
      <c r="L162" s="734"/>
      <c r="M162" s="734"/>
      <c r="N162" s="734"/>
    </row>
    <row r="163" spans="1:14" x14ac:dyDescent="0.25">
      <c r="A163" s="815"/>
      <c r="B163" s="749"/>
      <c r="C163" s="734"/>
      <c r="D163" s="734"/>
      <c r="E163" s="734"/>
      <c r="F163" s="734"/>
      <c r="G163" s="734"/>
      <c r="H163" s="734"/>
      <c r="I163" s="734"/>
      <c r="J163" s="734"/>
      <c r="K163" s="734"/>
      <c r="L163" s="734"/>
      <c r="M163" s="734"/>
      <c r="N163" s="734"/>
    </row>
    <row r="164" spans="1:14" x14ac:dyDescent="0.25">
      <c r="A164" s="815"/>
      <c r="B164" s="749"/>
      <c r="C164" s="734"/>
      <c r="D164" s="734"/>
      <c r="E164" s="734"/>
      <c r="F164" s="734"/>
      <c r="G164" s="734"/>
      <c r="H164" s="734"/>
      <c r="I164" s="734"/>
      <c r="J164" s="734"/>
      <c r="K164" s="734"/>
      <c r="L164" s="734"/>
      <c r="M164" s="734"/>
      <c r="N164" s="734"/>
    </row>
    <row r="165" spans="1:14" x14ac:dyDescent="0.25">
      <c r="A165" s="815"/>
      <c r="B165" s="749"/>
      <c r="C165" s="734"/>
      <c r="D165" s="734"/>
      <c r="E165" s="734"/>
      <c r="F165" s="734"/>
      <c r="G165" s="734"/>
      <c r="H165" s="734"/>
      <c r="I165" s="734"/>
      <c r="J165" s="734"/>
      <c r="K165" s="734"/>
      <c r="L165" s="734"/>
      <c r="M165" s="734"/>
      <c r="N165" s="734"/>
    </row>
    <row r="166" spans="1:14" x14ac:dyDescent="0.25">
      <c r="A166" s="815"/>
      <c r="B166" s="749"/>
      <c r="C166" s="734"/>
      <c r="D166" s="734"/>
      <c r="E166" s="734"/>
      <c r="F166" s="734"/>
      <c r="G166" s="734"/>
      <c r="H166" s="734"/>
      <c r="I166" s="734"/>
      <c r="J166" s="734"/>
      <c r="K166" s="734"/>
      <c r="L166" s="734"/>
      <c r="M166" s="734"/>
      <c r="N166" s="734"/>
    </row>
    <row r="167" spans="1:14" x14ac:dyDescent="0.25">
      <c r="A167" s="815"/>
      <c r="B167" s="749"/>
      <c r="C167" s="734"/>
      <c r="D167" s="734"/>
      <c r="E167" s="734"/>
      <c r="F167" s="734"/>
      <c r="G167" s="734"/>
      <c r="H167" s="734"/>
      <c r="I167" s="734"/>
      <c r="J167" s="734"/>
      <c r="K167" s="734"/>
      <c r="L167" s="734"/>
      <c r="M167" s="734"/>
      <c r="N167" s="734"/>
    </row>
    <row r="168" spans="1:14" x14ac:dyDescent="0.25">
      <c r="A168" s="815"/>
      <c r="B168" s="749"/>
      <c r="C168" s="734"/>
      <c r="D168" s="734"/>
      <c r="E168" s="734"/>
      <c r="F168" s="734"/>
      <c r="G168" s="734"/>
      <c r="H168" s="734"/>
      <c r="I168" s="734"/>
      <c r="J168" s="734"/>
      <c r="K168" s="734"/>
      <c r="L168" s="734"/>
      <c r="M168" s="734"/>
      <c r="N168" s="734"/>
    </row>
    <row r="169" spans="1:14" x14ac:dyDescent="0.25">
      <c r="A169" s="815"/>
      <c r="B169" s="749"/>
      <c r="C169" s="734"/>
      <c r="D169" s="734"/>
      <c r="E169" s="734"/>
      <c r="F169" s="734"/>
      <c r="G169" s="734"/>
      <c r="H169" s="734"/>
      <c r="I169" s="734"/>
      <c r="J169" s="734"/>
      <c r="K169" s="734"/>
      <c r="L169" s="734"/>
      <c r="M169" s="734"/>
      <c r="N169" s="734"/>
    </row>
    <row r="170" spans="1:14" x14ac:dyDescent="0.25">
      <c r="A170" s="815"/>
      <c r="B170" s="749"/>
      <c r="C170" s="734"/>
      <c r="D170" s="734"/>
      <c r="E170" s="734"/>
      <c r="F170" s="734"/>
      <c r="G170" s="734"/>
      <c r="H170" s="734"/>
      <c r="I170" s="734"/>
      <c r="J170" s="734"/>
      <c r="K170" s="734"/>
      <c r="L170" s="734"/>
      <c r="M170" s="734"/>
      <c r="N170" s="734"/>
    </row>
    <row r="171" spans="1:14" x14ac:dyDescent="0.25">
      <c r="A171" s="815"/>
      <c r="B171" s="749"/>
      <c r="C171" s="734"/>
      <c r="D171" s="734"/>
      <c r="E171" s="734"/>
      <c r="F171" s="734"/>
      <c r="G171" s="734"/>
      <c r="H171" s="734"/>
      <c r="I171" s="734"/>
      <c r="J171" s="734"/>
      <c r="K171" s="734"/>
      <c r="L171" s="734"/>
      <c r="M171" s="734"/>
      <c r="N171" s="734"/>
    </row>
    <row r="172" spans="1:14" x14ac:dyDescent="0.25">
      <c r="A172" s="815"/>
      <c r="B172" s="749"/>
      <c r="C172" s="734"/>
      <c r="D172" s="734"/>
      <c r="E172" s="734"/>
      <c r="F172" s="734"/>
      <c r="G172" s="734"/>
      <c r="H172" s="734"/>
      <c r="I172" s="734"/>
      <c r="J172" s="734"/>
      <c r="K172" s="734"/>
      <c r="L172" s="734"/>
      <c r="M172" s="734"/>
      <c r="N172" s="734"/>
    </row>
    <row r="173" spans="1:14" x14ac:dyDescent="0.25">
      <c r="A173" s="815"/>
      <c r="B173" s="749"/>
      <c r="C173" s="734"/>
      <c r="D173" s="734"/>
      <c r="E173" s="734"/>
      <c r="F173" s="734"/>
      <c r="G173" s="734"/>
      <c r="H173" s="734"/>
      <c r="I173" s="734"/>
      <c r="J173" s="734"/>
      <c r="K173" s="734"/>
      <c r="L173" s="734"/>
      <c r="M173" s="734"/>
      <c r="N173" s="734"/>
    </row>
    <row r="174" spans="1:14" x14ac:dyDescent="0.25">
      <c r="A174" s="815"/>
      <c r="B174" s="749"/>
      <c r="C174" s="734"/>
      <c r="D174" s="734"/>
      <c r="E174" s="734"/>
      <c r="F174" s="734"/>
      <c r="G174" s="734"/>
      <c r="H174" s="734"/>
      <c r="I174" s="734"/>
      <c r="J174" s="734"/>
      <c r="K174" s="734"/>
      <c r="L174" s="734"/>
      <c r="M174" s="734"/>
      <c r="N174" s="734"/>
    </row>
    <row r="175" spans="1:14" x14ac:dyDescent="0.25">
      <c r="A175" s="815"/>
      <c r="B175" s="749"/>
      <c r="C175" s="734"/>
      <c r="D175" s="734"/>
      <c r="E175" s="734"/>
      <c r="F175" s="734"/>
      <c r="G175" s="734"/>
      <c r="H175" s="734"/>
      <c r="I175" s="734"/>
      <c r="J175" s="734"/>
      <c r="K175" s="734"/>
      <c r="L175" s="734"/>
      <c r="M175" s="734"/>
      <c r="N175" s="734"/>
    </row>
    <row r="176" spans="1:14" x14ac:dyDescent="0.25">
      <c r="A176" s="815"/>
      <c r="B176" s="749"/>
      <c r="C176" s="734"/>
      <c r="D176" s="734"/>
      <c r="E176" s="734"/>
      <c r="F176" s="734"/>
      <c r="G176" s="734"/>
      <c r="H176" s="734"/>
      <c r="I176" s="734"/>
      <c r="J176" s="734"/>
      <c r="K176" s="734"/>
      <c r="L176" s="734"/>
      <c r="M176" s="734"/>
      <c r="N176" s="734"/>
    </row>
    <row r="177" spans="1:14" x14ac:dyDescent="0.25">
      <c r="A177" s="815"/>
      <c r="B177" s="749"/>
      <c r="C177" s="734"/>
      <c r="D177" s="734"/>
      <c r="E177" s="734"/>
      <c r="F177" s="734"/>
      <c r="G177" s="734"/>
      <c r="H177" s="734"/>
      <c r="I177" s="734"/>
      <c r="J177" s="734"/>
      <c r="K177" s="734"/>
      <c r="L177" s="734"/>
      <c r="M177" s="734"/>
      <c r="N177" s="734"/>
    </row>
    <row r="178" spans="1:14" x14ac:dyDescent="0.25">
      <c r="A178" s="815"/>
      <c r="B178" s="749"/>
      <c r="C178" s="734"/>
      <c r="D178" s="734"/>
      <c r="E178" s="734"/>
      <c r="F178" s="734"/>
      <c r="G178" s="734"/>
      <c r="H178" s="734"/>
      <c r="I178" s="734"/>
      <c r="J178" s="734"/>
      <c r="K178" s="734"/>
      <c r="L178" s="734"/>
      <c r="M178" s="734"/>
      <c r="N178" s="734"/>
    </row>
    <row r="179" spans="1:14" x14ac:dyDescent="0.25">
      <c r="A179" s="815"/>
      <c r="B179" s="749"/>
      <c r="C179" s="734"/>
      <c r="D179" s="734"/>
      <c r="E179" s="734"/>
      <c r="F179" s="734"/>
      <c r="G179" s="734"/>
      <c r="H179" s="734"/>
      <c r="I179" s="734"/>
      <c r="J179" s="734"/>
      <c r="K179" s="734"/>
      <c r="L179" s="734"/>
      <c r="M179" s="734"/>
      <c r="N179" s="734"/>
    </row>
    <row r="180" spans="1:14" x14ac:dyDescent="0.25">
      <c r="A180" s="815"/>
      <c r="B180" s="749"/>
      <c r="C180" s="734"/>
      <c r="D180" s="734"/>
      <c r="E180" s="734"/>
      <c r="F180" s="734"/>
      <c r="G180" s="734"/>
      <c r="H180" s="734"/>
      <c r="I180" s="734"/>
      <c r="J180" s="734"/>
      <c r="K180" s="734"/>
      <c r="L180" s="734"/>
      <c r="M180" s="734"/>
      <c r="N180" s="734"/>
    </row>
    <row r="181" spans="1:14" x14ac:dyDescent="0.25">
      <c r="A181" s="815"/>
      <c r="B181" s="749"/>
      <c r="C181" s="734"/>
      <c r="D181" s="734"/>
      <c r="E181" s="734"/>
      <c r="F181" s="734"/>
      <c r="G181" s="734"/>
      <c r="H181" s="734"/>
      <c r="I181" s="734"/>
      <c r="J181" s="734"/>
      <c r="K181" s="734"/>
      <c r="L181" s="734"/>
      <c r="M181" s="734"/>
      <c r="N181" s="734"/>
    </row>
    <row r="182" spans="1:14" x14ac:dyDescent="0.25">
      <c r="A182" s="815"/>
      <c r="B182" s="749"/>
      <c r="C182" s="734"/>
      <c r="D182" s="734"/>
      <c r="E182" s="734"/>
      <c r="F182" s="734"/>
      <c r="G182" s="734"/>
      <c r="H182" s="734"/>
      <c r="I182" s="734"/>
      <c r="J182" s="734"/>
      <c r="K182" s="734"/>
      <c r="L182" s="734"/>
      <c r="M182" s="734"/>
      <c r="N182" s="734"/>
    </row>
    <row r="183" spans="1:14" x14ac:dyDescent="0.25">
      <c r="A183" s="815"/>
      <c r="B183" s="749"/>
      <c r="C183" s="734"/>
      <c r="D183" s="734"/>
      <c r="E183" s="734"/>
      <c r="F183" s="734"/>
      <c r="G183" s="734"/>
      <c r="H183" s="734"/>
      <c r="I183" s="734"/>
      <c r="J183" s="734"/>
      <c r="K183" s="734"/>
      <c r="L183" s="734"/>
      <c r="M183" s="734"/>
      <c r="N183" s="734"/>
    </row>
    <row r="184" spans="1:14" x14ac:dyDescent="0.25">
      <c r="A184" s="815"/>
      <c r="B184" s="749"/>
      <c r="C184" s="734"/>
      <c r="D184" s="734"/>
      <c r="E184" s="734"/>
      <c r="F184" s="734"/>
      <c r="G184" s="734"/>
      <c r="H184" s="734"/>
      <c r="I184" s="734"/>
      <c r="J184" s="734"/>
      <c r="K184" s="734"/>
      <c r="L184" s="734"/>
      <c r="M184" s="734"/>
      <c r="N184" s="734"/>
    </row>
    <row r="185" spans="1:14" x14ac:dyDescent="0.25">
      <c r="A185" s="815"/>
      <c r="B185" s="749"/>
      <c r="C185" s="734"/>
      <c r="D185" s="734"/>
      <c r="E185" s="734"/>
      <c r="F185" s="734"/>
      <c r="G185" s="734"/>
      <c r="H185" s="734"/>
      <c r="I185" s="734"/>
      <c r="J185" s="734"/>
      <c r="K185" s="734"/>
      <c r="L185" s="734"/>
      <c r="M185" s="734"/>
      <c r="N185" s="734"/>
    </row>
    <row r="186" spans="1:14" x14ac:dyDescent="0.25">
      <c r="A186" s="815"/>
      <c r="B186" s="749"/>
      <c r="C186" s="734"/>
      <c r="D186" s="734"/>
      <c r="E186" s="734"/>
      <c r="F186" s="734"/>
      <c r="G186" s="734"/>
      <c r="H186" s="734"/>
      <c r="I186" s="734"/>
      <c r="J186" s="734"/>
      <c r="K186" s="734"/>
      <c r="L186" s="734"/>
      <c r="M186" s="734"/>
      <c r="N186" s="734"/>
    </row>
    <row r="187" spans="1:14" x14ac:dyDescent="0.25">
      <c r="A187" s="815"/>
      <c r="B187" s="749"/>
      <c r="C187" s="734"/>
      <c r="D187" s="734"/>
      <c r="E187" s="734"/>
      <c r="F187" s="734"/>
      <c r="G187" s="734"/>
      <c r="H187" s="734"/>
      <c r="I187" s="734"/>
      <c r="J187" s="734"/>
      <c r="K187" s="734"/>
      <c r="L187" s="734"/>
      <c r="M187" s="734"/>
      <c r="N187" s="734"/>
    </row>
    <row r="188" spans="1:14" x14ac:dyDescent="0.25">
      <c r="A188" s="815"/>
      <c r="B188" s="749"/>
      <c r="C188" s="734"/>
      <c r="D188" s="734"/>
      <c r="E188" s="734"/>
      <c r="F188" s="734"/>
      <c r="G188" s="734"/>
      <c r="H188" s="734"/>
      <c r="I188" s="734"/>
      <c r="J188" s="734"/>
      <c r="K188" s="734"/>
      <c r="L188" s="734"/>
      <c r="M188" s="734"/>
      <c r="N188" s="734"/>
    </row>
    <row r="189" spans="1:14" x14ac:dyDescent="0.25">
      <c r="A189" s="815"/>
      <c r="B189" s="749"/>
      <c r="C189" s="734"/>
      <c r="D189" s="734"/>
      <c r="E189" s="734"/>
      <c r="F189" s="734"/>
      <c r="G189" s="734"/>
      <c r="H189" s="734"/>
      <c r="I189" s="734"/>
      <c r="J189" s="734"/>
      <c r="K189" s="734"/>
      <c r="L189" s="734"/>
      <c r="M189" s="734"/>
      <c r="N189" s="734"/>
    </row>
    <row r="190" spans="1:14" x14ac:dyDescent="0.25">
      <c r="A190" s="815"/>
      <c r="B190" s="749"/>
      <c r="C190" s="734"/>
      <c r="D190" s="734"/>
      <c r="E190" s="734"/>
      <c r="F190" s="734"/>
      <c r="G190" s="734"/>
      <c r="H190" s="734"/>
      <c r="I190" s="734"/>
      <c r="J190" s="734"/>
      <c r="K190" s="734"/>
      <c r="L190" s="734"/>
      <c r="M190" s="734"/>
      <c r="N190" s="734"/>
    </row>
    <row r="191" spans="1:14" x14ac:dyDescent="0.25">
      <c r="A191" s="815"/>
      <c r="B191" s="749"/>
      <c r="C191" s="734"/>
      <c r="D191" s="734"/>
      <c r="E191" s="734"/>
      <c r="F191" s="734"/>
      <c r="G191" s="734"/>
      <c r="H191" s="734"/>
      <c r="I191" s="734"/>
      <c r="J191" s="734"/>
      <c r="K191" s="734"/>
      <c r="L191" s="734"/>
      <c r="M191" s="734"/>
      <c r="N191" s="734"/>
    </row>
    <row r="192" spans="1:14" x14ac:dyDescent="0.25">
      <c r="A192" s="815"/>
      <c r="B192" s="749"/>
      <c r="C192" s="734"/>
      <c r="D192" s="734"/>
      <c r="E192" s="734"/>
      <c r="F192" s="734"/>
      <c r="G192" s="734"/>
      <c r="H192" s="734"/>
      <c r="I192" s="734"/>
      <c r="J192" s="734"/>
      <c r="K192" s="734"/>
      <c r="L192" s="734"/>
      <c r="M192" s="734"/>
      <c r="N192" s="734"/>
    </row>
    <row r="193" spans="1:14" x14ac:dyDescent="0.25">
      <c r="A193" s="815"/>
      <c r="B193" s="749"/>
      <c r="C193" s="734"/>
      <c r="D193" s="734"/>
      <c r="E193" s="734"/>
      <c r="F193" s="734"/>
      <c r="G193" s="734"/>
      <c r="H193" s="734"/>
      <c r="I193" s="734"/>
      <c r="J193" s="734"/>
      <c r="K193" s="734"/>
      <c r="L193" s="734"/>
      <c r="M193" s="734"/>
      <c r="N193" s="734"/>
    </row>
    <row r="194" spans="1:14" x14ac:dyDescent="0.25">
      <c r="A194" s="815"/>
      <c r="B194" s="749"/>
      <c r="C194" s="734"/>
      <c r="D194" s="734"/>
      <c r="E194" s="734"/>
      <c r="F194" s="734"/>
      <c r="G194" s="734"/>
      <c r="H194" s="734"/>
      <c r="I194" s="734"/>
      <c r="J194" s="734"/>
      <c r="K194" s="734"/>
      <c r="L194" s="734"/>
      <c r="M194" s="734"/>
      <c r="N194" s="734"/>
    </row>
    <row r="195" spans="1:14" x14ac:dyDescent="0.25">
      <c r="A195" s="815"/>
      <c r="B195" s="749"/>
      <c r="C195" s="734"/>
      <c r="D195" s="734"/>
      <c r="E195" s="734"/>
      <c r="F195" s="734"/>
      <c r="G195" s="734"/>
      <c r="H195" s="734"/>
      <c r="I195" s="734"/>
      <c r="J195" s="734"/>
      <c r="K195" s="734"/>
      <c r="L195" s="734"/>
      <c r="M195" s="734"/>
      <c r="N195" s="734"/>
    </row>
    <row r="196" spans="1:14" x14ac:dyDescent="0.25">
      <c r="A196" s="815"/>
      <c r="B196" s="749"/>
      <c r="C196" s="734"/>
      <c r="D196" s="734"/>
      <c r="E196" s="734"/>
      <c r="F196" s="734"/>
      <c r="G196" s="734"/>
      <c r="H196" s="734"/>
      <c r="I196" s="734"/>
      <c r="J196" s="734"/>
      <c r="K196" s="734"/>
      <c r="L196" s="734"/>
      <c r="M196" s="734"/>
      <c r="N196" s="734"/>
    </row>
    <row r="197" spans="1:14" x14ac:dyDescent="0.25">
      <c r="A197" s="815"/>
      <c r="B197" s="749"/>
      <c r="C197" s="734"/>
      <c r="D197" s="734"/>
      <c r="E197" s="734"/>
      <c r="F197" s="734"/>
      <c r="G197" s="734"/>
      <c r="H197" s="734"/>
      <c r="I197" s="734"/>
      <c r="J197" s="734"/>
      <c r="K197" s="734"/>
      <c r="L197" s="734"/>
      <c r="M197" s="734"/>
      <c r="N197" s="734"/>
    </row>
    <row r="198" spans="1:14" x14ac:dyDescent="0.25">
      <c r="A198" s="815"/>
      <c r="B198" s="749"/>
      <c r="C198" s="734"/>
      <c r="D198" s="734"/>
      <c r="E198" s="734"/>
      <c r="F198" s="734"/>
      <c r="G198" s="734"/>
      <c r="H198" s="734"/>
      <c r="I198" s="734"/>
      <c r="J198" s="734"/>
      <c r="K198" s="734"/>
      <c r="L198" s="734"/>
      <c r="M198" s="734"/>
      <c r="N198" s="734"/>
    </row>
    <row r="199" spans="1:14" x14ac:dyDescent="0.25">
      <c r="A199" s="815"/>
      <c r="B199" s="749"/>
      <c r="C199" s="734"/>
      <c r="D199" s="734"/>
      <c r="E199" s="734"/>
      <c r="F199" s="734"/>
      <c r="G199" s="734"/>
      <c r="H199" s="734"/>
      <c r="I199" s="734"/>
      <c r="J199" s="734"/>
      <c r="K199" s="734"/>
      <c r="L199" s="734"/>
      <c r="M199" s="734"/>
      <c r="N199" s="734"/>
    </row>
    <row r="200" spans="1:14" x14ac:dyDescent="0.25">
      <c r="A200" s="815"/>
      <c r="B200" s="749"/>
      <c r="C200" s="734"/>
      <c r="D200" s="734"/>
      <c r="E200" s="734"/>
      <c r="F200" s="734"/>
      <c r="G200" s="734"/>
      <c r="H200" s="734"/>
      <c r="I200" s="734"/>
      <c r="J200" s="734"/>
      <c r="K200" s="734"/>
      <c r="L200" s="734"/>
      <c r="M200" s="734"/>
      <c r="N200" s="734"/>
    </row>
    <row r="201" spans="1:14" x14ac:dyDescent="0.25">
      <c r="A201" s="815"/>
      <c r="B201" s="749"/>
      <c r="C201" s="734"/>
      <c r="D201" s="734"/>
      <c r="E201" s="734"/>
      <c r="F201" s="734"/>
      <c r="G201" s="734"/>
      <c r="H201" s="734"/>
      <c r="I201" s="734"/>
      <c r="J201" s="734"/>
      <c r="K201" s="734"/>
      <c r="L201" s="734"/>
      <c r="M201" s="734"/>
      <c r="N201" s="734"/>
    </row>
    <row r="202" spans="1:14" x14ac:dyDescent="0.25">
      <c r="A202" s="815"/>
      <c r="B202" s="749"/>
      <c r="C202" s="734"/>
      <c r="D202" s="734"/>
      <c r="E202" s="734"/>
      <c r="F202" s="734"/>
      <c r="G202" s="734"/>
      <c r="H202" s="734"/>
      <c r="I202" s="734"/>
      <c r="J202" s="734"/>
      <c r="K202" s="734"/>
      <c r="L202" s="734"/>
      <c r="M202" s="734"/>
      <c r="N202" s="734"/>
    </row>
    <row r="203" spans="1:14" x14ac:dyDescent="0.25">
      <c r="A203" s="815"/>
      <c r="B203" s="749"/>
      <c r="C203" s="734"/>
      <c r="D203" s="734"/>
      <c r="E203" s="734"/>
      <c r="F203" s="734"/>
      <c r="G203" s="734"/>
      <c r="H203" s="734"/>
      <c r="I203" s="734"/>
      <c r="J203" s="734"/>
      <c r="K203" s="734"/>
      <c r="L203" s="734"/>
      <c r="M203" s="734"/>
      <c r="N203" s="734"/>
    </row>
    <row r="204" spans="1:14" x14ac:dyDescent="0.25">
      <c r="A204" s="815"/>
      <c r="B204" s="749"/>
      <c r="C204" s="734"/>
      <c r="D204" s="734"/>
      <c r="E204" s="734"/>
      <c r="F204" s="734"/>
      <c r="G204" s="734"/>
      <c r="H204" s="734"/>
      <c r="I204" s="734"/>
      <c r="J204" s="734"/>
      <c r="K204" s="734"/>
      <c r="L204" s="734"/>
      <c r="M204" s="734"/>
      <c r="N204" s="734"/>
    </row>
    <row r="205" spans="1:14" x14ac:dyDescent="0.25">
      <c r="A205" s="815"/>
      <c r="B205" s="749"/>
      <c r="C205" s="734"/>
      <c r="D205" s="734"/>
      <c r="E205" s="734"/>
      <c r="F205" s="734"/>
      <c r="G205" s="734"/>
      <c r="H205" s="734"/>
      <c r="I205" s="734"/>
      <c r="J205" s="734"/>
      <c r="K205" s="734"/>
      <c r="L205" s="734"/>
      <c r="M205" s="734"/>
      <c r="N205" s="734"/>
    </row>
    <row r="206" spans="1:14" x14ac:dyDescent="0.25">
      <c r="A206" s="815"/>
      <c r="B206" s="749"/>
      <c r="C206" s="734"/>
      <c r="D206" s="734"/>
      <c r="E206" s="734"/>
      <c r="F206" s="734"/>
      <c r="G206" s="734"/>
      <c r="H206" s="734"/>
      <c r="I206" s="734"/>
      <c r="J206" s="734"/>
      <c r="K206" s="734"/>
      <c r="L206" s="734"/>
      <c r="M206" s="734"/>
      <c r="N206" s="734"/>
    </row>
    <row r="207" spans="1:14" x14ac:dyDescent="0.25">
      <c r="A207" s="815"/>
      <c r="B207" s="749"/>
      <c r="C207" s="734"/>
      <c r="D207" s="734"/>
      <c r="E207" s="734"/>
      <c r="F207" s="734"/>
      <c r="G207" s="734"/>
      <c r="H207" s="734"/>
      <c r="I207" s="734"/>
      <c r="J207" s="734"/>
      <c r="K207" s="734"/>
      <c r="L207" s="734"/>
      <c r="M207" s="734"/>
      <c r="N207" s="734"/>
    </row>
    <row r="208" spans="1:14" x14ac:dyDescent="0.25">
      <c r="A208" s="815"/>
      <c r="B208" s="749"/>
      <c r="C208" s="734"/>
      <c r="D208" s="734"/>
      <c r="E208" s="734"/>
      <c r="F208" s="734"/>
      <c r="G208" s="734"/>
      <c r="H208" s="734"/>
      <c r="I208" s="734"/>
      <c r="J208" s="734"/>
      <c r="K208" s="734"/>
      <c r="L208" s="734"/>
      <c r="M208" s="734"/>
      <c r="N208" s="734"/>
    </row>
    <row r="209" spans="1:14" x14ac:dyDescent="0.25">
      <c r="A209" s="815"/>
      <c r="B209" s="749"/>
      <c r="C209" s="734"/>
      <c r="D209" s="734"/>
      <c r="E209" s="734"/>
      <c r="F209" s="734"/>
      <c r="G209" s="734"/>
      <c r="H209" s="734"/>
      <c r="I209" s="734"/>
      <c r="J209" s="734"/>
      <c r="K209" s="734"/>
      <c r="L209" s="734"/>
      <c r="M209" s="734"/>
      <c r="N209" s="734"/>
    </row>
    <row r="210" spans="1:14" x14ac:dyDescent="0.25">
      <c r="A210" s="815"/>
      <c r="B210" s="749"/>
      <c r="C210" s="734"/>
      <c r="D210" s="734"/>
      <c r="E210" s="734"/>
      <c r="F210" s="734"/>
      <c r="G210" s="734"/>
      <c r="H210" s="734"/>
      <c r="I210" s="734"/>
      <c r="J210" s="734"/>
      <c r="K210" s="734"/>
      <c r="L210" s="734"/>
      <c r="M210" s="734"/>
      <c r="N210" s="734"/>
    </row>
    <row r="211" spans="1:14" x14ac:dyDescent="0.25">
      <c r="A211" s="815"/>
      <c r="B211" s="749"/>
      <c r="C211" s="734"/>
      <c r="D211" s="734"/>
      <c r="E211" s="734"/>
      <c r="F211" s="734"/>
      <c r="G211" s="734"/>
      <c r="H211" s="734"/>
      <c r="I211" s="734"/>
      <c r="J211" s="734"/>
      <c r="K211" s="734"/>
      <c r="L211" s="734"/>
      <c r="M211" s="734"/>
      <c r="N211" s="734"/>
    </row>
    <row r="212" spans="1:14" x14ac:dyDescent="0.25">
      <c r="A212" s="815"/>
      <c r="B212" s="749"/>
      <c r="C212" s="734"/>
      <c r="D212" s="734"/>
      <c r="E212" s="734"/>
      <c r="F212" s="734"/>
      <c r="G212" s="734"/>
      <c r="H212" s="734"/>
      <c r="I212" s="734"/>
      <c r="J212" s="734"/>
      <c r="K212" s="734"/>
      <c r="L212" s="734"/>
      <c r="M212" s="734"/>
      <c r="N212" s="734"/>
    </row>
    <row r="213" spans="1:14" x14ac:dyDescent="0.25">
      <c r="A213" s="815"/>
      <c r="B213" s="749"/>
      <c r="C213" s="734"/>
      <c r="D213" s="734"/>
      <c r="E213" s="734"/>
      <c r="F213" s="734"/>
      <c r="G213" s="734"/>
      <c r="H213" s="734"/>
      <c r="I213" s="734"/>
      <c r="J213" s="734"/>
      <c r="K213" s="734"/>
      <c r="L213" s="734"/>
      <c r="M213" s="734"/>
      <c r="N213" s="734"/>
    </row>
    <row r="214" spans="1:14" x14ac:dyDescent="0.25">
      <c r="A214" s="815"/>
      <c r="B214" s="749"/>
      <c r="C214" s="734"/>
      <c r="D214" s="734"/>
      <c r="E214" s="734"/>
      <c r="F214" s="734"/>
      <c r="G214" s="734"/>
      <c r="H214" s="734"/>
      <c r="I214" s="734"/>
      <c r="J214" s="734"/>
      <c r="K214" s="734"/>
      <c r="L214" s="734"/>
      <c r="M214" s="734"/>
      <c r="N214" s="734"/>
    </row>
    <row r="215" spans="1:14" x14ac:dyDescent="0.25">
      <c r="A215" s="815"/>
      <c r="B215" s="749"/>
      <c r="C215" s="734"/>
      <c r="D215" s="734"/>
      <c r="E215" s="734"/>
      <c r="F215" s="734"/>
      <c r="G215" s="734"/>
      <c r="H215" s="734"/>
      <c r="I215" s="734"/>
      <c r="J215" s="734"/>
      <c r="K215" s="734"/>
      <c r="L215" s="734"/>
      <c r="M215" s="734"/>
      <c r="N215" s="734"/>
    </row>
    <row r="216" spans="1:14" x14ac:dyDescent="0.25">
      <c r="A216" s="815"/>
      <c r="B216" s="749"/>
      <c r="C216" s="734"/>
      <c r="D216" s="734"/>
      <c r="E216" s="734"/>
      <c r="F216" s="734"/>
      <c r="G216" s="734"/>
      <c r="H216" s="734"/>
      <c r="I216" s="734"/>
      <c r="J216" s="734"/>
      <c r="K216" s="734"/>
      <c r="L216" s="734"/>
      <c r="M216" s="734"/>
      <c r="N216" s="734"/>
    </row>
    <row r="217" spans="1:14" x14ac:dyDescent="0.25">
      <c r="A217" s="815"/>
      <c r="B217" s="749"/>
      <c r="C217" s="734"/>
      <c r="D217" s="734"/>
      <c r="E217" s="734"/>
      <c r="F217" s="734"/>
      <c r="G217" s="734"/>
      <c r="H217" s="734"/>
      <c r="I217" s="734"/>
      <c r="J217" s="734"/>
      <c r="K217" s="734"/>
      <c r="L217" s="734"/>
      <c r="M217" s="734"/>
      <c r="N217" s="734"/>
    </row>
    <row r="218" spans="1:14" x14ac:dyDescent="0.25">
      <c r="A218" s="815"/>
      <c r="B218" s="749"/>
      <c r="C218" s="734"/>
      <c r="D218" s="734"/>
      <c r="E218" s="734"/>
      <c r="F218" s="734"/>
      <c r="G218" s="734"/>
      <c r="H218" s="734"/>
      <c r="I218" s="734"/>
      <c r="J218" s="734"/>
      <c r="K218" s="734"/>
      <c r="L218" s="734"/>
      <c r="M218" s="734"/>
      <c r="N218" s="734"/>
    </row>
    <row r="219" spans="1:14" x14ac:dyDescent="0.25">
      <c r="A219" s="815"/>
      <c r="B219" s="749"/>
      <c r="C219" s="734"/>
      <c r="D219" s="734"/>
      <c r="E219" s="734"/>
      <c r="F219" s="734"/>
      <c r="G219" s="734"/>
      <c r="H219" s="734"/>
      <c r="I219" s="734"/>
      <c r="J219" s="734"/>
      <c r="K219" s="734"/>
      <c r="L219" s="734"/>
      <c r="M219" s="734"/>
      <c r="N219" s="734"/>
    </row>
    <row r="220" spans="1:14" x14ac:dyDescent="0.25">
      <c r="A220" s="815"/>
      <c r="B220" s="749"/>
      <c r="C220" s="734"/>
      <c r="D220" s="734"/>
      <c r="E220" s="734"/>
      <c r="F220" s="734"/>
      <c r="G220" s="734"/>
      <c r="H220" s="734"/>
      <c r="I220" s="734"/>
      <c r="J220" s="734"/>
      <c r="K220" s="734"/>
      <c r="L220" s="734"/>
      <c r="M220" s="734"/>
      <c r="N220" s="734"/>
    </row>
    <row r="221" spans="1:14" x14ac:dyDescent="0.25">
      <c r="A221" s="815"/>
      <c r="B221" s="749"/>
      <c r="C221" s="734"/>
      <c r="D221" s="734"/>
      <c r="E221" s="734"/>
      <c r="F221" s="734"/>
      <c r="G221" s="734"/>
      <c r="H221" s="734"/>
      <c r="I221" s="734"/>
      <c r="J221" s="734"/>
      <c r="K221" s="734"/>
      <c r="L221" s="734"/>
      <c r="M221" s="734"/>
      <c r="N221" s="734"/>
    </row>
    <row r="222" spans="1:14" x14ac:dyDescent="0.25">
      <c r="A222" s="815"/>
      <c r="B222" s="749"/>
      <c r="C222" s="734"/>
      <c r="D222" s="734"/>
      <c r="E222" s="734"/>
      <c r="F222" s="734"/>
      <c r="G222" s="734"/>
      <c r="H222" s="734"/>
      <c r="I222" s="734"/>
      <c r="J222" s="734"/>
      <c r="K222" s="734"/>
      <c r="L222" s="734"/>
      <c r="M222" s="734"/>
      <c r="N222" s="734"/>
    </row>
    <row r="223" spans="1:14" x14ac:dyDescent="0.25">
      <c r="A223" s="815"/>
      <c r="B223" s="749"/>
      <c r="C223" s="734"/>
      <c r="D223" s="734"/>
      <c r="E223" s="734"/>
      <c r="F223" s="734"/>
      <c r="G223" s="734"/>
      <c r="H223" s="734"/>
      <c r="I223" s="734"/>
      <c r="J223" s="734"/>
      <c r="K223" s="734"/>
      <c r="L223" s="734"/>
      <c r="M223" s="734"/>
      <c r="N223" s="734"/>
    </row>
    <row r="224" spans="1:14" x14ac:dyDescent="0.25">
      <c r="A224" s="815"/>
      <c r="B224" s="749"/>
      <c r="C224" s="734"/>
      <c r="D224" s="734"/>
      <c r="E224" s="734"/>
      <c r="F224" s="734"/>
      <c r="G224" s="734"/>
      <c r="H224" s="734"/>
      <c r="I224" s="734"/>
      <c r="J224" s="734"/>
      <c r="K224" s="734"/>
      <c r="L224" s="734"/>
      <c r="M224" s="734"/>
      <c r="N224" s="734"/>
    </row>
    <row r="225" spans="1:14" x14ac:dyDescent="0.25">
      <c r="A225" s="815"/>
      <c r="B225" s="749"/>
      <c r="C225" s="734"/>
      <c r="D225" s="734"/>
      <c r="E225" s="734"/>
      <c r="F225" s="734"/>
      <c r="G225" s="734"/>
      <c r="H225" s="734"/>
      <c r="I225" s="734"/>
      <c r="J225" s="734"/>
      <c r="K225" s="734"/>
      <c r="L225" s="734"/>
      <c r="M225" s="734"/>
      <c r="N225" s="734"/>
    </row>
    <row r="226" spans="1:14" x14ac:dyDescent="0.25">
      <c r="A226" s="815"/>
      <c r="B226" s="749"/>
      <c r="C226" s="734"/>
      <c r="D226" s="734"/>
      <c r="E226" s="734"/>
      <c r="F226" s="734"/>
      <c r="G226" s="734"/>
      <c r="H226" s="734"/>
      <c r="I226" s="734"/>
      <c r="J226" s="734"/>
      <c r="K226" s="734"/>
      <c r="L226" s="734"/>
      <c r="M226" s="734"/>
      <c r="N226" s="734"/>
    </row>
    <row r="227" spans="1:14" x14ac:dyDescent="0.25">
      <c r="A227" s="815"/>
      <c r="B227" s="749"/>
      <c r="C227" s="734"/>
      <c r="D227" s="734"/>
      <c r="E227" s="734"/>
      <c r="F227" s="734"/>
      <c r="G227" s="734"/>
      <c r="H227" s="734"/>
      <c r="I227" s="734"/>
      <c r="J227" s="734"/>
      <c r="K227" s="734"/>
      <c r="L227" s="734"/>
      <c r="M227" s="734"/>
      <c r="N227" s="734"/>
    </row>
    <row r="228" spans="1:14" x14ac:dyDescent="0.25">
      <c r="A228" s="815"/>
      <c r="B228" s="749"/>
      <c r="C228" s="734"/>
      <c r="D228" s="734"/>
      <c r="E228" s="734"/>
      <c r="F228" s="734"/>
      <c r="G228" s="734"/>
      <c r="H228" s="734"/>
      <c r="I228" s="734"/>
      <c r="J228" s="734"/>
      <c r="K228" s="734"/>
      <c r="L228" s="734"/>
      <c r="M228" s="734"/>
      <c r="N228" s="734"/>
    </row>
    <row r="229" spans="1:14" x14ac:dyDescent="0.25">
      <c r="A229" s="815"/>
      <c r="B229" s="749"/>
      <c r="C229" s="734"/>
      <c r="D229" s="734"/>
      <c r="E229" s="734"/>
      <c r="F229" s="734"/>
      <c r="G229" s="734"/>
      <c r="H229" s="734"/>
      <c r="I229" s="734"/>
      <c r="J229" s="734"/>
      <c r="K229" s="734"/>
      <c r="L229" s="734"/>
      <c r="M229" s="734"/>
      <c r="N229" s="734"/>
    </row>
    <row r="230" spans="1:14" x14ac:dyDescent="0.25">
      <c r="A230" s="815"/>
      <c r="B230" s="749"/>
      <c r="C230" s="734"/>
      <c r="D230" s="734"/>
      <c r="E230" s="734"/>
      <c r="F230" s="734"/>
      <c r="G230" s="734"/>
      <c r="H230" s="734"/>
      <c r="I230" s="734"/>
      <c r="J230" s="734"/>
      <c r="K230" s="734"/>
      <c r="L230" s="734"/>
      <c r="M230" s="734"/>
      <c r="N230" s="734"/>
    </row>
    <row r="231" spans="1:14" x14ac:dyDescent="0.25">
      <c r="A231" s="815"/>
      <c r="B231" s="749"/>
      <c r="C231" s="734"/>
      <c r="D231" s="734"/>
      <c r="E231" s="734"/>
      <c r="F231" s="734"/>
      <c r="G231" s="734"/>
      <c r="H231" s="734"/>
      <c r="I231" s="734"/>
      <c r="J231" s="734"/>
      <c r="K231" s="734"/>
      <c r="L231" s="734"/>
      <c r="M231" s="734"/>
      <c r="N231" s="734"/>
    </row>
    <row r="232" spans="1:14" x14ac:dyDescent="0.25">
      <c r="A232" s="815"/>
      <c r="B232" s="749"/>
      <c r="C232" s="734"/>
      <c r="D232" s="734"/>
      <c r="E232" s="734"/>
      <c r="F232" s="734"/>
      <c r="G232" s="734"/>
      <c r="H232" s="734"/>
      <c r="I232" s="734"/>
      <c r="J232" s="734"/>
      <c r="K232" s="734"/>
      <c r="L232" s="734"/>
      <c r="M232" s="734"/>
      <c r="N232" s="734"/>
    </row>
    <row r="233" spans="1:14" x14ac:dyDescent="0.25">
      <c r="A233" s="815"/>
      <c r="B233" s="749"/>
      <c r="C233" s="734"/>
      <c r="D233" s="734"/>
      <c r="E233" s="734"/>
      <c r="F233" s="734"/>
      <c r="G233" s="734"/>
      <c r="H233" s="734"/>
      <c r="I233" s="734"/>
      <c r="J233" s="734"/>
      <c r="K233" s="734"/>
      <c r="L233" s="734"/>
      <c r="M233" s="734"/>
      <c r="N233" s="734"/>
    </row>
    <row r="234" spans="1:14" x14ac:dyDescent="0.25">
      <c r="A234" s="815"/>
      <c r="B234" s="749"/>
      <c r="C234" s="734"/>
      <c r="D234" s="734"/>
      <c r="E234" s="734"/>
      <c r="F234" s="734"/>
      <c r="G234" s="734"/>
      <c r="H234" s="734"/>
      <c r="I234" s="734"/>
      <c r="J234" s="734"/>
      <c r="K234" s="734"/>
      <c r="L234" s="734"/>
      <c r="M234" s="734"/>
      <c r="N234" s="734"/>
    </row>
    <row r="235" spans="1:14" x14ac:dyDescent="0.25">
      <c r="A235" s="815"/>
      <c r="B235" s="749"/>
      <c r="C235" s="734"/>
      <c r="D235" s="734"/>
      <c r="E235" s="734"/>
      <c r="F235" s="734"/>
      <c r="G235" s="734"/>
      <c r="H235" s="734"/>
      <c r="I235" s="734"/>
      <c r="J235" s="734"/>
      <c r="K235" s="734"/>
      <c r="L235" s="734"/>
      <c r="M235" s="734"/>
      <c r="N235" s="734"/>
    </row>
    <row r="236" spans="1:14" x14ac:dyDescent="0.25">
      <c r="A236" s="815"/>
      <c r="B236" s="749"/>
      <c r="C236" s="734"/>
      <c r="D236" s="734"/>
      <c r="E236" s="734"/>
      <c r="F236" s="734"/>
      <c r="G236" s="734"/>
      <c r="H236" s="734"/>
      <c r="I236" s="734"/>
      <c r="J236" s="734"/>
      <c r="K236" s="734"/>
      <c r="L236" s="734"/>
      <c r="M236" s="734"/>
      <c r="N236" s="734"/>
    </row>
    <row r="237" spans="1:14" x14ac:dyDescent="0.25">
      <c r="A237" s="815"/>
      <c r="B237" s="749"/>
      <c r="C237" s="734"/>
      <c r="D237" s="734"/>
      <c r="E237" s="734"/>
      <c r="F237" s="734"/>
      <c r="G237" s="734"/>
      <c r="H237" s="734"/>
      <c r="I237" s="734"/>
      <c r="J237" s="734"/>
      <c r="K237" s="734"/>
      <c r="L237" s="734"/>
      <c r="M237" s="734"/>
      <c r="N237" s="734"/>
    </row>
    <row r="238" spans="1:14" x14ac:dyDescent="0.25">
      <c r="A238" s="815"/>
      <c r="B238" s="749"/>
      <c r="C238" s="734"/>
      <c r="D238" s="734"/>
      <c r="E238" s="734"/>
      <c r="F238" s="734"/>
      <c r="G238" s="734"/>
      <c r="H238" s="734"/>
      <c r="I238" s="734"/>
      <c r="J238" s="734"/>
      <c r="K238" s="734"/>
      <c r="L238" s="734"/>
      <c r="M238" s="734"/>
      <c r="N238" s="734"/>
    </row>
    <row r="239" spans="1:14" x14ac:dyDescent="0.25">
      <c r="A239" s="815"/>
      <c r="B239" s="749"/>
      <c r="C239" s="734"/>
      <c r="D239" s="734"/>
      <c r="E239" s="734"/>
      <c r="F239" s="734"/>
      <c r="G239" s="734"/>
      <c r="H239" s="734"/>
      <c r="I239" s="734"/>
      <c r="J239" s="734"/>
      <c r="K239" s="734"/>
      <c r="L239" s="734"/>
      <c r="M239" s="734"/>
      <c r="N239" s="734"/>
    </row>
    <row r="240" spans="1:14" x14ac:dyDescent="0.25">
      <c r="A240" s="815"/>
      <c r="B240" s="749"/>
      <c r="C240" s="734"/>
      <c r="D240" s="734"/>
      <c r="E240" s="734"/>
      <c r="F240" s="734"/>
      <c r="G240" s="734"/>
      <c r="H240" s="734"/>
      <c r="I240" s="734"/>
      <c r="J240" s="734"/>
      <c r="K240" s="734"/>
      <c r="L240" s="734"/>
      <c r="M240" s="734"/>
      <c r="N240" s="734"/>
    </row>
    <row r="241" spans="1:14" x14ac:dyDescent="0.25">
      <c r="A241" s="815"/>
      <c r="B241" s="749"/>
      <c r="C241" s="734"/>
      <c r="D241" s="734"/>
      <c r="E241" s="734"/>
      <c r="F241" s="734"/>
      <c r="G241" s="734"/>
      <c r="H241" s="734"/>
      <c r="I241" s="734"/>
      <c r="J241" s="734"/>
      <c r="K241" s="734"/>
      <c r="L241" s="734"/>
      <c r="M241" s="734"/>
      <c r="N241" s="734"/>
    </row>
    <row r="242" spans="1:14" x14ac:dyDescent="0.25">
      <c r="A242" s="815"/>
      <c r="B242" s="749"/>
      <c r="C242" s="734"/>
      <c r="D242" s="734"/>
      <c r="E242" s="734"/>
      <c r="F242" s="734"/>
      <c r="G242" s="734"/>
      <c r="H242" s="734"/>
      <c r="I242" s="734"/>
      <c r="J242" s="734"/>
      <c r="K242" s="734"/>
      <c r="L242" s="734"/>
      <c r="M242" s="734"/>
      <c r="N242" s="734"/>
    </row>
    <row r="243" spans="1:14" x14ac:dyDescent="0.25">
      <c r="A243" s="815"/>
      <c r="B243" s="749"/>
      <c r="C243" s="734"/>
      <c r="D243" s="734"/>
      <c r="E243" s="734"/>
      <c r="F243" s="734"/>
      <c r="G243" s="734"/>
      <c r="H243" s="734"/>
      <c r="I243" s="734"/>
      <c r="J243" s="734"/>
      <c r="K243" s="734"/>
      <c r="L243" s="734"/>
      <c r="M243" s="734"/>
      <c r="N243" s="734"/>
    </row>
    <row r="244" spans="1:14" x14ac:dyDescent="0.25">
      <c r="A244" s="815"/>
      <c r="B244" s="749"/>
      <c r="C244" s="734"/>
      <c r="D244" s="734"/>
      <c r="E244" s="734"/>
      <c r="F244" s="734"/>
      <c r="G244" s="734"/>
      <c r="H244" s="734"/>
      <c r="I244" s="734"/>
      <c r="J244" s="734"/>
      <c r="K244" s="734"/>
      <c r="L244" s="734"/>
      <c r="M244" s="734"/>
      <c r="N244" s="734"/>
    </row>
    <row r="245" spans="1:14" x14ac:dyDescent="0.25">
      <c r="A245" s="815"/>
      <c r="B245" s="749"/>
      <c r="C245" s="734"/>
      <c r="D245" s="734"/>
      <c r="E245" s="734"/>
      <c r="F245" s="734"/>
      <c r="G245" s="734"/>
      <c r="H245" s="734"/>
      <c r="I245" s="734"/>
      <c r="J245" s="734"/>
      <c r="K245" s="734"/>
      <c r="L245" s="734"/>
      <c r="M245" s="734"/>
      <c r="N245" s="734"/>
    </row>
    <row r="246" spans="1:14" x14ac:dyDescent="0.25">
      <c r="A246" s="815"/>
      <c r="B246" s="749"/>
      <c r="C246" s="734"/>
      <c r="D246" s="734"/>
      <c r="E246" s="734"/>
      <c r="F246" s="734"/>
      <c r="G246" s="734"/>
      <c r="H246" s="734"/>
      <c r="I246" s="734"/>
      <c r="J246" s="734"/>
      <c r="K246" s="734"/>
      <c r="L246" s="734"/>
      <c r="M246" s="734"/>
      <c r="N246" s="734"/>
    </row>
    <row r="247" spans="1:14" x14ac:dyDescent="0.25">
      <c r="A247" s="815"/>
      <c r="B247" s="749"/>
      <c r="C247" s="734"/>
      <c r="D247" s="734"/>
      <c r="E247" s="734"/>
      <c r="F247" s="734"/>
      <c r="G247" s="734"/>
      <c r="H247" s="734"/>
      <c r="I247" s="734"/>
      <c r="J247" s="734"/>
      <c r="K247" s="734"/>
      <c r="L247" s="734"/>
      <c r="M247" s="734"/>
      <c r="N247" s="734"/>
    </row>
    <row r="248" spans="1:14" x14ac:dyDescent="0.25">
      <c r="A248" s="815"/>
      <c r="B248" s="749"/>
      <c r="C248" s="734"/>
      <c r="D248" s="734"/>
      <c r="E248" s="734"/>
      <c r="F248" s="734"/>
      <c r="G248" s="734"/>
      <c r="H248" s="734"/>
      <c r="I248" s="734"/>
      <c r="J248" s="734"/>
      <c r="K248" s="734"/>
      <c r="L248" s="734"/>
      <c r="M248" s="734"/>
      <c r="N248" s="734"/>
    </row>
    <row r="249" spans="1:14" x14ac:dyDescent="0.25">
      <c r="A249" s="815"/>
      <c r="B249" s="749"/>
      <c r="C249" s="734"/>
      <c r="D249" s="734"/>
      <c r="E249" s="734"/>
      <c r="F249" s="734"/>
      <c r="G249" s="734"/>
      <c r="H249" s="734"/>
      <c r="I249" s="734"/>
      <c r="J249" s="734"/>
      <c r="K249" s="734"/>
      <c r="L249" s="734"/>
      <c r="M249" s="734"/>
      <c r="N249" s="734"/>
    </row>
    <row r="250" spans="1:14" x14ac:dyDescent="0.25">
      <c r="A250" s="815"/>
      <c r="B250" s="749"/>
      <c r="C250" s="734"/>
      <c r="D250" s="734"/>
      <c r="E250" s="734"/>
      <c r="F250" s="734"/>
      <c r="G250" s="734"/>
      <c r="H250" s="734"/>
      <c r="I250" s="734"/>
      <c r="J250" s="734"/>
      <c r="K250" s="734"/>
      <c r="L250" s="734"/>
      <c r="M250" s="734"/>
      <c r="N250" s="734"/>
    </row>
    <row r="251" spans="1:14" x14ac:dyDescent="0.25">
      <c r="A251" s="815"/>
      <c r="B251" s="749"/>
      <c r="C251" s="734"/>
      <c r="D251" s="734"/>
      <c r="E251" s="734"/>
      <c r="F251" s="734"/>
      <c r="G251" s="734"/>
      <c r="H251" s="734"/>
      <c r="I251" s="734"/>
      <c r="J251" s="734"/>
      <c r="K251" s="734"/>
      <c r="L251" s="734"/>
      <c r="M251" s="734"/>
      <c r="N251" s="734"/>
    </row>
    <row r="252" spans="1:14" x14ac:dyDescent="0.25">
      <c r="A252" s="815"/>
      <c r="B252" s="749"/>
      <c r="C252" s="734"/>
      <c r="D252" s="734"/>
      <c r="E252" s="734"/>
      <c r="F252" s="734"/>
      <c r="G252" s="734"/>
      <c r="H252" s="734"/>
      <c r="I252" s="734"/>
      <c r="J252" s="734"/>
      <c r="K252" s="734"/>
      <c r="L252" s="734"/>
      <c r="M252" s="734"/>
      <c r="N252" s="734"/>
    </row>
    <row r="253" spans="1:14" x14ac:dyDescent="0.25">
      <c r="A253" s="815"/>
      <c r="B253" s="749"/>
      <c r="C253" s="734"/>
      <c r="D253" s="734"/>
      <c r="E253" s="734"/>
      <c r="F253" s="734"/>
      <c r="G253" s="734"/>
      <c r="H253" s="734"/>
      <c r="I253" s="734"/>
      <c r="J253" s="734"/>
      <c r="K253" s="734"/>
      <c r="L253" s="734"/>
      <c r="M253" s="734"/>
      <c r="N253" s="734"/>
    </row>
    <row r="254" spans="1:14" x14ac:dyDescent="0.25">
      <c r="A254" s="815"/>
      <c r="B254" s="749"/>
      <c r="C254" s="734"/>
      <c r="D254" s="734"/>
      <c r="E254" s="734"/>
      <c r="F254" s="734"/>
      <c r="G254" s="734"/>
      <c r="H254" s="734"/>
      <c r="I254" s="734"/>
      <c r="J254" s="734"/>
      <c r="K254" s="734"/>
      <c r="L254" s="734"/>
      <c r="M254" s="734"/>
      <c r="N254" s="734"/>
    </row>
    <row r="255" spans="1:14" x14ac:dyDescent="0.25">
      <c r="A255" s="815"/>
      <c r="B255" s="749"/>
      <c r="C255" s="734"/>
      <c r="D255" s="734"/>
      <c r="E255" s="734"/>
      <c r="F255" s="734"/>
      <c r="G255" s="734"/>
      <c r="H255" s="734"/>
      <c r="I255" s="734"/>
      <c r="J255" s="734"/>
      <c r="K255" s="734"/>
      <c r="L255" s="734"/>
      <c r="M255" s="734"/>
      <c r="N255" s="734"/>
    </row>
    <row r="256" spans="1:14" x14ac:dyDescent="0.25">
      <c r="A256" s="815"/>
      <c r="B256" s="749"/>
      <c r="C256" s="734"/>
      <c r="D256" s="734"/>
      <c r="E256" s="734"/>
      <c r="F256" s="734"/>
      <c r="G256" s="734"/>
      <c r="H256" s="734"/>
      <c r="I256" s="734"/>
      <c r="J256" s="734"/>
      <c r="K256" s="734"/>
      <c r="L256" s="734"/>
      <c r="M256" s="734"/>
      <c r="N256" s="734"/>
    </row>
    <row r="257" spans="1:14" x14ac:dyDescent="0.25">
      <c r="A257" s="815"/>
      <c r="B257" s="749"/>
      <c r="C257" s="734"/>
      <c r="D257" s="734"/>
      <c r="E257" s="734"/>
      <c r="F257" s="734"/>
      <c r="G257" s="734"/>
      <c r="H257" s="734"/>
      <c r="I257" s="734"/>
      <c r="J257" s="734"/>
      <c r="K257" s="734"/>
      <c r="L257" s="734"/>
      <c r="M257" s="734"/>
      <c r="N257" s="734"/>
    </row>
    <row r="258" spans="1:14" x14ac:dyDescent="0.25">
      <c r="A258" s="815"/>
      <c r="B258" s="749"/>
      <c r="C258" s="734"/>
      <c r="D258" s="734"/>
      <c r="E258" s="734"/>
      <c r="F258" s="734"/>
      <c r="G258" s="734"/>
      <c r="H258" s="734"/>
      <c r="I258" s="734"/>
      <c r="J258" s="734"/>
      <c r="K258" s="734"/>
      <c r="L258" s="734"/>
      <c r="M258" s="734"/>
      <c r="N258" s="734"/>
    </row>
    <row r="259" spans="1:14" x14ac:dyDescent="0.25">
      <c r="A259" s="815"/>
      <c r="B259" s="749"/>
      <c r="C259" s="734"/>
      <c r="D259" s="734"/>
      <c r="E259" s="734"/>
      <c r="F259" s="734"/>
      <c r="G259" s="734"/>
      <c r="H259" s="734"/>
      <c r="I259" s="734"/>
      <c r="J259" s="734"/>
      <c r="K259" s="734"/>
      <c r="L259" s="734"/>
      <c r="M259" s="734"/>
      <c r="N259" s="734"/>
    </row>
    <row r="260" spans="1:14" x14ac:dyDescent="0.25">
      <c r="A260" s="815"/>
      <c r="B260" s="749"/>
      <c r="C260" s="734"/>
      <c r="D260" s="734"/>
      <c r="E260" s="734"/>
      <c r="F260" s="734"/>
      <c r="G260" s="734"/>
      <c r="H260" s="734"/>
      <c r="I260" s="734"/>
      <c r="J260" s="734"/>
      <c r="K260" s="734"/>
      <c r="L260" s="734"/>
      <c r="M260" s="734"/>
      <c r="N260" s="734"/>
    </row>
    <row r="261" spans="1:14" x14ac:dyDescent="0.25">
      <c r="A261" s="815"/>
      <c r="B261" s="749"/>
      <c r="C261" s="734"/>
      <c r="D261" s="734"/>
      <c r="E261" s="734"/>
      <c r="F261" s="734"/>
      <c r="G261" s="734"/>
      <c r="H261" s="734"/>
      <c r="I261" s="734"/>
      <c r="J261" s="734"/>
      <c r="K261" s="734"/>
      <c r="L261" s="734"/>
      <c r="M261" s="734"/>
      <c r="N261" s="734"/>
    </row>
    <row r="262" spans="1:14" x14ac:dyDescent="0.25">
      <c r="A262" s="815"/>
      <c r="B262" s="749"/>
      <c r="C262" s="734"/>
      <c r="D262" s="734"/>
      <c r="E262" s="734"/>
      <c r="F262" s="734"/>
      <c r="G262" s="734"/>
      <c r="H262" s="734"/>
      <c r="I262" s="734"/>
      <c r="J262" s="734"/>
      <c r="K262" s="734"/>
      <c r="L262" s="734"/>
      <c r="M262" s="734"/>
      <c r="N262" s="734"/>
    </row>
    <row r="263" spans="1:14" x14ac:dyDescent="0.25">
      <c r="A263" s="815"/>
      <c r="B263" s="749"/>
      <c r="C263" s="734"/>
      <c r="D263" s="734"/>
      <c r="E263" s="734"/>
      <c r="F263" s="734"/>
      <c r="G263" s="734"/>
      <c r="H263" s="734"/>
      <c r="I263" s="734"/>
      <c r="J263" s="734"/>
      <c r="K263" s="734"/>
      <c r="L263" s="734"/>
      <c r="M263" s="734"/>
      <c r="N263" s="734"/>
    </row>
    <row r="264" spans="1:14" x14ac:dyDescent="0.25">
      <c r="A264" s="815"/>
      <c r="B264" s="749"/>
      <c r="C264" s="734"/>
      <c r="D264" s="734"/>
      <c r="E264" s="734"/>
      <c r="F264" s="734"/>
      <c r="G264" s="734"/>
      <c r="H264" s="734"/>
      <c r="I264" s="734"/>
      <c r="J264" s="734"/>
      <c r="K264" s="734"/>
      <c r="L264" s="734"/>
      <c r="M264" s="734"/>
      <c r="N264" s="734"/>
    </row>
    <row r="265" spans="1:14" x14ac:dyDescent="0.25">
      <c r="A265" s="815"/>
      <c r="B265" s="749"/>
      <c r="C265" s="734"/>
      <c r="D265" s="734"/>
      <c r="E265" s="734"/>
      <c r="F265" s="734"/>
      <c r="G265" s="734"/>
      <c r="H265" s="734"/>
      <c r="I265" s="734"/>
      <c r="J265" s="734"/>
      <c r="K265" s="734"/>
      <c r="L265" s="734"/>
      <c r="M265" s="734"/>
      <c r="N265" s="734"/>
    </row>
    <row r="266" spans="1:14" x14ac:dyDescent="0.25">
      <c r="A266" s="815"/>
      <c r="B266" s="749"/>
      <c r="C266" s="734"/>
      <c r="D266" s="734"/>
      <c r="E266" s="734"/>
      <c r="F266" s="734"/>
      <c r="G266" s="734"/>
      <c r="H266" s="734"/>
      <c r="I266" s="734"/>
      <c r="J266" s="734"/>
      <c r="K266" s="734"/>
      <c r="L266" s="734"/>
      <c r="M266" s="734"/>
      <c r="N266" s="734"/>
    </row>
    <row r="267" spans="1:14" x14ac:dyDescent="0.25">
      <c r="A267" s="815"/>
      <c r="B267" s="749"/>
      <c r="C267" s="734"/>
      <c r="D267" s="734"/>
      <c r="E267" s="734"/>
      <c r="F267" s="734"/>
      <c r="G267" s="734"/>
      <c r="H267" s="734"/>
      <c r="I267" s="734"/>
      <c r="J267" s="734"/>
      <c r="K267" s="734"/>
      <c r="L267" s="734"/>
      <c r="M267" s="734"/>
      <c r="N267" s="734"/>
    </row>
    <row r="268" spans="1:14" x14ac:dyDescent="0.25">
      <c r="A268" s="815"/>
      <c r="B268" s="749"/>
      <c r="C268" s="734"/>
      <c r="D268" s="734"/>
      <c r="E268" s="734"/>
      <c r="F268" s="734"/>
      <c r="G268" s="734"/>
      <c r="H268" s="734"/>
      <c r="I268" s="734"/>
      <c r="J268" s="734"/>
      <c r="K268" s="734"/>
      <c r="L268" s="734"/>
      <c r="M268" s="734"/>
      <c r="N268" s="734"/>
    </row>
    <row r="269" spans="1:14" x14ac:dyDescent="0.25">
      <c r="A269" s="815"/>
      <c r="B269" s="749"/>
      <c r="C269" s="734"/>
      <c r="D269" s="734"/>
      <c r="E269" s="734"/>
      <c r="F269" s="734"/>
      <c r="G269" s="734"/>
      <c r="H269" s="734"/>
      <c r="I269" s="734"/>
      <c r="J269" s="734"/>
      <c r="K269" s="734"/>
      <c r="L269" s="734"/>
      <c r="M269" s="734"/>
      <c r="N269" s="734"/>
    </row>
    <row r="270" spans="1:14" x14ac:dyDescent="0.25">
      <c r="A270" s="815"/>
      <c r="B270" s="749"/>
      <c r="C270" s="734"/>
      <c r="D270" s="734"/>
      <c r="E270" s="734"/>
      <c r="F270" s="734"/>
      <c r="G270" s="734"/>
      <c r="H270" s="734"/>
      <c r="I270" s="734"/>
      <c r="J270" s="734"/>
      <c r="K270" s="734"/>
      <c r="L270" s="734"/>
      <c r="M270" s="734"/>
      <c r="N270" s="734"/>
    </row>
    <row r="271" spans="1:14" x14ac:dyDescent="0.25">
      <c r="A271" s="815"/>
      <c r="B271" s="749"/>
      <c r="C271" s="734"/>
      <c r="D271" s="734"/>
      <c r="E271" s="734"/>
      <c r="F271" s="734"/>
      <c r="G271" s="734"/>
      <c r="H271" s="734"/>
      <c r="I271" s="734"/>
      <c r="J271" s="734"/>
      <c r="K271" s="734"/>
      <c r="L271" s="734"/>
      <c r="M271" s="734"/>
      <c r="N271" s="734"/>
    </row>
    <row r="272" spans="1:14" x14ac:dyDescent="0.25">
      <c r="A272" s="815"/>
      <c r="B272" s="749"/>
      <c r="C272" s="734"/>
      <c r="D272" s="734"/>
      <c r="E272" s="734"/>
      <c r="F272" s="734"/>
      <c r="G272" s="734"/>
      <c r="H272" s="734"/>
      <c r="I272" s="734"/>
      <c r="J272" s="734"/>
      <c r="K272" s="734"/>
      <c r="L272" s="734"/>
      <c r="M272" s="734"/>
      <c r="N272" s="734"/>
    </row>
    <row r="273" spans="1:14" x14ac:dyDescent="0.25">
      <c r="A273" s="815"/>
      <c r="B273" s="749"/>
      <c r="C273" s="734"/>
      <c r="D273" s="734"/>
      <c r="E273" s="734"/>
      <c r="F273" s="734"/>
      <c r="G273" s="734"/>
      <c r="H273" s="734"/>
      <c r="I273" s="734"/>
      <c r="J273" s="734"/>
      <c r="K273" s="734"/>
      <c r="L273" s="734"/>
      <c r="M273" s="734"/>
      <c r="N273" s="734"/>
    </row>
    <row r="274" spans="1:14" x14ac:dyDescent="0.25">
      <c r="A274" s="815"/>
      <c r="B274" s="749"/>
      <c r="C274" s="734"/>
      <c r="D274" s="734"/>
      <c r="E274" s="734"/>
      <c r="F274" s="734"/>
      <c r="G274" s="734"/>
      <c r="H274" s="734"/>
      <c r="I274" s="734"/>
      <c r="J274" s="734"/>
      <c r="K274" s="734"/>
      <c r="L274" s="734"/>
      <c r="M274" s="734"/>
      <c r="N274" s="734"/>
    </row>
    <row r="275" spans="1:14" x14ac:dyDescent="0.25">
      <c r="A275" s="815"/>
      <c r="B275" s="749"/>
      <c r="C275" s="734"/>
      <c r="D275" s="734"/>
      <c r="E275" s="734"/>
      <c r="F275" s="734"/>
      <c r="G275" s="734"/>
      <c r="H275" s="734"/>
      <c r="I275" s="734"/>
      <c r="J275" s="734"/>
      <c r="K275" s="734"/>
      <c r="L275" s="734"/>
      <c r="M275" s="734"/>
      <c r="N275" s="734"/>
    </row>
    <row r="276" spans="1:14" x14ac:dyDescent="0.25">
      <c r="A276" s="815"/>
      <c r="B276" s="749"/>
      <c r="C276" s="734"/>
      <c r="D276" s="734"/>
      <c r="E276" s="734"/>
      <c r="F276" s="734"/>
      <c r="G276" s="734"/>
      <c r="H276" s="734"/>
      <c r="I276" s="734"/>
      <c r="J276" s="734"/>
      <c r="K276" s="734"/>
      <c r="L276" s="734"/>
      <c r="M276" s="734"/>
      <c r="N276" s="734"/>
    </row>
    <row r="277" spans="1:14" x14ac:dyDescent="0.25">
      <c r="A277" s="815"/>
      <c r="B277" s="749"/>
      <c r="C277" s="734"/>
      <c r="D277" s="734"/>
      <c r="E277" s="734"/>
      <c r="F277" s="734"/>
      <c r="G277" s="734"/>
      <c r="H277" s="734"/>
      <c r="I277" s="734"/>
      <c r="J277" s="734"/>
      <c r="K277" s="734"/>
      <c r="L277" s="734"/>
      <c r="M277" s="734"/>
      <c r="N277" s="734"/>
    </row>
    <row r="278" spans="1:14" x14ac:dyDescent="0.25">
      <c r="A278" s="815"/>
      <c r="B278" s="749"/>
      <c r="C278" s="734"/>
      <c r="D278" s="734"/>
      <c r="E278" s="734"/>
      <c r="F278" s="734"/>
      <c r="G278" s="734"/>
      <c r="H278" s="734"/>
      <c r="I278" s="734"/>
      <c r="J278" s="734"/>
      <c r="K278" s="734"/>
      <c r="L278" s="734"/>
      <c r="M278" s="734"/>
      <c r="N278" s="734"/>
    </row>
    <row r="279" spans="1:14" x14ac:dyDescent="0.25">
      <c r="A279" s="815"/>
      <c r="B279" s="749"/>
      <c r="C279" s="734"/>
      <c r="D279" s="734"/>
      <c r="E279" s="734"/>
      <c r="F279" s="734"/>
      <c r="G279" s="734"/>
      <c r="H279" s="734"/>
      <c r="I279" s="734"/>
      <c r="J279" s="734"/>
      <c r="K279" s="734"/>
      <c r="L279" s="734"/>
      <c r="M279" s="734"/>
      <c r="N279" s="734"/>
    </row>
    <row r="280" spans="1:14" x14ac:dyDescent="0.25">
      <c r="A280" s="815"/>
      <c r="B280" s="749"/>
      <c r="C280" s="734"/>
      <c r="D280" s="734"/>
      <c r="E280" s="734"/>
      <c r="F280" s="734"/>
      <c r="G280" s="734"/>
      <c r="H280" s="734"/>
      <c r="I280" s="734"/>
      <c r="J280" s="734"/>
      <c r="K280" s="734"/>
      <c r="L280" s="734"/>
      <c r="M280" s="734"/>
      <c r="N280" s="734"/>
    </row>
    <row r="281" spans="1:14" x14ac:dyDescent="0.25">
      <c r="A281" s="815"/>
      <c r="B281" s="749"/>
      <c r="C281" s="734"/>
      <c r="D281" s="734"/>
      <c r="E281" s="734"/>
      <c r="F281" s="734"/>
      <c r="G281" s="734"/>
      <c r="H281" s="734"/>
      <c r="I281" s="734"/>
      <c r="J281" s="734"/>
      <c r="K281" s="734"/>
      <c r="L281" s="734"/>
      <c r="M281" s="734"/>
      <c r="N281" s="734"/>
    </row>
    <row r="282" spans="1:14" x14ac:dyDescent="0.25">
      <c r="A282" s="815"/>
      <c r="B282" s="749"/>
      <c r="C282" s="734"/>
      <c r="D282" s="734"/>
      <c r="E282" s="734"/>
      <c r="F282" s="734"/>
      <c r="G282" s="734"/>
      <c r="H282" s="734"/>
      <c r="I282" s="734"/>
      <c r="J282" s="734"/>
      <c r="K282" s="734"/>
      <c r="L282" s="734"/>
      <c r="M282" s="734"/>
      <c r="N282" s="734"/>
    </row>
    <row r="283" spans="1:14" x14ac:dyDescent="0.25">
      <c r="A283" s="815"/>
      <c r="B283" s="749"/>
      <c r="C283" s="734"/>
      <c r="D283" s="734"/>
      <c r="E283" s="734"/>
      <c r="F283" s="734"/>
      <c r="G283" s="734"/>
      <c r="H283" s="734"/>
      <c r="I283" s="734"/>
      <c r="J283" s="734"/>
      <c r="K283" s="734"/>
      <c r="L283" s="734"/>
      <c r="M283" s="734"/>
      <c r="N283" s="734"/>
    </row>
    <row r="284" spans="1:14" x14ac:dyDescent="0.25">
      <c r="A284" s="815"/>
      <c r="B284" s="749"/>
      <c r="C284" s="734"/>
      <c r="D284" s="734"/>
      <c r="E284" s="734"/>
      <c r="F284" s="734"/>
      <c r="G284" s="734"/>
      <c r="H284" s="734"/>
      <c r="I284" s="734"/>
      <c r="J284" s="734"/>
      <c r="K284" s="734"/>
      <c r="L284" s="734"/>
      <c r="M284" s="734"/>
      <c r="N284" s="734"/>
    </row>
    <row r="285" spans="1:14" x14ac:dyDescent="0.25">
      <c r="A285" s="815"/>
      <c r="B285" s="749"/>
      <c r="C285" s="734"/>
      <c r="D285" s="734"/>
      <c r="E285" s="734"/>
      <c r="F285" s="734"/>
      <c r="G285" s="734"/>
      <c r="H285" s="734"/>
      <c r="I285" s="734"/>
      <c r="J285" s="734"/>
      <c r="K285" s="734"/>
      <c r="L285" s="734"/>
      <c r="M285" s="734"/>
      <c r="N285" s="734"/>
    </row>
    <row r="286" spans="1:14" x14ac:dyDescent="0.25">
      <c r="A286" s="815"/>
      <c r="B286" s="749"/>
      <c r="C286" s="734"/>
      <c r="D286" s="734"/>
      <c r="E286" s="734"/>
      <c r="F286" s="734"/>
      <c r="G286" s="734"/>
      <c r="H286" s="734"/>
      <c r="I286" s="734"/>
      <c r="J286" s="734"/>
      <c r="K286" s="734"/>
      <c r="L286" s="734"/>
      <c r="M286" s="734"/>
      <c r="N286" s="734"/>
    </row>
    <row r="287" spans="1:14" x14ac:dyDescent="0.25">
      <c r="A287" s="815"/>
      <c r="B287" s="749"/>
      <c r="C287" s="734"/>
      <c r="D287" s="734"/>
      <c r="E287" s="734"/>
      <c r="F287" s="734"/>
      <c r="G287" s="734"/>
      <c r="H287" s="734"/>
      <c r="I287" s="734"/>
      <c r="J287" s="734"/>
      <c r="K287" s="734"/>
      <c r="L287" s="734"/>
      <c r="M287" s="734"/>
      <c r="N287" s="734"/>
    </row>
    <row r="288" spans="1:14" x14ac:dyDescent="0.25">
      <c r="A288" s="815"/>
      <c r="B288" s="749"/>
      <c r="C288" s="734"/>
      <c r="D288" s="734"/>
      <c r="E288" s="734"/>
      <c r="F288" s="734"/>
      <c r="G288" s="734"/>
      <c r="H288" s="734"/>
      <c r="I288" s="734"/>
      <c r="J288" s="734"/>
      <c r="K288" s="734"/>
      <c r="L288" s="734"/>
      <c r="M288" s="734"/>
      <c r="N288" s="734"/>
    </row>
    <row r="289" spans="1:14" x14ac:dyDescent="0.25">
      <c r="A289" s="815"/>
      <c r="B289" s="749"/>
      <c r="C289" s="734"/>
      <c r="D289" s="734"/>
      <c r="E289" s="734"/>
      <c r="F289" s="734"/>
      <c r="G289" s="734"/>
      <c r="H289" s="734"/>
      <c r="I289" s="734"/>
      <c r="J289" s="734"/>
      <c r="K289" s="734"/>
      <c r="L289" s="734"/>
      <c r="M289" s="734"/>
      <c r="N289" s="734"/>
    </row>
    <row r="290" spans="1:14" x14ac:dyDescent="0.25">
      <c r="A290" s="815"/>
      <c r="B290" s="749"/>
      <c r="C290" s="734"/>
      <c r="D290" s="734"/>
      <c r="E290" s="734"/>
      <c r="F290" s="734"/>
      <c r="G290" s="734"/>
      <c r="H290" s="734"/>
      <c r="I290" s="734"/>
      <c r="J290" s="734"/>
      <c r="K290" s="734"/>
      <c r="L290" s="734"/>
      <c r="M290" s="734"/>
      <c r="N290" s="734"/>
    </row>
    <row r="291" spans="1:14" x14ac:dyDescent="0.25">
      <c r="A291" s="815"/>
      <c r="B291" s="749"/>
      <c r="C291" s="734"/>
      <c r="D291" s="734"/>
      <c r="E291" s="734"/>
      <c r="F291" s="734"/>
      <c r="G291" s="734"/>
      <c r="H291" s="734"/>
      <c r="I291" s="734"/>
      <c r="J291" s="734"/>
      <c r="K291" s="734"/>
      <c r="L291" s="734"/>
      <c r="M291" s="734"/>
      <c r="N291" s="734"/>
    </row>
    <row r="292" spans="1:14" x14ac:dyDescent="0.25">
      <c r="A292" s="815"/>
      <c r="B292" s="749"/>
      <c r="C292" s="734"/>
      <c r="D292" s="734"/>
      <c r="E292" s="734"/>
      <c r="F292" s="734"/>
      <c r="G292" s="734"/>
      <c r="H292" s="734"/>
      <c r="I292" s="734"/>
      <c r="J292" s="734"/>
      <c r="K292" s="734"/>
      <c r="L292" s="734"/>
      <c r="M292" s="734"/>
      <c r="N292" s="734"/>
    </row>
    <row r="293" spans="1:14" x14ac:dyDescent="0.25">
      <c r="A293" s="815"/>
      <c r="B293" s="749"/>
      <c r="C293" s="734"/>
      <c r="D293" s="734"/>
      <c r="E293" s="734"/>
      <c r="F293" s="734"/>
      <c r="G293" s="734"/>
      <c r="H293" s="734"/>
      <c r="I293" s="734"/>
      <c r="J293" s="734"/>
      <c r="K293" s="734"/>
      <c r="L293" s="734"/>
      <c r="M293" s="734"/>
      <c r="N293" s="734"/>
    </row>
    <row r="294" spans="1:14" x14ac:dyDescent="0.25">
      <c r="A294" s="815"/>
      <c r="B294" s="749"/>
      <c r="C294" s="734"/>
      <c r="D294" s="734"/>
      <c r="E294" s="734"/>
      <c r="F294" s="734"/>
      <c r="G294" s="734"/>
      <c r="H294" s="734"/>
      <c r="I294" s="734"/>
      <c r="J294" s="734"/>
      <c r="K294" s="734"/>
      <c r="L294" s="734"/>
      <c r="M294" s="734"/>
      <c r="N294" s="734"/>
    </row>
    <row r="295" spans="1:14" x14ac:dyDescent="0.25">
      <c r="A295" s="815"/>
      <c r="B295" s="749"/>
      <c r="C295" s="734"/>
      <c r="D295" s="734"/>
      <c r="E295" s="734"/>
      <c r="F295" s="734"/>
      <c r="G295" s="734"/>
      <c r="H295" s="734"/>
      <c r="I295" s="734"/>
      <c r="J295" s="734"/>
      <c r="K295" s="734"/>
      <c r="L295" s="734"/>
      <c r="M295" s="734"/>
      <c r="N295" s="734"/>
    </row>
    <row r="296" spans="1:14" x14ac:dyDescent="0.25">
      <c r="A296" s="815"/>
      <c r="B296" s="749"/>
      <c r="C296" s="734"/>
      <c r="D296" s="734"/>
      <c r="E296" s="734"/>
      <c r="F296" s="734"/>
      <c r="G296" s="734"/>
      <c r="H296" s="734"/>
      <c r="I296" s="734"/>
      <c r="J296" s="734"/>
      <c r="K296" s="734"/>
      <c r="L296" s="734"/>
      <c r="M296" s="734"/>
      <c r="N296" s="734"/>
    </row>
    <row r="297" spans="1:14" x14ac:dyDescent="0.25">
      <c r="A297" s="815"/>
      <c r="B297" s="749"/>
      <c r="C297" s="734"/>
      <c r="D297" s="734"/>
      <c r="E297" s="734"/>
      <c r="F297" s="734"/>
      <c r="G297" s="734"/>
      <c r="H297" s="734"/>
      <c r="I297" s="734"/>
      <c r="J297" s="734"/>
      <c r="K297" s="734"/>
      <c r="L297" s="734"/>
      <c r="M297" s="734"/>
      <c r="N297" s="734"/>
    </row>
    <row r="298" spans="1:14" x14ac:dyDescent="0.25">
      <c r="A298" s="815"/>
      <c r="B298" s="749"/>
      <c r="C298" s="734"/>
      <c r="D298" s="734"/>
      <c r="E298" s="734"/>
      <c r="F298" s="734"/>
      <c r="G298" s="734"/>
      <c r="H298" s="734"/>
      <c r="I298" s="734"/>
      <c r="J298" s="734"/>
      <c r="K298" s="734"/>
      <c r="L298" s="734"/>
      <c r="M298" s="734"/>
      <c r="N298" s="734"/>
    </row>
    <row r="299" spans="1:14" x14ac:dyDescent="0.25">
      <c r="A299" s="815"/>
      <c r="B299" s="749"/>
      <c r="C299" s="734"/>
      <c r="D299" s="734"/>
      <c r="E299" s="734"/>
      <c r="F299" s="734"/>
      <c r="G299" s="734"/>
      <c r="H299" s="734"/>
      <c r="I299" s="734"/>
      <c r="J299" s="734"/>
      <c r="K299" s="734"/>
      <c r="L299" s="734"/>
      <c r="M299" s="734"/>
      <c r="N299" s="734"/>
    </row>
    <row r="300" spans="1:14" x14ac:dyDescent="0.25">
      <c r="A300" s="815"/>
      <c r="B300" s="749"/>
      <c r="C300" s="734"/>
      <c r="D300" s="734"/>
      <c r="E300" s="734"/>
      <c r="F300" s="734"/>
      <c r="G300" s="734"/>
      <c r="H300" s="734"/>
      <c r="I300" s="734"/>
      <c r="J300" s="734"/>
      <c r="K300" s="734"/>
      <c r="L300" s="734"/>
      <c r="M300" s="734"/>
      <c r="N300" s="734"/>
    </row>
    <row r="301" spans="1:14" x14ac:dyDescent="0.25">
      <c r="A301" s="815"/>
      <c r="B301" s="749"/>
      <c r="C301" s="734"/>
      <c r="D301" s="734"/>
      <c r="E301" s="734"/>
      <c r="F301" s="734"/>
      <c r="G301" s="734"/>
      <c r="H301" s="734"/>
      <c r="I301" s="734"/>
      <c r="J301" s="734"/>
      <c r="K301" s="734"/>
      <c r="L301" s="734"/>
      <c r="M301" s="734"/>
      <c r="N301" s="734"/>
    </row>
    <row r="302" spans="1:14" x14ac:dyDescent="0.25">
      <c r="A302" s="815"/>
      <c r="B302" s="749"/>
      <c r="C302" s="734"/>
      <c r="D302" s="734"/>
      <c r="E302" s="734"/>
      <c r="F302" s="734"/>
      <c r="G302" s="734"/>
      <c r="H302" s="734"/>
      <c r="I302" s="734"/>
      <c r="J302" s="734"/>
      <c r="K302" s="734"/>
      <c r="L302" s="734"/>
      <c r="M302" s="734"/>
      <c r="N302" s="734"/>
    </row>
    <row r="303" spans="1:14" x14ac:dyDescent="0.25">
      <c r="A303" s="815"/>
      <c r="B303" s="749"/>
      <c r="C303" s="734"/>
      <c r="D303" s="734"/>
      <c r="E303" s="734"/>
      <c r="F303" s="734"/>
      <c r="G303" s="734"/>
      <c r="H303" s="734"/>
      <c r="I303" s="734"/>
      <c r="J303" s="734"/>
      <c r="K303" s="734"/>
      <c r="L303" s="734"/>
      <c r="M303" s="734"/>
      <c r="N303" s="734"/>
    </row>
    <row r="304" spans="1:14" x14ac:dyDescent="0.25">
      <c r="A304" s="815"/>
      <c r="B304" s="749"/>
      <c r="C304" s="734"/>
      <c r="D304" s="734"/>
      <c r="E304" s="734"/>
      <c r="F304" s="734"/>
      <c r="G304" s="734"/>
      <c r="H304" s="734"/>
      <c r="I304" s="734"/>
      <c r="J304" s="734"/>
      <c r="K304" s="734"/>
      <c r="L304" s="734"/>
      <c r="M304" s="734"/>
      <c r="N304" s="734"/>
    </row>
    <row r="305" spans="1:14" x14ac:dyDescent="0.25">
      <c r="A305" s="815"/>
      <c r="B305" s="749"/>
      <c r="C305" s="734"/>
      <c r="D305" s="734"/>
      <c r="E305" s="734"/>
      <c r="F305" s="734"/>
      <c r="G305" s="734"/>
      <c r="H305" s="734"/>
      <c r="I305" s="734"/>
      <c r="J305" s="734"/>
      <c r="K305" s="734"/>
      <c r="L305" s="734"/>
      <c r="M305" s="734"/>
      <c r="N305" s="734"/>
    </row>
    <row r="306" spans="1:14" x14ac:dyDescent="0.25">
      <c r="A306" s="815"/>
      <c r="B306" s="749"/>
      <c r="C306" s="734"/>
      <c r="D306" s="734"/>
      <c r="E306" s="734"/>
      <c r="F306" s="734"/>
      <c r="G306" s="734"/>
      <c r="H306" s="734"/>
      <c r="I306" s="734"/>
      <c r="J306" s="734"/>
      <c r="K306" s="734"/>
      <c r="L306" s="734"/>
      <c r="M306" s="734"/>
      <c r="N306" s="734"/>
    </row>
    <row r="307" spans="1:14" x14ac:dyDescent="0.25">
      <c r="A307" s="815"/>
      <c r="B307" s="749"/>
      <c r="C307" s="734"/>
      <c r="D307" s="734"/>
      <c r="E307" s="734"/>
      <c r="F307" s="734"/>
      <c r="G307" s="734"/>
      <c r="H307" s="734"/>
      <c r="I307" s="734"/>
      <c r="J307" s="734"/>
      <c r="K307" s="734"/>
      <c r="L307" s="734"/>
      <c r="M307" s="734"/>
      <c r="N307" s="734"/>
    </row>
    <row r="308" spans="1:14" x14ac:dyDescent="0.25">
      <c r="A308" s="815"/>
      <c r="B308" s="749"/>
      <c r="C308" s="734"/>
      <c r="D308" s="734"/>
      <c r="E308" s="734"/>
      <c r="F308" s="734"/>
      <c r="G308" s="734"/>
      <c r="H308" s="734"/>
      <c r="I308" s="734"/>
      <c r="J308" s="734"/>
      <c r="K308" s="734"/>
      <c r="L308" s="734"/>
      <c r="M308" s="734"/>
      <c r="N308" s="734"/>
    </row>
    <row r="309" spans="1:14" x14ac:dyDescent="0.25">
      <c r="A309" s="815"/>
      <c r="B309" s="749"/>
      <c r="C309" s="734"/>
      <c r="D309" s="734"/>
      <c r="E309" s="734"/>
      <c r="F309" s="734"/>
      <c r="G309" s="734"/>
      <c r="H309" s="734"/>
      <c r="I309" s="734"/>
      <c r="J309" s="734"/>
      <c r="K309" s="734"/>
      <c r="L309" s="734"/>
      <c r="M309" s="734"/>
      <c r="N309" s="734"/>
    </row>
    <row r="310" spans="1:14" x14ac:dyDescent="0.25">
      <c r="A310" s="815"/>
      <c r="B310" s="749"/>
      <c r="C310" s="734"/>
      <c r="D310" s="734"/>
      <c r="E310" s="734"/>
      <c r="F310" s="734"/>
      <c r="G310" s="734"/>
      <c r="H310" s="734"/>
      <c r="I310" s="734"/>
      <c r="J310" s="734"/>
      <c r="K310" s="734"/>
      <c r="L310" s="734"/>
      <c r="M310" s="734"/>
      <c r="N310" s="734"/>
    </row>
    <row r="311" spans="1:14" x14ac:dyDescent="0.25">
      <c r="A311" s="815"/>
      <c r="B311" s="749"/>
      <c r="C311" s="734"/>
      <c r="D311" s="734"/>
      <c r="E311" s="734"/>
      <c r="F311" s="734"/>
      <c r="G311" s="734"/>
      <c r="H311" s="734"/>
      <c r="I311" s="734"/>
      <c r="J311" s="734"/>
      <c r="K311" s="734"/>
      <c r="L311" s="734"/>
      <c r="M311" s="734"/>
      <c r="N311" s="734"/>
    </row>
    <row r="312" spans="1:14" x14ac:dyDescent="0.25">
      <c r="A312" s="815"/>
      <c r="B312" s="749"/>
      <c r="C312" s="734"/>
      <c r="D312" s="734"/>
      <c r="E312" s="734"/>
      <c r="F312" s="734"/>
      <c r="G312" s="734"/>
      <c r="H312" s="734"/>
      <c r="I312" s="734"/>
      <c r="J312" s="734"/>
      <c r="K312" s="734"/>
      <c r="L312" s="734"/>
      <c r="M312" s="734"/>
      <c r="N312" s="734"/>
    </row>
    <row r="313" spans="1:14" x14ac:dyDescent="0.25">
      <c r="A313" s="815"/>
      <c r="B313" s="749"/>
      <c r="C313" s="734"/>
      <c r="D313" s="734"/>
      <c r="E313" s="734"/>
      <c r="F313" s="734"/>
      <c r="G313" s="734"/>
      <c r="H313" s="734"/>
      <c r="I313" s="734"/>
      <c r="J313" s="734"/>
      <c r="K313" s="734"/>
      <c r="L313" s="734"/>
      <c r="M313" s="734"/>
      <c r="N313" s="734"/>
    </row>
    <row r="314" spans="1:14" x14ac:dyDescent="0.25">
      <c r="A314" s="815"/>
      <c r="B314" s="749"/>
      <c r="C314" s="734"/>
      <c r="D314" s="734"/>
      <c r="E314" s="734"/>
      <c r="F314" s="734"/>
      <c r="G314" s="734"/>
      <c r="H314" s="734"/>
      <c r="I314" s="734"/>
      <c r="J314" s="734"/>
      <c r="K314" s="734"/>
      <c r="L314" s="734"/>
      <c r="M314" s="734"/>
      <c r="N314" s="734"/>
    </row>
    <row r="315" spans="1:14" x14ac:dyDescent="0.25">
      <c r="A315" s="815"/>
      <c r="B315" s="749"/>
      <c r="C315" s="734"/>
      <c r="D315" s="734"/>
      <c r="E315" s="734"/>
      <c r="F315" s="734"/>
      <c r="G315" s="734"/>
      <c r="H315" s="734"/>
      <c r="I315" s="734"/>
      <c r="J315" s="734"/>
      <c r="K315" s="734"/>
      <c r="L315" s="734"/>
      <c r="M315" s="734"/>
      <c r="N315" s="734"/>
    </row>
    <row r="316" spans="1:14" x14ac:dyDescent="0.25">
      <c r="A316" s="815"/>
      <c r="B316" s="749"/>
      <c r="C316" s="734"/>
      <c r="D316" s="734"/>
      <c r="E316" s="734"/>
      <c r="F316" s="734"/>
      <c r="G316" s="734"/>
      <c r="H316" s="734"/>
      <c r="I316" s="734"/>
      <c r="J316" s="734"/>
      <c r="K316" s="734"/>
      <c r="L316" s="734"/>
      <c r="M316" s="734"/>
      <c r="N316" s="734"/>
    </row>
    <row r="317" spans="1:14" x14ac:dyDescent="0.25">
      <c r="A317" s="815"/>
      <c r="B317" s="749"/>
      <c r="C317" s="734"/>
      <c r="D317" s="734"/>
      <c r="E317" s="734"/>
      <c r="F317" s="734"/>
      <c r="G317" s="734"/>
      <c r="H317" s="734"/>
      <c r="I317" s="734"/>
      <c r="J317" s="734"/>
      <c r="K317" s="734"/>
      <c r="L317" s="734"/>
      <c r="M317" s="734"/>
      <c r="N317" s="734"/>
    </row>
    <row r="318" spans="1:14" x14ac:dyDescent="0.25">
      <c r="A318" s="815"/>
      <c r="B318" s="749"/>
      <c r="C318" s="734"/>
      <c r="D318" s="734"/>
      <c r="E318" s="734"/>
      <c r="F318" s="734"/>
      <c r="G318" s="734"/>
      <c r="H318" s="734"/>
      <c r="I318" s="734"/>
      <c r="J318" s="734"/>
      <c r="K318" s="734"/>
      <c r="L318" s="734"/>
      <c r="M318" s="734"/>
      <c r="N318" s="734"/>
    </row>
    <row r="319" spans="1:14" x14ac:dyDescent="0.25">
      <c r="A319" s="815"/>
      <c r="B319" s="749"/>
      <c r="C319" s="734"/>
      <c r="D319" s="734"/>
      <c r="E319" s="734"/>
      <c r="F319" s="734"/>
      <c r="G319" s="734"/>
      <c r="H319" s="734"/>
      <c r="I319" s="734"/>
      <c r="J319" s="734"/>
      <c r="K319" s="734"/>
      <c r="L319" s="734"/>
      <c r="M319" s="734"/>
      <c r="N319" s="734"/>
    </row>
    <row r="320" spans="1:14" x14ac:dyDescent="0.25">
      <c r="A320" s="815"/>
      <c r="B320" s="749"/>
      <c r="C320" s="734"/>
      <c r="D320" s="734"/>
      <c r="E320" s="734"/>
      <c r="F320" s="734"/>
      <c r="G320" s="734"/>
      <c r="H320" s="734"/>
      <c r="I320" s="734"/>
      <c r="J320" s="734"/>
      <c r="K320" s="734"/>
      <c r="L320" s="734"/>
      <c r="M320" s="734"/>
      <c r="N320" s="734"/>
    </row>
    <row r="321" spans="1:14" x14ac:dyDescent="0.25">
      <c r="A321" s="815"/>
      <c r="B321" s="749"/>
      <c r="C321" s="734"/>
      <c r="D321" s="734"/>
      <c r="E321" s="734"/>
      <c r="F321" s="734"/>
      <c r="G321" s="734"/>
      <c r="H321" s="734"/>
      <c r="I321" s="734"/>
      <c r="J321" s="734"/>
      <c r="K321" s="734"/>
      <c r="L321" s="734"/>
      <c r="M321" s="734"/>
      <c r="N321" s="734"/>
    </row>
    <row r="322" spans="1:14" x14ac:dyDescent="0.25">
      <c r="A322" s="815"/>
      <c r="B322" s="749"/>
      <c r="C322" s="734"/>
      <c r="D322" s="734"/>
      <c r="E322" s="734"/>
      <c r="F322" s="734"/>
      <c r="G322" s="734"/>
      <c r="H322" s="734"/>
      <c r="I322" s="734"/>
      <c r="J322" s="734"/>
      <c r="K322" s="734"/>
      <c r="L322" s="734"/>
      <c r="M322" s="734"/>
      <c r="N322" s="734"/>
    </row>
    <row r="323" spans="1:14" x14ac:dyDescent="0.25">
      <c r="A323" s="815"/>
      <c r="B323" s="749"/>
      <c r="C323" s="734"/>
      <c r="D323" s="734"/>
      <c r="E323" s="734"/>
      <c r="F323" s="734"/>
      <c r="G323" s="734"/>
      <c r="H323" s="734"/>
      <c r="I323" s="734"/>
      <c r="J323" s="734"/>
      <c r="K323" s="734"/>
      <c r="L323" s="734"/>
      <c r="M323" s="734"/>
      <c r="N323" s="734"/>
    </row>
    <row r="324" spans="1:14" x14ac:dyDescent="0.25">
      <c r="A324" s="815"/>
      <c r="B324" s="749"/>
      <c r="C324" s="734"/>
      <c r="D324" s="734"/>
      <c r="E324" s="734"/>
      <c r="F324" s="734"/>
      <c r="G324" s="734"/>
      <c r="H324" s="734"/>
      <c r="I324" s="734"/>
      <c r="J324" s="734"/>
      <c r="K324" s="734"/>
      <c r="L324" s="734"/>
      <c r="M324" s="734"/>
      <c r="N324" s="734"/>
    </row>
    <row r="325" spans="1:14" x14ac:dyDescent="0.25">
      <c r="A325" s="815"/>
      <c r="B325" s="749"/>
      <c r="C325" s="734"/>
      <c r="D325" s="734"/>
      <c r="E325" s="734"/>
      <c r="F325" s="734"/>
      <c r="G325" s="734"/>
      <c r="H325" s="734"/>
      <c r="I325" s="734"/>
      <c r="J325" s="734"/>
      <c r="K325" s="734"/>
      <c r="L325" s="734"/>
      <c r="M325" s="734"/>
      <c r="N325" s="734"/>
    </row>
    <row r="326" spans="1:14" x14ac:dyDescent="0.25">
      <c r="A326" s="815"/>
      <c r="B326" s="749"/>
      <c r="C326" s="734"/>
      <c r="D326" s="734"/>
      <c r="E326" s="734"/>
      <c r="F326" s="734"/>
      <c r="G326" s="734"/>
      <c r="H326" s="734"/>
      <c r="I326" s="734"/>
      <c r="J326" s="734"/>
      <c r="K326" s="734"/>
      <c r="L326" s="734"/>
      <c r="M326" s="734"/>
      <c r="N326" s="734"/>
    </row>
    <row r="327" spans="1:14" x14ac:dyDescent="0.25">
      <c r="A327" s="815"/>
      <c r="B327" s="749"/>
      <c r="C327" s="734"/>
      <c r="D327" s="734"/>
      <c r="E327" s="734"/>
      <c r="F327" s="734"/>
      <c r="G327" s="734"/>
      <c r="H327" s="734"/>
      <c r="I327" s="734"/>
      <c r="J327" s="734"/>
      <c r="K327" s="734"/>
      <c r="L327" s="734"/>
      <c r="M327" s="734"/>
      <c r="N327" s="734"/>
    </row>
    <row r="328" spans="1:14" x14ac:dyDescent="0.25">
      <c r="A328" s="815"/>
      <c r="B328" s="749"/>
      <c r="C328" s="734"/>
      <c r="D328" s="734"/>
      <c r="E328" s="734"/>
      <c r="F328" s="734"/>
      <c r="G328" s="734"/>
      <c r="H328" s="734"/>
      <c r="I328" s="734"/>
      <c r="J328" s="734"/>
      <c r="K328" s="734"/>
      <c r="L328" s="734"/>
      <c r="M328" s="734"/>
      <c r="N328" s="734"/>
    </row>
    <row r="329" spans="1:14" x14ac:dyDescent="0.25">
      <c r="A329" s="815"/>
      <c r="B329" s="749"/>
      <c r="C329" s="734"/>
      <c r="D329" s="734"/>
      <c r="E329" s="734"/>
      <c r="F329" s="734"/>
      <c r="G329" s="734"/>
      <c r="H329" s="734"/>
      <c r="I329" s="734"/>
      <c r="J329" s="734"/>
      <c r="K329" s="734"/>
      <c r="L329" s="734"/>
      <c r="M329" s="734"/>
      <c r="N329" s="734"/>
    </row>
    <row r="330" spans="1:14" x14ac:dyDescent="0.25">
      <c r="A330" s="815"/>
      <c r="B330" s="749"/>
      <c r="C330" s="734"/>
      <c r="D330" s="734"/>
      <c r="E330" s="734"/>
      <c r="F330" s="734"/>
      <c r="G330" s="734"/>
      <c r="H330" s="734"/>
      <c r="I330" s="734"/>
      <c r="J330" s="734"/>
      <c r="K330" s="734"/>
      <c r="L330" s="734"/>
      <c r="M330" s="734"/>
      <c r="N330" s="734"/>
    </row>
    <row r="331" spans="1:14" x14ac:dyDescent="0.25">
      <c r="A331" s="815"/>
      <c r="B331" s="749"/>
      <c r="C331" s="734"/>
      <c r="D331" s="734"/>
      <c r="E331" s="734"/>
      <c r="F331" s="734"/>
      <c r="G331" s="734"/>
      <c r="H331" s="734"/>
      <c r="I331" s="734"/>
      <c r="J331" s="734"/>
      <c r="K331" s="734"/>
      <c r="L331" s="734"/>
      <c r="M331" s="734"/>
      <c r="N331" s="734"/>
    </row>
    <row r="332" spans="1:14" x14ac:dyDescent="0.25">
      <c r="A332" s="815"/>
      <c r="B332" s="749"/>
      <c r="C332" s="734"/>
      <c r="D332" s="734"/>
      <c r="E332" s="734"/>
      <c r="F332" s="734"/>
      <c r="G332" s="734"/>
      <c r="H332" s="734"/>
      <c r="I332" s="734"/>
      <c r="J332" s="734"/>
      <c r="K332" s="734"/>
      <c r="L332" s="734"/>
      <c r="M332" s="734"/>
      <c r="N332" s="734"/>
    </row>
    <row r="333" spans="1:14" x14ac:dyDescent="0.25">
      <c r="A333" s="815"/>
      <c r="B333" s="749"/>
      <c r="C333" s="734"/>
      <c r="D333" s="734"/>
      <c r="E333" s="734"/>
      <c r="F333" s="734"/>
      <c r="G333" s="734"/>
      <c r="H333" s="734"/>
      <c r="I333" s="734"/>
      <c r="J333" s="734"/>
      <c r="K333" s="734"/>
      <c r="L333" s="734"/>
      <c r="M333" s="734"/>
      <c r="N333" s="734"/>
    </row>
    <row r="334" spans="1:14" x14ac:dyDescent="0.25">
      <c r="A334" s="815"/>
      <c r="B334" s="749"/>
      <c r="C334" s="734"/>
      <c r="D334" s="734"/>
      <c r="E334" s="734"/>
      <c r="F334" s="734"/>
      <c r="G334" s="734"/>
      <c r="H334" s="734"/>
      <c r="I334" s="734"/>
      <c r="J334" s="734"/>
      <c r="K334" s="734"/>
      <c r="L334" s="734"/>
      <c r="M334" s="734"/>
      <c r="N334" s="734"/>
    </row>
    <row r="335" spans="1:14" x14ac:dyDescent="0.25">
      <c r="A335" s="815"/>
      <c r="B335" s="749"/>
      <c r="C335" s="734"/>
      <c r="D335" s="734"/>
      <c r="E335" s="734"/>
      <c r="F335" s="734"/>
      <c r="G335" s="734"/>
      <c r="H335" s="734"/>
      <c r="I335" s="734"/>
      <c r="J335" s="734"/>
      <c r="K335" s="734"/>
      <c r="L335" s="734"/>
      <c r="M335" s="734"/>
      <c r="N335" s="734"/>
    </row>
    <row r="336" spans="1:14" x14ac:dyDescent="0.25">
      <c r="A336" s="815"/>
      <c r="B336" s="749"/>
      <c r="C336" s="734"/>
      <c r="D336" s="734"/>
      <c r="E336" s="734"/>
      <c r="F336" s="734"/>
      <c r="G336" s="734"/>
      <c r="H336" s="734"/>
      <c r="I336" s="734"/>
      <c r="J336" s="734"/>
      <c r="K336" s="734"/>
      <c r="L336" s="734"/>
      <c r="M336" s="734"/>
      <c r="N336" s="734"/>
    </row>
    <row r="337" spans="1:14" x14ac:dyDescent="0.25">
      <c r="A337" s="815"/>
      <c r="B337" s="749"/>
      <c r="C337" s="734"/>
      <c r="D337" s="734"/>
      <c r="E337" s="734"/>
      <c r="F337" s="734"/>
      <c r="G337" s="734"/>
      <c r="H337" s="734"/>
      <c r="I337" s="734"/>
      <c r="J337" s="734"/>
      <c r="K337" s="734"/>
      <c r="L337" s="734"/>
      <c r="M337" s="734"/>
      <c r="N337" s="734"/>
    </row>
    <row r="338" spans="1:14" x14ac:dyDescent="0.25">
      <c r="A338" s="815"/>
      <c r="B338" s="749"/>
      <c r="C338" s="734"/>
      <c r="D338" s="734"/>
      <c r="E338" s="734"/>
      <c r="F338" s="734"/>
      <c r="G338" s="734"/>
      <c r="H338" s="734"/>
      <c r="I338" s="734"/>
      <c r="J338" s="734"/>
      <c r="K338" s="734"/>
      <c r="L338" s="734"/>
      <c r="M338" s="734"/>
      <c r="N338" s="734"/>
    </row>
    <row r="339" spans="1:14" x14ac:dyDescent="0.25">
      <c r="A339" s="815"/>
      <c r="B339" s="749"/>
      <c r="C339" s="734"/>
      <c r="D339" s="734"/>
      <c r="E339" s="734"/>
      <c r="F339" s="734"/>
      <c r="G339" s="734"/>
      <c r="H339" s="734"/>
      <c r="I339" s="734"/>
      <c r="J339" s="734"/>
      <c r="K339" s="734"/>
      <c r="L339" s="734"/>
      <c r="M339" s="734"/>
      <c r="N339" s="734"/>
    </row>
    <row r="340" spans="1:14" x14ac:dyDescent="0.25">
      <c r="A340" s="815"/>
      <c r="B340" s="749"/>
      <c r="C340" s="734"/>
      <c r="D340" s="734"/>
      <c r="E340" s="734"/>
      <c r="F340" s="734"/>
      <c r="G340" s="734"/>
      <c r="H340" s="734"/>
      <c r="I340" s="734"/>
      <c r="J340" s="734"/>
      <c r="K340" s="734"/>
      <c r="L340" s="734"/>
      <c r="M340" s="734"/>
      <c r="N340" s="734"/>
    </row>
    <row r="341" spans="1:14" x14ac:dyDescent="0.25">
      <c r="A341" s="815"/>
      <c r="B341" s="749"/>
      <c r="C341" s="734"/>
      <c r="D341" s="734"/>
      <c r="E341" s="734"/>
      <c r="F341" s="734"/>
      <c r="G341" s="734"/>
      <c r="H341" s="734"/>
      <c r="I341" s="734"/>
      <c r="J341" s="734"/>
      <c r="K341" s="734"/>
      <c r="L341" s="734"/>
      <c r="M341" s="734"/>
      <c r="N341" s="734"/>
    </row>
    <row r="342" spans="1:14" x14ac:dyDescent="0.25">
      <c r="A342" s="815"/>
      <c r="B342" s="749"/>
      <c r="C342" s="734"/>
      <c r="D342" s="734"/>
      <c r="E342" s="734"/>
      <c r="F342" s="734"/>
      <c r="G342" s="734"/>
      <c r="H342" s="734"/>
      <c r="I342" s="734"/>
      <c r="J342" s="734"/>
      <c r="K342" s="734"/>
      <c r="L342" s="734"/>
      <c r="M342" s="734"/>
      <c r="N342" s="734"/>
    </row>
    <row r="343" spans="1:14" x14ac:dyDescent="0.25">
      <c r="A343" s="815"/>
      <c r="B343" s="749"/>
      <c r="C343" s="734"/>
      <c r="D343" s="734"/>
      <c r="E343" s="734"/>
      <c r="F343" s="734"/>
      <c r="G343" s="734"/>
      <c r="H343" s="734"/>
      <c r="I343" s="734"/>
      <c r="J343" s="734"/>
      <c r="K343" s="734"/>
      <c r="L343" s="734"/>
      <c r="M343" s="734"/>
      <c r="N343" s="734"/>
    </row>
    <row r="344" spans="1:14" x14ac:dyDescent="0.25">
      <c r="A344" s="815"/>
      <c r="B344" s="749"/>
      <c r="C344" s="734"/>
      <c r="D344" s="734"/>
      <c r="E344" s="734"/>
      <c r="F344" s="734"/>
      <c r="G344" s="734"/>
      <c r="H344" s="734"/>
      <c r="I344" s="734"/>
      <c r="J344" s="734"/>
      <c r="K344" s="734"/>
      <c r="L344" s="734"/>
      <c r="M344" s="734"/>
      <c r="N344" s="734"/>
    </row>
    <row r="345" spans="1:14" x14ac:dyDescent="0.25">
      <c r="A345" s="815"/>
      <c r="B345" s="749"/>
      <c r="C345" s="734"/>
      <c r="D345" s="734"/>
      <c r="E345" s="734"/>
      <c r="F345" s="734"/>
      <c r="G345" s="734"/>
      <c r="H345" s="734"/>
      <c r="I345" s="734"/>
      <c r="J345" s="734"/>
      <c r="K345" s="734"/>
      <c r="L345" s="734"/>
      <c r="M345" s="734"/>
      <c r="N345" s="734"/>
    </row>
    <row r="346" spans="1:14" x14ac:dyDescent="0.25">
      <c r="A346" s="815"/>
      <c r="B346" s="749"/>
      <c r="C346" s="734"/>
      <c r="D346" s="734"/>
      <c r="E346" s="734"/>
      <c r="F346" s="734"/>
      <c r="G346" s="734"/>
      <c r="H346" s="734"/>
      <c r="I346" s="734"/>
      <c r="J346" s="734"/>
      <c r="K346" s="734"/>
      <c r="L346" s="734"/>
      <c r="M346" s="734"/>
      <c r="N346" s="734"/>
    </row>
    <row r="347" spans="1:14" x14ac:dyDescent="0.25">
      <c r="A347" s="815"/>
      <c r="B347" s="749"/>
      <c r="C347" s="734"/>
      <c r="D347" s="734"/>
      <c r="E347" s="734"/>
      <c r="F347" s="734"/>
      <c r="G347" s="734"/>
      <c r="H347" s="734"/>
      <c r="I347" s="734"/>
      <c r="J347" s="734"/>
      <c r="K347" s="734"/>
      <c r="L347" s="734"/>
      <c r="M347" s="734"/>
      <c r="N347" s="734"/>
    </row>
    <row r="348" spans="1:14" x14ac:dyDescent="0.25">
      <c r="A348" s="815"/>
      <c r="B348" s="749"/>
      <c r="C348" s="734"/>
      <c r="D348" s="734"/>
      <c r="E348" s="734"/>
      <c r="F348" s="734"/>
      <c r="G348" s="734"/>
      <c r="H348" s="734"/>
      <c r="I348" s="734"/>
      <c r="J348" s="734"/>
      <c r="K348" s="734"/>
      <c r="L348" s="734"/>
      <c r="M348" s="734"/>
      <c r="N348" s="734"/>
    </row>
    <row r="349" spans="1:14" x14ac:dyDescent="0.25">
      <c r="A349" s="815"/>
      <c r="B349" s="749"/>
      <c r="C349" s="734"/>
      <c r="D349" s="734"/>
      <c r="E349" s="734"/>
      <c r="F349" s="734"/>
      <c r="G349" s="734"/>
      <c r="H349" s="734"/>
      <c r="I349" s="734"/>
      <c r="J349" s="734"/>
      <c r="K349" s="734"/>
      <c r="L349" s="734"/>
      <c r="M349" s="734"/>
      <c r="N349" s="734"/>
    </row>
    <row r="350" spans="1:14" x14ac:dyDescent="0.25">
      <c r="A350" s="815"/>
      <c r="B350" s="749"/>
      <c r="C350" s="734"/>
      <c r="D350" s="734"/>
      <c r="E350" s="734"/>
      <c r="F350" s="734"/>
      <c r="G350" s="734"/>
      <c r="H350" s="734"/>
      <c r="I350" s="734"/>
      <c r="J350" s="734"/>
      <c r="K350" s="734"/>
      <c r="L350" s="734"/>
      <c r="M350" s="734"/>
      <c r="N350" s="734"/>
    </row>
    <row r="351" spans="1:14" x14ac:dyDescent="0.25">
      <c r="A351" s="815"/>
      <c r="B351" s="749"/>
      <c r="C351" s="734"/>
      <c r="D351" s="734"/>
      <c r="E351" s="734"/>
      <c r="F351" s="734"/>
      <c r="G351" s="734"/>
      <c r="H351" s="734"/>
      <c r="I351" s="734"/>
      <c r="J351" s="734"/>
      <c r="K351" s="734"/>
      <c r="L351" s="734"/>
      <c r="M351" s="734"/>
      <c r="N351" s="734"/>
    </row>
    <row r="352" spans="1:14" x14ac:dyDescent="0.25">
      <c r="A352" s="815"/>
      <c r="B352" s="749"/>
      <c r="C352" s="734"/>
      <c r="D352" s="734"/>
      <c r="E352" s="734"/>
      <c r="F352" s="734"/>
      <c r="G352" s="734"/>
      <c r="H352" s="734"/>
      <c r="I352" s="734"/>
      <c r="J352" s="734"/>
      <c r="K352" s="734"/>
      <c r="L352" s="734"/>
      <c r="M352" s="734"/>
      <c r="N352" s="734"/>
    </row>
    <row r="353" spans="1:14" x14ac:dyDescent="0.25">
      <c r="A353" s="815"/>
      <c r="B353" s="749"/>
      <c r="C353" s="734"/>
      <c r="D353" s="734"/>
      <c r="E353" s="734"/>
      <c r="F353" s="734"/>
      <c r="G353" s="734"/>
      <c r="H353" s="734"/>
      <c r="I353" s="734"/>
      <c r="J353" s="734"/>
      <c r="K353" s="734"/>
      <c r="L353" s="734"/>
      <c r="M353" s="734"/>
      <c r="N353" s="734"/>
    </row>
    <row r="354" spans="1:14" x14ac:dyDescent="0.25">
      <c r="A354" s="815"/>
      <c r="B354" s="749"/>
      <c r="C354" s="734"/>
      <c r="D354" s="734"/>
      <c r="E354" s="734"/>
      <c r="F354" s="734"/>
      <c r="G354" s="734"/>
      <c r="H354" s="734"/>
      <c r="I354" s="734"/>
      <c r="J354" s="734"/>
      <c r="K354" s="734"/>
      <c r="L354" s="734"/>
      <c r="M354" s="734"/>
      <c r="N354" s="734"/>
    </row>
    <row r="355" spans="1:14" x14ac:dyDescent="0.25">
      <c r="A355" s="815"/>
      <c r="B355" s="749"/>
      <c r="C355" s="734"/>
      <c r="D355" s="734"/>
      <c r="E355" s="734"/>
      <c r="F355" s="734"/>
      <c r="G355" s="734"/>
      <c r="H355" s="734"/>
      <c r="I355" s="734"/>
      <c r="J355" s="734"/>
      <c r="K355" s="734"/>
      <c r="L355" s="734"/>
      <c r="M355" s="734"/>
      <c r="N355" s="734"/>
    </row>
    <row r="356" spans="1:14" x14ac:dyDescent="0.25">
      <c r="A356" s="815"/>
      <c r="B356" s="749"/>
      <c r="C356" s="734"/>
      <c r="D356" s="734"/>
      <c r="E356" s="734"/>
      <c r="F356" s="734"/>
      <c r="G356" s="734"/>
      <c r="H356" s="734"/>
      <c r="I356" s="734"/>
      <c r="J356" s="734"/>
      <c r="K356" s="734"/>
      <c r="L356" s="734"/>
      <c r="M356" s="734"/>
      <c r="N356" s="734"/>
    </row>
    <row r="357" spans="1:14" x14ac:dyDescent="0.25">
      <c r="A357" s="815"/>
      <c r="B357" s="749"/>
      <c r="C357" s="734"/>
      <c r="D357" s="734"/>
      <c r="E357" s="734"/>
      <c r="F357" s="734"/>
      <c r="G357" s="734"/>
      <c r="H357" s="734"/>
      <c r="I357" s="734"/>
      <c r="J357" s="734"/>
      <c r="K357" s="734"/>
      <c r="L357" s="734"/>
      <c r="M357" s="734"/>
      <c r="N357" s="734"/>
    </row>
    <row r="358" spans="1:14" x14ac:dyDescent="0.25">
      <c r="A358" s="815"/>
      <c r="B358" s="749"/>
      <c r="C358" s="734"/>
      <c r="D358" s="734"/>
      <c r="E358" s="734"/>
      <c r="F358" s="734"/>
      <c r="G358" s="734"/>
      <c r="H358" s="734"/>
      <c r="I358" s="734"/>
      <c r="J358" s="734"/>
      <c r="K358" s="734"/>
      <c r="L358" s="734"/>
      <c r="M358" s="734"/>
      <c r="N358" s="734"/>
    </row>
    <row r="359" spans="1:14" x14ac:dyDescent="0.25">
      <c r="A359" s="815"/>
      <c r="B359" s="749"/>
      <c r="C359" s="734"/>
      <c r="D359" s="734"/>
      <c r="E359" s="734"/>
      <c r="F359" s="734"/>
      <c r="G359" s="734"/>
      <c r="H359" s="734"/>
      <c r="I359" s="734"/>
      <c r="J359" s="734"/>
      <c r="K359" s="734"/>
      <c r="L359" s="734"/>
      <c r="M359" s="734"/>
      <c r="N359" s="734"/>
    </row>
    <row r="360" spans="1:14" x14ac:dyDescent="0.25">
      <c r="A360" s="815"/>
      <c r="B360" s="749"/>
      <c r="C360" s="734"/>
      <c r="D360" s="734"/>
      <c r="E360" s="734"/>
      <c r="F360" s="734"/>
      <c r="G360" s="734"/>
      <c r="H360" s="734"/>
      <c r="I360" s="734"/>
      <c r="J360" s="734"/>
      <c r="K360" s="734"/>
      <c r="L360" s="734"/>
      <c r="M360" s="734"/>
      <c r="N360" s="734"/>
    </row>
    <row r="361" spans="1:14" x14ac:dyDescent="0.25">
      <c r="A361" s="815"/>
      <c r="B361" s="749"/>
      <c r="C361" s="734"/>
      <c r="D361" s="734"/>
      <c r="E361" s="734"/>
      <c r="F361" s="734"/>
      <c r="G361" s="734"/>
      <c r="H361" s="734"/>
      <c r="I361" s="734"/>
      <c r="J361" s="734"/>
      <c r="K361" s="734"/>
      <c r="L361" s="734"/>
      <c r="M361" s="734"/>
      <c r="N361" s="734"/>
    </row>
    <row r="362" spans="1:14" x14ac:dyDescent="0.25">
      <c r="A362" s="815"/>
      <c r="B362" s="749"/>
      <c r="C362" s="734"/>
      <c r="D362" s="734"/>
      <c r="E362" s="734"/>
      <c r="F362" s="734"/>
      <c r="G362" s="734"/>
      <c r="H362" s="734"/>
      <c r="I362" s="734"/>
      <c r="J362" s="734"/>
      <c r="K362" s="734"/>
      <c r="L362" s="734"/>
      <c r="M362" s="734"/>
      <c r="N362" s="734"/>
    </row>
    <row r="363" spans="1:14" x14ac:dyDescent="0.25">
      <c r="A363" s="815"/>
      <c r="B363" s="749"/>
      <c r="C363" s="734"/>
      <c r="D363" s="734"/>
      <c r="E363" s="734"/>
      <c r="F363" s="734"/>
      <c r="G363" s="734"/>
      <c r="H363" s="734"/>
      <c r="I363" s="734"/>
      <c r="J363" s="734"/>
      <c r="K363" s="734"/>
      <c r="L363" s="734"/>
      <c r="M363" s="734"/>
      <c r="N363" s="734"/>
    </row>
    <row r="364" spans="1:14" x14ac:dyDescent="0.25">
      <c r="A364" s="815"/>
      <c r="B364" s="749"/>
      <c r="C364" s="734"/>
      <c r="D364" s="734"/>
      <c r="E364" s="734"/>
      <c r="F364" s="734"/>
      <c r="G364" s="734"/>
      <c r="H364" s="734"/>
      <c r="I364" s="734"/>
      <c r="J364" s="734"/>
      <c r="K364" s="734"/>
      <c r="L364" s="734"/>
      <c r="M364" s="734"/>
      <c r="N364" s="734"/>
    </row>
    <row r="365" spans="1:14" x14ac:dyDescent="0.25">
      <c r="A365" s="815"/>
      <c r="B365" s="749"/>
      <c r="C365" s="734"/>
      <c r="D365" s="734"/>
      <c r="E365" s="734"/>
      <c r="F365" s="734"/>
      <c r="G365" s="734"/>
      <c r="H365" s="734"/>
      <c r="I365" s="734"/>
      <c r="J365" s="734"/>
      <c r="K365" s="734"/>
      <c r="L365" s="734"/>
      <c r="M365" s="734"/>
      <c r="N365" s="734"/>
    </row>
    <row r="366" spans="1:14" x14ac:dyDescent="0.25">
      <c r="A366" s="815"/>
      <c r="B366" s="749"/>
      <c r="C366" s="734"/>
      <c r="D366" s="734"/>
      <c r="E366" s="734"/>
      <c r="F366" s="734"/>
      <c r="G366" s="734"/>
      <c r="H366" s="734"/>
      <c r="I366" s="734"/>
      <c r="J366" s="734"/>
      <c r="K366" s="734"/>
      <c r="L366" s="734"/>
      <c r="M366" s="734"/>
      <c r="N366" s="734"/>
    </row>
    <row r="367" spans="1:14" x14ac:dyDescent="0.25">
      <c r="A367" s="815"/>
      <c r="B367" s="749"/>
      <c r="C367" s="734"/>
      <c r="D367" s="734"/>
      <c r="E367" s="734"/>
      <c r="F367" s="734"/>
      <c r="G367" s="734"/>
      <c r="H367" s="734"/>
      <c r="I367" s="734"/>
      <c r="J367" s="734"/>
      <c r="K367" s="734"/>
      <c r="L367" s="734"/>
      <c r="M367" s="734"/>
      <c r="N367" s="734"/>
    </row>
    <row r="368" spans="1:14" x14ac:dyDescent="0.25">
      <c r="A368" s="815"/>
      <c r="B368" s="749"/>
      <c r="C368" s="734"/>
      <c r="D368" s="734"/>
      <c r="E368" s="734"/>
      <c r="F368" s="734"/>
      <c r="G368" s="734"/>
      <c r="H368" s="734"/>
      <c r="I368" s="734"/>
      <c r="J368" s="734"/>
      <c r="K368" s="734"/>
      <c r="L368" s="734"/>
      <c r="M368" s="734"/>
      <c r="N368" s="734"/>
    </row>
    <row r="369" spans="1:14" x14ac:dyDescent="0.25">
      <c r="A369" s="815"/>
      <c r="B369" s="749"/>
      <c r="C369" s="734"/>
      <c r="D369" s="734"/>
      <c r="E369" s="734"/>
      <c r="F369" s="734"/>
      <c r="G369" s="734"/>
      <c r="H369" s="734"/>
      <c r="I369" s="734"/>
      <c r="J369" s="734"/>
      <c r="K369" s="734"/>
      <c r="L369" s="734"/>
      <c r="M369" s="734"/>
      <c r="N369" s="734"/>
    </row>
    <row r="370" spans="1:14" x14ac:dyDescent="0.25">
      <c r="A370" s="815"/>
      <c r="B370" s="749"/>
      <c r="C370" s="734"/>
      <c r="D370" s="734"/>
      <c r="E370" s="734"/>
      <c r="F370" s="734"/>
      <c r="G370" s="734"/>
      <c r="H370" s="734"/>
      <c r="I370" s="734"/>
      <c r="J370" s="734"/>
      <c r="K370" s="734"/>
      <c r="L370" s="734"/>
      <c r="M370" s="734"/>
      <c r="N370" s="734"/>
    </row>
    <row r="371" spans="1:14" x14ac:dyDescent="0.25">
      <c r="A371" s="815"/>
      <c r="B371" s="749"/>
      <c r="C371" s="734"/>
      <c r="D371" s="734"/>
      <c r="E371" s="734"/>
      <c r="F371" s="734"/>
      <c r="G371" s="734"/>
      <c r="H371" s="734"/>
      <c r="I371" s="734"/>
      <c r="J371" s="734"/>
      <c r="K371" s="734"/>
      <c r="L371" s="734"/>
      <c r="M371" s="734"/>
      <c r="N371" s="734"/>
    </row>
    <row r="372" spans="1:14" x14ac:dyDescent="0.25">
      <c r="A372" s="815"/>
      <c r="B372" s="749"/>
      <c r="C372" s="734"/>
      <c r="D372" s="734"/>
      <c r="E372" s="734"/>
      <c r="F372" s="734"/>
      <c r="G372" s="734"/>
      <c r="H372" s="734"/>
      <c r="I372" s="734"/>
      <c r="J372" s="734"/>
      <c r="K372" s="734"/>
      <c r="L372" s="734"/>
      <c r="M372" s="734"/>
      <c r="N372" s="734"/>
    </row>
    <row r="373" spans="1:14" x14ac:dyDescent="0.25">
      <c r="A373" s="815"/>
      <c r="B373" s="749"/>
      <c r="C373" s="734"/>
      <c r="D373" s="734"/>
      <c r="E373" s="734"/>
      <c r="F373" s="734"/>
      <c r="G373" s="734"/>
      <c r="H373" s="734"/>
      <c r="I373" s="734"/>
      <c r="J373" s="734"/>
      <c r="K373" s="734"/>
      <c r="L373" s="734"/>
      <c r="M373" s="734"/>
      <c r="N373" s="734"/>
    </row>
    <row r="374" spans="1:14" x14ac:dyDescent="0.25">
      <c r="A374" s="815"/>
      <c r="B374" s="749"/>
      <c r="C374" s="734"/>
      <c r="D374" s="734"/>
      <c r="E374" s="734"/>
      <c r="F374" s="734"/>
      <c r="G374" s="734"/>
      <c r="H374" s="734"/>
      <c r="I374" s="734"/>
      <c r="J374" s="734"/>
      <c r="K374" s="734"/>
      <c r="L374" s="734"/>
      <c r="M374" s="734"/>
      <c r="N374" s="734"/>
    </row>
    <row r="375" spans="1:14" x14ac:dyDescent="0.25">
      <c r="A375" s="815"/>
      <c r="B375" s="749"/>
      <c r="C375" s="734"/>
      <c r="D375" s="734"/>
      <c r="E375" s="734"/>
      <c r="F375" s="734"/>
      <c r="G375" s="734"/>
      <c r="H375" s="734"/>
      <c r="I375" s="734"/>
      <c r="J375" s="734"/>
      <c r="K375" s="734"/>
      <c r="L375" s="734"/>
      <c r="M375" s="734"/>
      <c r="N375" s="734"/>
    </row>
    <row r="376" spans="1:14" x14ac:dyDescent="0.25">
      <c r="A376" s="815"/>
      <c r="B376" s="749"/>
      <c r="C376" s="734"/>
      <c r="D376" s="734"/>
      <c r="E376" s="734"/>
      <c r="F376" s="734"/>
      <c r="G376" s="734"/>
      <c r="H376" s="734"/>
      <c r="I376" s="734"/>
      <c r="J376" s="734"/>
      <c r="K376" s="734"/>
      <c r="L376" s="734"/>
      <c r="M376" s="734"/>
      <c r="N376" s="734"/>
    </row>
    <row r="377" spans="1:14" x14ac:dyDescent="0.25">
      <c r="A377" s="815"/>
      <c r="B377" s="749"/>
      <c r="C377" s="734"/>
      <c r="D377" s="734"/>
      <c r="E377" s="734"/>
      <c r="F377" s="734"/>
      <c r="G377" s="734"/>
      <c r="H377" s="734"/>
      <c r="I377" s="734"/>
      <c r="J377" s="734"/>
      <c r="K377" s="734"/>
      <c r="L377" s="734"/>
      <c r="M377" s="734"/>
      <c r="N377" s="734"/>
    </row>
    <row r="378" spans="1:14" x14ac:dyDescent="0.25">
      <c r="A378" s="815"/>
      <c r="B378" s="749"/>
      <c r="C378" s="734"/>
      <c r="D378" s="734"/>
      <c r="E378" s="734"/>
      <c r="F378" s="734"/>
      <c r="G378" s="734"/>
      <c r="H378" s="734"/>
      <c r="I378" s="734"/>
      <c r="J378" s="734"/>
      <c r="K378" s="734"/>
      <c r="L378" s="734"/>
      <c r="M378" s="734"/>
      <c r="N378" s="734"/>
    </row>
    <row r="379" spans="1:14" x14ac:dyDescent="0.25">
      <c r="A379" s="815"/>
      <c r="B379" s="749"/>
      <c r="C379" s="734"/>
      <c r="D379" s="734"/>
      <c r="E379" s="734"/>
      <c r="F379" s="734"/>
      <c r="G379" s="734"/>
      <c r="H379" s="734"/>
      <c r="I379" s="734"/>
      <c r="J379" s="734"/>
      <c r="K379" s="734"/>
      <c r="L379" s="734"/>
      <c r="M379" s="734"/>
      <c r="N379" s="734"/>
    </row>
    <row r="380" spans="1:14" x14ac:dyDescent="0.25">
      <c r="A380" s="815"/>
      <c r="B380" s="749"/>
      <c r="C380" s="734"/>
      <c r="D380" s="734"/>
      <c r="E380" s="734"/>
      <c r="F380" s="734"/>
      <c r="G380" s="734"/>
      <c r="H380" s="734"/>
      <c r="I380" s="734"/>
      <c r="J380" s="734"/>
      <c r="K380" s="734"/>
      <c r="L380" s="734"/>
      <c r="M380" s="734"/>
      <c r="N380" s="734"/>
    </row>
    <row r="381" spans="1:14" x14ac:dyDescent="0.25">
      <c r="A381" s="815"/>
      <c r="B381" s="749"/>
      <c r="C381" s="734"/>
      <c r="D381" s="734"/>
      <c r="E381" s="734"/>
      <c r="F381" s="734"/>
      <c r="G381" s="734"/>
      <c r="H381" s="734"/>
      <c r="I381" s="734"/>
      <c r="J381" s="734"/>
      <c r="K381" s="734"/>
      <c r="L381" s="734"/>
      <c r="M381" s="734"/>
      <c r="N381" s="734"/>
    </row>
    <row r="382" spans="1:14" x14ac:dyDescent="0.25">
      <c r="A382" s="815"/>
      <c r="B382" s="749"/>
      <c r="C382" s="734"/>
      <c r="D382" s="734"/>
      <c r="E382" s="734"/>
      <c r="F382" s="734"/>
      <c r="G382" s="734"/>
      <c r="H382" s="734"/>
      <c r="I382" s="734"/>
      <c r="J382" s="734"/>
      <c r="K382" s="734"/>
      <c r="L382" s="734"/>
      <c r="M382" s="734"/>
      <c r="N382" s="734"/>
    </row>
    <row r="383" spans="1:14" x14ac:dyDescent="0.25">
      <c r="A383" s="815"/>
      <c r="B383" s="749"/>
      <c r="C383" s="734"/>
      <c r="D383" s="734"/>
      <c r="E383" s="734"/>
      <c r="F383" s="734"/>
      <c r="G383" s="734"/>
      <c r="H383" s="734"/>
      <c r="I383" s="734"/>
      <c r="J383" s="734"/>
      <c r="K383" s="734"/>
      <c r="L383" s="734"/>
      <c r="M383" s="734"/>
      <c r="N383" s="734"/>
    </row>
    <row r="384" spans="1:14" x14ac:dyDescent="0.25">
      <c r="A384" s="815"/>
      <c r="B384" s="749"/>
      <c r="C384" s="734"/>
      <c r="D384" s="734"/>
      <c r="E384" s="734"/>
      <c r="F384" s="734"/>
      <c r="G384" s="734"/>
      <c r="H384" s="734"/>
      <c r="I384" s="734"/>
      <c r="J384" s="734"/>
      <c r="K384" s="734"/>
      <c r="L384" s="734"/>
      <c r="M384" s="734"/>
      <c r="N384" s="734"/>
    </row>
    <row r="385" spans="1:14" x14ac:dyDescent="0.25">
      <c r="A385" s="815"/>
      <c r="B385" s="749"/>
      <c r="C385" s="734"/>
      <c r="D385" s="734"/>
      <c r="E385" s="734"/>
      <c r="F385" s="734"/>
      <c r="G385" s="734"/>
      <c r="H385" s="734"/>
      <c r="I385" s="734"/>
      <c r="J385" s="734"/>
      <c r="K385" s="734"/>
      <c r="L385" s="734"/>
      <c r="M385" s="734"/>
      <c r="N385" s="734"/>
    </row>
    <row r="386" spans="1:14" x14ac:dyDescent="0.25">
      <c r="A386" s="815"/>
      <c r="B386" s="749"/>
      <c r="C386" s="734"/>
      <c r="D386" s="734"/>
      <c r="E386" s="734"/>
      <c r="F386" s="734"/>
      <c r="G386" s="734"/>
      <c r="H386" s="734"/>
      <c r="I386" s="734"/>
      <c r="J386" s="734"/>
      <c r="K386" s="734"/>
      <c r="L386" s="734"/>
      <c r="M386" s="734"/>
      <c r="N386" s="734"/>
    </row>
    <row r="387" spans="1:14" x14ac:dyDescent="0.25">
      <c r="A387" s="815"/>
      <c r="B387" s="749"/>
      <c r="C387" s="734"/>
      <c r="D387" s="734"/>
      <c r="E387" s="734"/>
      <c r="F387" s="734"/>
      <c r="G387" s="734"/>
      <c r="H387" s="734"/>
      <c r="I387" s="734"/>
      <c r="J387" s="734"/>
      <c r="K387" s="734"/>
      <c r="L387" s="734"/>
      <c r="M387" s="734"/>
      <c r="N387" s="734"/>
    </row>
    <row r="388" spans="1:14" x14ac:dyDescent="0.25">
      <c r="A388" s="815"/>
      <c r="B388" s="749"/>
      <c r="C388" s="734"/>
      <c r="D388" s="734"/>
      <c r="E388" s="734"/>
      <c r="F388" s="734"/>
      <c r="G388" s="734"/>
      <c r="H388" s="734"/>
      <c r="I388" s="734"/>
      <c r="J388" s="734"/>
      <c r="K388" s="734"/>
      <c r="L388" s="734"/>
      <c r="M388" s="734"/>
      <c r="N388" s="734"/>
    </row>
    <row r="389" spans="1:14" x14ac:dyDescent="0.25">
      <c r="A389" s="815"/>
      <c r="B389" s="749"/>
      <c r="C389" s="734"/>
      <c r="D389" s="734"/>
      <c r="E389" s="734"/>
      <c r="F389" s="734"/>
      <c r="G389" s="734"/>
      <c r="H389" s="734"/>
      <c r="I389" s="734"/>
      <c r="J389" s="734"/>
      <c r="K389" s="734"/>
      <c r="L389" s="734"/>
      <c r="M389" s="734"/>
      <c r="N389" s="734"/>
    </row>
    <row r="390" spans="1:14" x14ac:dyDescent="0.25">
      <c r="A390" s="815"/>
      <c r="B390" s="749"/>
      <c r="C390" s="734"/>
      <c r="D390" s="734"/>
      <c r="E390" s="734"/>
      <c r="F390" s="734"/>
      <c r="G390" s="734"/>
      <c r="H390" s="734"/>
      <c r="I390" s="734"/>
      <c r="J390" s="734"/>
      <c r="K390" s="734"/>
      <c r="L390" s="734"/>
      <c r="M390" s="734"/>
      <c r="N390" s="734"/>
    </row>
    <row r="391" spans="1:14" x14ac:dyDescent="0.25">
      <c r="A391" s="815"/>
      <c r="B391" s="749"/>
      <c r="C391" s="734"/>
      <c r="D391" s="734"/>
      <c r="E391" s="734"/>
      <c r="F391" s="734"/>
      <c r="G391" s="734"/>
      <c r="H391" s="734"/>
      <c r="I391" s="734"/>
      <c r="J391" s="734"/>
      <c r="K391" s="734"/>
      <c r="L391" s="734"/>
      <c r="M391" s="734"/>
      <c r="N391" s="734"/>
    </row>
    <row r="392" spans="1:14" x14ac:dyDescent="0.25">
      <c r="A392" s="815"/>
      <c r="B392" s="749"/>
      <c r="C392" s="734"/>
      <c r="D392" s="734"/>
      <c r="E392" s="734"/>
      <c r="F392" s="734"/>
      <c r="G392" s="734"/>
      <c r="H392" s="734"/>
      <c r="I392" s="734"/>
      <c r="J392" s="734"/>
      <c r="K392" s="734"/>
      <c r="L392" s="734"/>
      <c r="M392" s="734"/>
      <c r="N392" s="734"/>
    </row>
    <row r="393" spans="1:14" x14ac:dyDescent="0.25">
      <c r="A393" s="815"/>
      <c r="B393" s="749"/>
      <c r="C393" s="734"/>
      <c r="D393" s="734"/>
      <c r="E393" s="734"/>
      <c r="F393" s="734"/>
      <c r="G393" s="734"/>
      <c r="H393" s="734"/>
      <c r="I393" s="734"/>
      <c r="J393" s="734"/>
      <c r="K393" s="734"/>
      <c r="L393" s="734"/>
      <c r="M393" s="734"/>
      <c r="N393" s="734"/>
    </row>
    <row r="394" spans="1:14" x14ac:dyDescent="0.25">
      <c r="A394" s="815"/>
      <c r="B394" s="749"/>
      <c r="C394" s="734"/>
      <c r="D394" s="734"/>
      <c r="E394" s="734"/>
      <c r="F394" s="734"/>
      <c r="G394" s="734"/>
      <c r="H394" s="734"/>
      <c r="I394" s="734"/>
      <c r="J394" s="734"/>
      <c r="K394" s="734"/>
      <c r="L394" s="734"/>
      <c r="M394" s="734"/>
      <c r="N394" s="734"/>
    </row>
    <row r="395" spans="1:14" x14ac:dyDescent="0.25">
      <c r="A395" s="815"/>
      <c r="B395" s="749"/>
      <c r="C395" s="734"/>
      <c r="D395" s="734"/>
      <c r="E395" s="734"/>
      <c r="F395" s="734"/>
      <c r="G395" s="734"/>
      <c r="H395" s="734"/>
      <c r="I395" s="734"/>
      <c r="J395" s="734"/>
      <c r="K395" s="734"/>
      <c r="L395" s="734"/>
      <c r="M395" s="734"/>
      <c r="N395" s="734"/>
    </row>
    <row r="396" spans="1:14" x14ac:dyDescent="0.25">
      <c r="A396" s="815"/>
      <c r="B396" s="749"/>
      <c r="C396" s="734"/>
      <c r="D396" s="734"/>
      <c r="E396" s="734"/>
      <c r="F396" s="734"/>
      <c r="G396" s="734"/>
      <c r="H396" s="734"/>
      <c r="I396" s="734"/>
      <c r="J396" s="734"/>
      <c r="K396" s="734"/>
      <c r="L396" s="734"/>
      <c r="M396" s="734"/>
      <c r="N396" s="734"/>
    </row>
    <row r="397" spans="1:14" x14ac:dyDescent="0.25">
      <c r="A397" s="815"/>
      <c r="B397" s="749"/>
      <c r="C397" s="734"/>
      <c r="D397" s="734"/>
      <c r="E397" s="734"/>
      <c r="F397" s="734"/>
      <c r="G397" s="734"/>
      <c r="H397" s="734"/>
      <c r="I397" s="734"/>
      <c r="J397" s="734"/>
      <c r="K397" s="734"/>
      <c r="L397" s="734"/>
      <c r="M397" s="734"/>
      <c r="N397" s="734"/>
    </row>
    <row r="398" spans="1:14" x14ac:dyDescent="0.25">
      <c r="A398" s="815"/>
      <c r="B398" s="749"/>
      <c r="C398" s="734"/>
      <c r="D398" s="734"/>
      <c r="E398" s="734"/>
      <c r="F398" s="734"/>
      <c r="G398" s="734"/>
      <c r="H398" s="734"/>
      <c r="I398" s="734"/>
      <c r="J398" s="734"/>
      <c r="K398" s="734"/>
      <c r="L398" s="734"/>
      <c r="M398" s="734"/>
      <c r="N398" s="734"/>
    </row>
    <row r="399" spans="1:14" x14ac:dyDescent="0.25">
      <c r="A399" s="815"/>
      <c r="B399" s="749"/>
      <c r="C399" s="734"/>
      <c r="D399" s="734"/>
      <c r="E399" s="734"/>
      <c r="F399" s="734"/>
      <c r="G399" s="734"/>
      <c r="H399" s="734"/>
      <c r="I399" s="734"/>
      <c r="J399" s="734"/>
      <c r="K399" s="734"/>
      <c r="L399" s="734"/>
      <c r="M399" s="734"/>
      <c r="N399" s="734"/>
    </row>
    <row r="400" spans="1:14" x14ac:dyDescent="0.25">
      <c r="A400" s="815"/>
      <c r="B400" s="749"/>
      <c r="C400" s="734"/>
      <c r="D400" s="734"/>
      <c r="E400" s="734"/>
      <c r="F400" s="734"/>
      <c r="G400" s="734"/>
      <c r="H400" s="734"/>
      <c r="I400" s="734"/>
      <c r="J400" s="734"/>
      <c r="K400" s="734"/>
      <c r="L400" s="734"/>
      <c r="M400" s="734"/>
      <c r="N400" s="734"/>
    </row>
    <row r="401" spans="1:14" x14ac:dyDescent="0.25">
      <c r="A401" s="815"/>
      <c r="B401" s="749"/>
      <c r="C401" s="734"/>
      <c r="D401" s="734"/>
      <c r="E401" s="734"/>
      <c r="F401" s="734"/>
      <c r="G401" s="734"/>
      <c r="H401" s="734"/>
      <c r="I401" s="734"/>
      <c r="J401" s="734"/>
      <c r="K401" s="734"/>
      <c r="L401" s="734"/>
      <c r="M401" s="734"/>
      <c r="N401" s="734"/>
    </row>
    <row r="402" spans="1:14" x14ac:dyDescent="0.25">
      <c r="A402" s="815"/>
      <c r="B402" s="749"/>
      <c r="C402" s="734"/>
      <c r="D402" s="734"/>
      <c r="E402" s="734"/>
      <c r="F402" s="734"/>
      <c r="G402" s="734"/>
      <c r="H402" s="734"/>
      <c r="I402" s="734"/>
      <c r="J402" s="734"/>
      <c r="K402" s="734"/>
      <c r="L402" s="734"/>
      <c r="M402" s="734"/>
      <c r="N402" s="734"/>
    </row>
    <row r="403" spans="1:14" x14ac:dyDescent="0.25">
      <c r="A403" s="815"/>
      <c r="B403" s="749"/>
      <c r="C403" s="734"/>
      <c r="D403" s="734"/>
      <c r="E403" s="734"/>
      <c r="F403" s="734"/>
      <c r="G403" s="734"/>
      <c r="H403" s="734"/>
      <c r="I403" s="734"/>
      <c r="J403" s="734"/>
      <c r="K403" s="734"/>
      <c r="L403" s="734"/>
      <c r="M403" s="734"/>
      <c r="N403" s="734"/>
    </row>
    <row r="404" spans="1:14" x14ac:dyDescent="0.25">
      <c r="A404" s="815"/>
      <c r="B404" s="749"/>
      <c r="C404" s="734"/>
      <c r="D404" s="734"/>
      <c r="E404" s="734"/>
      <c r="F404" s="734"/>
      <c r="G404" s="734"/>
      <c r="H404" s="734"/>
      <c r="I404" s="734"/>
      <c r="J404" s="734"/>
      <c r="K404" s="734"/>
      <c r="L404" s="734"/>
      <c r="M404" s="734"/>
      <c r="N404" s="734"/>
    </row>
    <row r="405" spans="1:14" x14ac:dyDescent="0.25">
      <c r="A405" s="815"/>
      <c r="B405" s="749"/>
      <c r="C405" s="734"/>
      <c r="D405" s="734"/>
      <c r="E405" s="734"/>
      <c r="F405" s="734"/>
      <c r="G405" s="734"/>
      <c r="H405" s="734"/>
      <c r="I405" s="734"/>
      <c r="J405" s="734"/>
      <c r="K405" s="734"/>
      <c r="L405" s="734"/>
      <c r="M405" s="734"/>
      <c r="N405" s="734"/>
    </row>
    <row r="406" spans="1:14" x14ac:dyDescent="0.25">
      <c r="A406" s="815"/>
      <c r="B406" s="749"/>
      <c r="C406" s="734"/>
      <c r="D406" s="734"/>
      <c r="E406" s="734"/>
      <c r="F406" s="734"/>
      <c r="G406" s="734"/>
      <c r="H406" s="734"/>
      <c r="I406" s="734"/>
      <c r="J406" s="734"/>
      <c r="K406" s="734"/>
      <c r="L406" s="734"/>
      <c r="M406" s="734"/>
      <c r="N406" s="734"/>
    </row>
    <row r="407" spans="1:14" x14ac:dyDescent="0.25">
      <c r="A407" s="815"/>
      <c r="B407" s="749"/>
      <c r="C407" s="734"/>
      <c r="D407" s="734"/>
      <c r="E407" s="734"/>
      <c r="F407" s="734"/>
      <c r="G407" s="734"/>
      <c r="H407" s="734"/>
      <c r="I407" s="734"/>
      <c r="J407" s="734"/>
      <c r="K407" s="734"/>
      <c r="L407" s="734"/>
      <c r="M407" s="734"/>
      <c r="N407" s="734"/>
    </row>
    <row r="408" spans="1:14" x14ac:dyDescent="0.25">
      <c r="A408" s="815"/>
      <c r="B408" s="749"/>
      <c r="C408" s="734"/>
      <c r="D408" s="734"/>
      <c r="E408" s="734"/>
      <c r="F408" s="734"/>
      <c r="G408" s="734"/>
      <c r="H408" s="734"/>
      <c r="I408" s="734"/>
      <c r="J408" s="734"/>
      <c r="K408" s="734"/>
      <c r="L408" s="734"/>
      <c r="M408" s="734"/>
      <c r="N408" s="734"/>
    </row>
    <row r="409" spans="1:14" x14ac:dyDescent="0.25">
      <c r="A409" s="815"/>
      <c r="B409" s="749"/>
      <c r="C409" s="734"/>
      <c r="D409" s="734"/>
      <c r="E409" s="734"/>
      <c r="F409" s="734"/>
      <c r="G409" s="734"/>
      <c r="H409" s="734"/>
      <c r="I409" s="734"/>
      <c r="J409" s="734"/>
      <c r="K409" s="734"/>
      <c r="L409" s="734"/>
      <c r="M409" s="734"/>
      <c r="N409" s="734"/>
    </row>
    <row r="410" spans="1:14" x14ac:dyDescent="0.25">
      <c r="A410" s="815"/>
      <c r="B410" s="749"/>
      <c r="C410" s="734"/>
      <c r="D410" s="734"/>
      <c r="E410" s="734"/>
      <c r="F410" s="734"/>
      <c r="G410" s="734"/>
      <c r="H410" s="734"/>
      <c r="I410" s="734"/>
      <c r="J410" s="734"/>
      <c r="K410" s="734"/>
      <c r="L410" s="734"/>
      <c r="M410" s="734"/>
      <c r="N410" s="734"/>
    </row>
    <row r="411" spans="1:14" x14ac:dyDescent="0.25">
      <c r="A411" s="815"/>
      <c r="B411" s="749"/>
      <c r="C411" s="734"/>
      <c r="D411" s="734"/>
      <c r="E411" s="734"/>
      <c r="F411" s="734"/>
      <c r="G411" s="734"/>
      <c r="H411" s="734"/>
      <c r="I411" s="734"/>
      <c r="J411" s="734"/>
      <c r="K411" s="734"/>
      <c r="L411" s="734"/>
      <c r="M411" s="734"/>
      <c r="N411" s="734"/>
    </row>
    <row r="412" spans="1:14" x14ac:dyDescent="0.25">
      <c r="A412" s="815"/>
      <c r="B412" s="749"/>
      <c r="C412" s="734"/>
      <c r="D412" s="734"/>
      <c r="E412" s="734"/>
      <c r="F412" s="734"/>
      <c r="G412" s="734"/>
      <c r="H412" s="734"/>
      <c r="I412" s="734"/>
      <c r="J412" s="734"/>
      <c r="K412" s="734"/>
      <c r="L412" s="734"/>
      <c r="M412" s="734"/>
      <c r="N412" s="734"/>
    </row>
    <row r="413" spans="1:14" x14ac:dyDescent="0.25">
      <c r="A413" s="815"/>
      <c r="B413" s="749"/>
      <c r="C413" s="734"/>
      <c r="D413" s="734"/>
      <c r="E413" s="734"/>
      <c r="F413" s="734"/>
      <c r="G413" s="734"/>
      <c r="H413" s="734"/>
      <c r="I413" s="734"/>
      <c r="J413" s="734"/>
      <c r="K413" s="734"/>
      <c r="L413" s="734"/>
      <c r="M413" s="734"/>
      <c r="N413" s="734"/>
    </row>
    <row r="414" spans="1:14" x14ac:dyDescent="0.25">
      <c r="A414" s="815"/>
      <c r="B414" s="749"/>
      <c r="C414" s="734"/>
      <c r="D414" s="734"/>
      <c r="E414" s="734"/>
      <c r="F414" s="734"/>
      <c r="G414" s="734"/>
      <c r="H414" s="734"/>
      <c r="I414" s="734"/>
      <c r="J414" s="734"/>
      <c r="K414" s="734"/>
      <c r="L414" s="734"/>
      <c r="M414" s="734"/>
      <c r="N414" s="734"/>
    </row>
    <row r="415" spans="1:14" x14ac:dyDescent="0.25">
      <c r="A415" s="815"/>
      <c r="B415" s="749"/>
      <c r="C415" s="734"/>
      <c r="D415" s="734"/>
      <c r="E415" s="734"/>
      <c r="F415" s="734"/>
      <c r="G415" s="734"/>
      <c r="H415" s="734"/>
      <c r="I415" s="734"/>
      <c r="J415" s="734"/>
      <c r="K415" s="734"/>
      <c r="L415" s="734"/>
      <c r="M415" s="734"/>
      <c r="N415" s="734"/>
    </row>
    <row r="416" spans="1:14" x14ac:dyDescent="0.25">
      <c r="A416" s="815"/>
      <c r="B416" s="749"/>
      <c r="C416" s="734"/>
      <c r="D416" s="734"/>
      <c r="E416" s="734"/>
      <c r="F416" s="734"/>
      <c r="G416" s="734"/>
      <c r="H416" s="734"/>
      <c r="I416" s="734"/>
      <c r="J416" s="734"/>
      <c r="K416" s="734"/>
      <c r="L416" s="734"/>
      <c r="M416" s="734"/>
      <c r="N416" s="734"/>
    </row>
    <row r="417" spans="1:14" x14ac:dyDescent="0.25">
      <c r="A417" s="815"/>
      <c r="B417" s="749"/>
      <c r="C417" s="734"/>
      <c r="D417" s="734"/>
      <c r="E417" s="734"/>
      <c r="F417" s="734"/>
      <c r="G417" s="734"/>
      <c r="H417" s="734"/>
      <c r="I417" s="734"/>
      <c r="J417" s="734"/>
      <c r="K417" s="734"/>
      <c r="L417" s="734"/>
      <c r="M417" s="734"/>
      <c r="N417" s="734"/>
    </row>
    <row r="418" spans="1:14" x14ac:dyDescent="0.25">
      <c r="A418" s="815"/>
      <c r="B418" s="749"/>
      <c r="C418" s="734"/>
      <c r="D418" s="734"/>
      <c r="E418" s="734"/>
      <c r="F418" s="734"/>
      <c r="G418" s="734"/>
      <c r="H418" s="734"/>
      <c r="I418" s="734"/>
      <c r="J418" s="734"/>
      <c r="K418" s="734"/>
      <c r="L418" s="734"/>
      <c r="M418" s="734"/>
      <c r="N418" s="734"/>
    </row>
    <row r="419" spans="1:14" x14ac:dyDescent="0.25">
      <c r="A419" s="815"/>
      <c r="B419" s="749"/>
      <c r="C419" s="734"/>
      <c r="D419" s="734"/>
      <c r="E419" s="734"/>
      <c r="F419" s="734"/>
      <c r="G419" s="734"/>
      <c r="H419" s="734"/>
      <c r="I419" s="734"/>
      <c r="J419" s="734"/>
      <c r="K419" s="734"/>
      <c r="L419" s="734"/>
      <c r="M419" s="734"/>
      <c r="N419" s="734"/>
    </row>
    <row r="420" spans="1:14" x14ac:dyDescent="0.25">
      <c r="A420" s="815"/>
      <c r="B420" s="749"/>
      <c r="C420" s="734"/>
      <c r="D420" s="734"/>
      <c r="E420" s="734"/>
      <c r="F420" s="734"/>
      <c r="G420" s="734"/>
      <c r="H420" s="734"/>
      <c r="I420" s="734"/>
      <c r="J420" s="734"/>
      <c r="K420" s="734"/>
      <c r="L420" s="734"/>
      <c r="M420" s="734"/>
      <c r="N420" s="734"/>
    </row>
    <row r="421" spans="1:14" x14ac:dyDescent="0.25">
      <c r="A421" s="815"/>
      <c r="B421" s="749"/>
      <c r="C421" s="734"/>
      <c r="D421" s="734"/>
      <c r="E421" s="734"/>
      <c r="F421" s="734"/>
      <c r="G421" s="734"/>
      <c r="H421" s="734"/>
      <c r="I421" s="734"/>
      <c r="J421" s="734"/>
      <c r="K421" s="734"/>
      <c r="L421" s="734"/>
      <c r="M421" s="734"/>
      <c r="N421" s="734"/>
    </row>
    <row r="422" spans="1:14" x14ac:dyDescent="0.25">
      <c r="A422" s="815"/>
      <c r="B422" s="749"/>
      <c r="C422" s="734"/>
      <c r="D422" s="734"/>
      <c r="E422" s="734"/>
      <c r="F422" s="734"/>
      <c r="G422" s="734"/>
      <c r="H422" s="734"/>
      <c r="I422" s="734"/>
      <c r="J422" s="734"/>
      <c r="K422" s="734"/>
      <c r="L422" s="734"/>
      <c r="M422" s="734"/>
      <c r="N422" s="734"/>
    </row>
    <row r="423" spans="1:14" x14ac:dyDescent="0.25">
      <c r="A423" s="815"/>
      <c r="B423" s="749"/>
      <c r="C423" s="734"/>
      <c r="D423" s="734"/>
      <c r="E423" s="734"/>
      <c r="F423" s="734"/>
      <c r="G423" s="734"/>
      <c r="H423" s="734"/>
      <c r="I423" s="734"/>
      <c r="J423" s="734"/>
      <c r="K423" s="734"/>
      <c r="L423" s="734"/>
      <c r="M423" s="734"/>
      <c r="N423" s="734"/>
    </row>
    <row r="424" spans="1:14" x14ac:dyDescent="0.25">
      <c r="A424" s="815"/>
      <c r="B424" s="749"/>
      <c r="C424" s="734"/>
      <c r="D424" s="734"/>
      <c r="E424" s="734"/>
      <c r="F424" s="734"/>
      <c r="G424" s="734"/>
      <c r="H424" s="734"/>
      <c r="I424" s="734"/>
      <c r="J424" s="734"/>
      <c r="K424" s="734"/>
      <c r="L424" s="734"/>
      <c r="M424" s="734"/>
      <c r="N424" s="734"/>
    </row>
    <row r="425" spans="1:14" x14ac:dyDescent="0.25">
      <c r="A425" s="815"/>
      <c r="B425" s="749"/>
      <c r="C425" s="734"/>
      <c r="D425" s="734"/>
      <c r="E425" s="734"/>
      <c r="F425" s="734"/>
      <c r="G425" s="734"/>
      <c r="H425" s="734"/>
      <c r="I425" s="734"/>
      <c r="J425" s="734"/>
      <c r="K425" s="734"/>
      <c r="L425" s="734"/>
      <c r="M425" s="734"/>
      <c r="N425" s="734"/>
    </row>
    <row r="426" spans="1:14" x14ac:dyDescent="0.25">
      <c r="A426" s="815"/>
      <c r="B426" s="749"/>
      <c r="C426" s="734"/>
      <c r="D426" s="734"/>
      <c r="E426" s="734"/>
      <c r="F426" s="734"/>
      <c r="G426" s="734"/>
      <c r="H426" s="734"/>
      <c r="I426" s="734"/>
      <c r="J426" s="734"/>
      <c r="K426" s="734"/>
      <c r="L426" s="734"/>
      <c r="M426" s="734"/>
      <c r="N426" s="734"/>
    </row>
    <row r="427" spans="1:14" x14ac:dyDescent="0.25">
      <c r="A427" s="815"/>
      <c r="B427" s="749"/>
      <c r="C427" s="734"/>
      <c r="D427" s="734"/>
      <c r="E427" s="734"/>
      <c r="F427" s="734"/>
      <c r="G427" s="734"/>
      <c r="H427" s="734"/>
      <c r="I427" s="734"/>
      <c r="J427" s="734"/>
      <c r="K427" s="734"/>
      <c r="L427" s="734"/>
      <c r="M427" s="734"/>
      <c r="N427" s="734"/>
    </row>
    <row r="428" spans="1:14" x14ac:dyDescent="0.25">
      <c r="A428" s="815"/>
      <c r="B428" s="749"/>
      <c r="C428" s="734"/>
      <c r="D428" s="734"/>
      <c r="E428" s="734"/>
      <c r="F428" s="734"/>
      <c r="G428" s="734"/>
      <c r="H428" s="734"/>
      <c r="I428" s="734"/>
      <c r="J428" s="734"/>
      <c r="K428" s="734"/>
      <c r="L428" s="734"/>
      <c r="M428" s="734"/>
      <c r="N428" s="734"/>
    </row>
    <row r="429" spans="1:14" x14ac:dyDescent="0.25">
      <c r="A429" s="815"/>
      <c r="B429" s="749"/>
      <c r="C429" s="734"/>
      <c r="D429" s="734"/>
      <c r="E429" s="734"/>
      <c r="F429" s="734"/>
      <c r="G429" s="734"/>
      <c r="H429" s="734"/>
      <c r="I429" s="734"/>
      <c r="J429" s="734"/>
      <c r="K429" s="734"/>
      <c r="L429" s="734"/>
      <c r="M429" s="734"/>
      <c r="N429" s="734"/>
    </row>
    <row r="430" spans="1:14" x14ac:dyDescent="0.25">
      <c r="A430" s="815"/>
      <c r="B430" s="749"/>
      <c r="C430" s="734"/>
      <c r="D430" s="734"/>
      <c r="E430" s="734"/>
      <c r="F430" s="734"/>
      <c r="G430" s="734"/>
      <c r="H430" s="734"/>
      <c r="I430" s="734"/>
      <c r="J430" s="734"/>
      <c r="K430" s="734"/>
      <c r="L430" s="734"/>
      <c r="M430" s="734"/>
      <c r="N430" s="734"/>
    </row>
    <row r="431" spans="1:14" x14ac:dyDescent="0.25">
      <c r="A431" s="815"/>
      <c r="B431" s="749"/>
      <c r="C431" s="734"/>
      <c r="D431" s="734"/>
      <c r="E431" s="734"/>
      <c r="F431" s="734"/>
      <c r="G431" s="734"/>
      <c r="H431" s="734"/>
      <c r="I431" s="734"/>
      <c r="J431" s="734"/>
      <c r="K431" s="734"/>
      <c r="L431" s="734"/>
      <c r="M431" s="734"/>
      <c r="N431" s="734"/>
    </row>
    <row r="432" spans="1:14" x14ac:dyDescent="0.25">
      <c r="A432" s="815"/>
      <c r="B432" s="749"/>
      <c r="C432" s="734"/>
      <c r="D432" s="734"/>
      <c r="E432" s="734"/>
      <c r="F432" s="734"/>
      <c r="G432" s="734"/>
      <c r="H432" s="734"/>
      <c r="I432" s="734"/>
      <c r="J432" s="734"/>
      <c r="K432" s="734"/>
      <c r="L432" s="734"/>
      <c r="M432" s="734"/>
      <c r="N432" s="734"/>
    </row>
    <row r="433" spans="1:14" x14ac:dyDescent="0.25">
      <c r="A433" s="815"/>
      <c r="B433" s="749"/>
      <c r="C433" s="734"/>
      <c r="D433" s="734"/>
      <c r="E433" s="734"/>
      <c r="F433" s="734"/>
      <c r="G433" s="734"/>
      <c r="H433" s="734"/>
      <c r="I433" s="734"/>
      <c r="J433" s="734"/>
      <c r="K433" s="734"/>
      <c r="L433" s="734"/>
      <c r="M433" s="734"/>
      <c r="N433" s="734"/>
    </row>
    <row r="434" spans="1:14" x14ac:dyDescent="0.25">
      <c r="A434" s="815"/>
      <c r="B434" s="749"/>
      <c r="C434" s="734"/>
      <c r="D434" s="734"/>
      <c r="E434" s="734"/>
      <c r="F434" s="734"/>
      <c r="G434" s="734"/>
      <c r="H434" s="734"/>
      <c r="I434" s="734"/>
      <c r="J434" s="734"/>
      <c r="K434" s="734"/>
      <c r="L434" s="734"/>
      <c r="M434" s="734"/>
      <c r="N434" s="734"/>
    </row>
    <row r="435" spans="1:14" x14ac:dyDescent="0.25">
      <c r="A435" s="815"/>
      <c r="B435" s="749"/>
      <c r="C435" s="734"/>
      <c r="D435" s="734"/>
      <c r="E435" s="734"/>
      <c r="F435" s="734"/>
      <c r="G435" s="734"/>
      <c r="H435" s="734"/>
      <c r="I435" s="734"/>
      <c r="J435" s="734"/>
      <c r="K435" s="734"/>
      <c r="L435" s="734"/>
      <c r="M435" s="734"/>
      <c r="N435" s="734"/>
    </row>
    <row r="436" spans="1:14" x14ac:dyDescent="0.25">
      <c r="A436" s="815"/>
      <c r="B436" s="749"/>
      <c r="C436" s="734"/>
      <c r="D436" s="734"/>
      <c r="E436" s="734"/>
      <c r="F436" s="734"/>
      <c r="G436" s="734"/>
      <c r="H436" s="734"/>
      <c r="I436" s="734"/>
      <c r="J436" s="734"/>
      <c r="K436" s="734"/>
      <c r="L436" s="734"/>
      <c r="M436" s="734"/>
      <c r="N436" s="734"/>
    </row>
    <row r="437" spans="1:14" x14ac:dyDescent="0.25">
      <c r="A437" s="815"/>
      <c r="B437" s="749"/>
      <c r="C437" s="734"/>
      <c r="D437" s="734"/>
      <c r="E437" s="734"/>
      <c r="F437" s="734"/>
      <c r="G437" s="734"/>
      <c r="H437" s="734"/>
      <c r="I437" s="734"/>
      <c r="J437" s="734"/>
      <c r="K437" s="734"/>
      <c r="L437" s="734"/>
      <c r="M437" s="734"/>
      <c r="N437" s="734"/>
    </row>
    <row r="438" spans="1:14" x14ac:dyDescent="0.25">
      <c r="A438" s="815"/>
      <c r="B438" s="749"/>
      <c r="C438" s="734"/>
      <c r="D438" s="734"/>
      <c r="E438" s="734"/>
      <c r="F438" s="734"/>
      <c r="G438" s="734"/>
      <c r="H438" s="734"/>
      <c r="I438" s="734"/>
      <c r="J438" s="734"/>
      <c r="K438" s="734"/>
      <c r="L438" s="734"/>
      <c r="M438" s="734"/>
      <c r="N438" s="734"/>
    </row>
    <row r="439" spans="1:14" x14ac:dyDescent="0.25">
      <c r="A439" s="815"/>
      <c r="B439" s="749"/>
      <c r="C439" s="734"/>
      <c r="D439" s="734"/>
      <c r="E439" s="734"/>
      <c r="F439" s="734"/>
      <c r="G439" s="734"/>
      <c r="H439" s="734"/>
      <c r="I439" s="734"/>
      <c r="J439" s="734"/>
      <c r="K439" s="734"/>
      <c r="L439" s="734"/>
      <c r="M439" s="734"/>
      <c r="N439" s="734"/>
    </row>
    <row r="440" spans="1:14" x14ac:dyDescent="0.25">
      <c r="A440" s="815"/>
      <c r="B440" s="749"/>
      <c r="C440" s="734"/>
      <c r="D440" s="734"/>
      <c r="E440" s="734"/>
      <c r="F440" s="734"/>
      <c r="G440" s="734"/>
      <c r="H440" s="734"/>
      <c r="I440" s="734"/>
      <c r="J440" s="734"/>
      <c r="K440" s="734"/>
      <c r="L440" s="734"/>
      <c r="M440" s="734"/>
      <c r="N440" s="734"/>
    </row>
    <row r="441" spans="1:14" x14ac:dyDescent="0.25">
      <c r="A441" s="815"/>
      <c r="B441" s="749"/>
      <c r="C441" s="734"/>
      <c r="D441" s="734"/>
      <c r="E441" s="734"/>
      <c r="F441" s="734"/>
      <c r="G441" s="734"/>
      <c r="H441" s="734"/>
      <c r="I441" s="734"/>
      <c r="J441" s="734"/>
      <c r="K441" s="734"/>
      <c r="L441" s="734"/>
      <c r="M441" s="734"/>
      <c r="N441" s="734"/>
    </row>
    <row r="442" spans="1:14" x14ac:dyDescent="0.25">
      <c r="A442" s="815"/>
      <c r="B442" s="749"/>
      <c r="C442" s="734"/>
      <c r="D442" s="734"/>
      <c r="E442" s="734"/>
      <c r="F442" s="734"/>
      <c r="G442" s="734"/>
      <c r="H442" s="734"/>
      <c r="I442" s="734"/>
      <c r="J442" s="734"/>
      <c r="K442" s="734"/>
      <c r="L442" s="734"/>
      <c r="M442" s="734"/>
      <c r="N442" s="734"/>
    </row>
    <row r="443" spans="1:14" x14ac:dyDescent="0.25">
      <c r="A443" s="815"/>
      <c r="B443" s="749"/>
      <c r="C443" s="734"/>
      <c r="D443" s="734"/>
      <c r="E443" s="734"/>
      <c r="F443" s="734"/>
      <c r="G443" s="734"/>
      <c r="H443" s="734"/>
      <c r="I443" s="734"/>
      <c r="J443" s="734"/>
      <c r="K443" s="734"/>
      <c r="L443" s="734"/>
      <c r="M443" s="734"/>
      <c r="N443" s="734"/>
    </row>
    <row r="444" spans="1:14" x14ac:dyDescent="0.25">
      <c r="A444" s="815"/>
      <c r="B444" s="749"/>
      <c r="C444" s="734"/>
      <c r="D444" s="734"/>
      <c r="E444" s="734"/>
      <c r="F444" s="734"/>
      <c r="G444" s="734"/>
      <c r="H444" s="734"/>
      <c r="I444" s="734"/>
      <c r="J444" s="734"/>
      <c r="K444" s="734"/>
      <c r="L444" s="734"/>
      <c r="M444" s="734"/>
      <c r="N444" s="734"/>
    </row>
    <row r="445" spans="1:14" x14ac:dyDescent="0.25">
      <c r="A445" s="815"/>
      <c r="B445" s="749"/>
      <c r="C445" s="734"/>
      <c r="D445" s="734"/>
      <c r="E445" s="734"/>
      <c r="F445" s="734"/>
      <c r="G445" s="734"/>
      <c r="H445" s="734"/>
      <c r="I445" s="734"/>
      <c r="J445" s="734"/>
      <c r="K445" s="734"/>
      <c r="L445" s="734"/>
      <c r="M445" s="734"/>
      <c r="N445" s="734"/>
    </row>
    <row r="446" spans="1:14" x14ac:dyDescent="0.25">
      <c r="A446" s="815"/>
      <c r="B446" s="749"/>
      <c r="C446" s="734"/>
      <c r="D446" s="734"/>
      <c r="E446" s="734"/>
      <c r="F446" s="734"/>
      <c r="G446" s="734"/>
      <c r="H446" s="734"/>
      <c r="I446" s="734"/>
      <c r="J446" s="734"/>
      <c r="K446" s="734"/>
      <c r="L446" s="734"/>
      <c r="M446" s="734"/>
      <c r="N446" s="734"/>
    </row>
    <row r="447" spans="1:14" x14ac:dyDescent="0.25">
      <c r="A447" s="815"/>
      <c r="B447" s="749"/>
      <c r="C447" s="734"/>
      <c r="D447" s="734"/>
      <c r="E447" s="734"/>
      <c r="F447" s="734"/>
      <c r="G447" s="734"/>
      <c r="H447" s="734"/>
      <c r="I447" s="734"/>
      <c r="J447" s="734"/>
      <c r="K447" s="734"/>
      <c r="L447" s="734"/>
      <c r="M447" s="734"/>
      <c r="N447" s="734"/>
    </row>
    <row r="448" spans="1:14" x14ac:dyDescent="0.25">
      <c r="A448" s="815"/>
      <c r="B448" s="749"/>
      <c r="C448" s="734"/>
      <c r="D448" s="734"/>
      <c r="E448" s="734"/>
      <c r="F448" s="734"/>
      <c r="G448" s="734"/>
      <c r="H448" s="734"/>
      <c r="I448" s="734"/>
      <c r="J448" s="734"/>
      <c r="K448" s="734"/>
      <c r="L448" s="734"/>
      <c r="M448" s="734"/>
      <c r="N448" s="734"/>
    </row>
    <row r="449" spans="1:14" x14ac:dyDescent="0.25">
      <c r="A449" s="815"/>
      <c r="B449" s="749"/>
      <c r="C449" s="734"/>
      <c r="D449" s="734"/>
      <c r="E449" s="734"/>
      <c r="F449" s="734"/>
      <c r="G449" s="734"/>
      <c r="H449" s="734"/>
      <c r="I449" s="734"/>
      <c r="J449" s="734"/>
      <c r="K449" s="734"/>
      <c r="L449" s="734"/>
      <c r="M449" s="734"/>
      <c r="N449" s="734"/>
    </row>
    <row r="450" spans="1:14" x14ac:dyDescent="0.25">
      <c r="A450" s="815"/>
      <c r="B450" s="749"/>
      <c r="C450" s="734"/>
      <c r="D450" s="734"/>
      <c r="E450" s="734"/>
      <c r="F450" s="734"/>
      <c r="G450" s="734"/>
      <c r="H450" s="734"/>
      <c r="I450" s="734"/>
      <c r="J450" s="734"/>
      <c r="K450" s="734"/>
      <c r="L450" s="734"/>
      <c r="M450" s="734"/>
      <c r="N450" s="734"/>
    </row>
    <row r="451" spans="1:14" x14ac:dyDescent="0.25">
      <c r="A451" s="815"/>
      <c r="B451" s="749"/>
      <c r="C451" s="734"/>
      <c r="D451" s="734"/>
      <c r="E451" s="734"/>
      <c r="F451" s="734"/>
      <c r="G451" s="734"/>
      <c r="H451" s="734"/>
      <c r="I451" s="734"/>
      <c r="J451" s="734"/>
      <c r="K451" s="734"/>
      <c r="L451" s="734"/>
      <c r="M451" s="734"/>
      <c r="N451" s="734"/>
    </row>
    <row r="452" spans="1:14" x14ac:dyDescent="0.25">
      <c r="A452" s="815"/>
      <c r="B452" s="749"/>
      <c r="C452" s="734"/>
      <c r="D452" s="734"/>
      <c r="E452" s="734"/>
      <c r="F452" s="734"/>
      <c r="G452" s="734"/>
      <c r="H452" s="734"/>
      <c r="I452" s="734"/>
      <c r="J452" s="734"/>
      <c r="K452" s="734"/>
      <c r="L452" s="734"/>
      <c r="M452" s="734"/>
      <c r="N452" s="734"/>
    </row>
    <row r="453" spans="1:14" x14ac:dyDescent="0.25">
      <c r="A453" s="815"/>
      <c r="B453" s="749"/>
      <c r="C453" s="734"/>
      <c r="D453" s="734"/>
      <c r="E453" s="734"/>
      <c r="F453" s="734"/>
      <c r="G453" s="734"/>
      <c r="H453" s="734"/>
      <c r="I453" s="734"/>
      <c r="J453" s="734"/>
      <c r="K453" s="734"/>
      <c r="L453" s="734"/>
      <c r="M453" s="734"/>
      <c r="N453" s="734"/>
    </row>
    <row r="454" spans="1:14" x14ac:dyDescent="0.25">
      <c r="A454" s="815"/>
      <c r="B454" s="749"/>
      <c r="C454" s="734"/>
      <c r="D454" s="734"/>
      <c r="E454" s="734"/>
      <c r="F454" s="734"/>
      <c r="G454" s="734"/>
      <c r="H454" s="734"/>
      <c r="I454" s="734"/>
      <c r="J454" s="734"/>
      <c r="K454" s="734"/>
      <c r="L454" s="734"/>
      <c r="M454" s="734"/>
      <c r="N454" s="734"/>
    </row>
    <row r="455" spans="1:14" x14ac:dyDescent="0.25">
      <c r="A455" s="815"/>
      <c r="B455" s="749"/>
      <c r="C455" s="734"/>
      <c r="D455" s="734"/>
      <c r="E455" s="734"/>
      <c r="F455" s="734"/>
      <c r="G455" s="734"/>
      <c r="H455" s="734"/>
      <c r="I455" s="734"/>
      <c r="J455" s="734"/>
      <c r="K455" s="734"/>
      <c r="L455" s="734"/>
      <c r="M455" s="734"/>
      <c r="N455" s="734"/>
    </row>
    <row r="456" spans="1:14" x14ac:dyDescent="0.25">
      <c r="A456" s="815"/>
      <c r="B456" s="749"/>
      <c r="C456" s="734"/>
      <c r="D456" s="734"/>
      <c r="E456" s="734"/>
      <c r="F456" s="734"/>
      <c r="G456" s="734"/>
      <c r="H456" s="734"/>
      <c r="I456" s="734"/>
      <c r="J456" s="734"/>
      <c r="K456" s="734"/>
      <c r="L456" s="734"/>
      <c r="M456" s="734"/>
      <c r="N456" s="734"/>
    </row>
    <row r="457" spans="1:14" x14ac:dyDescent="0.25">
      <c r="A457" s="815"/>
      <c r="B457" s="749"/>
      <c r="C457" s="734"/>
      <c r="D457" s="734"/>
      <c r="E457" s="734"/>
      <c r="F457" s="734"/>
      <c r="G457" s="734"/>
      <c r="H457" s="734"/>
      <c r="I457" s="734"/>
      <c r="J457" s="734"/>
      <c r="K457" s="734"/>
      <c r="L457" s="734"/>
      <c r="M457" s="734"/>
      <c r="N457" s="734"/>
    </row>
    <row r="458" spans="1:14" x14ac:dyDescent="0.25">
      <c r="A458" s="815"/>
      <c r="B458" s="749"/>
      <c r="C458" s="734"/>
      <c r="D458" s="734"/>
      <c r="E458" s="734"/>
      <c r="F458" s="734"/>
      <c r="G458" s="734"/>
      <c r="H458" s="734"/>
      <c r="I458" s="734"/>
      <c r="J458" s="734"/>
      <c r="K458" s="734"/>
      <c r="L458" s="734"/>
      <c r="M458" s="734"/>
      <c r="N458" s="734"/>
    </row>
    <row r="459" spans="1:14" x14ac:dyDescent="0.25">
      <c r="A459" s="815"/>
      <c r="B459" s="749"/>
      <c r="C459" s="734"/>
      <c r="D459" s="734"/>
      <c r="E459" s="734"/>
      <c r="F459" s="734"/>
      <c r="G459" s="734"/>
      <c r="H459" s="734"/>
      <c r="I459" s="734"/>
      <c r="J459" s="734"/>
      <c r="K459" s="734"/>
      <c r="L459" s="734"/>
      <c r="M459" s="734"/>
      <c r="N459" s="734"/>
    </row>
    <row r="460" spans="1:14" x14ac:dyDescent="0.25">
      <c r="A460" s="815"/>
      <c r="B460" s="749"/>
      <c r="C460" s="734"/>
      <c r="D460" s="734"/>
      <c r="E460" s="734"/>
      <c r="F460" s="734"/>
      <c r="G460" s="734"/>
      <c r="H460" s="734"/>
      <c r="I460" s="734"/>
      <c r="J460" s="734"/>
      <c r="K460" s="734"/>
      <c r="L460" s="734"/>
      <c r="M460" s="734"/>
      <c r="N460" s="734"/>
    </row>
    <row r="461" spans="1:14" x14ac:dyDescent="0.25">
      <c r="A461" s="815"/>
      <c r="B461" s="749"/>
      <c r="C461" s="734"/>
      <c r="D461" s="734"/>
      <c r="E461" s="734"/>
      <c r="F461" s="734"/>
      <c r="G461" s="734"/>
      <c r="H461" s="734"/>
      <c r="I461" s="734"/>
      <c r="J461" s="734"/>
      <c r="K461" s="734"/>
      <c r="L461" s="734"/>
      <c r="M461" s="734"/>
      <c r="N461" s="734"/>
    </row>
    <row r="462" spans="1:14" x14ac:dyDescent="0.25">
      <c r="A462" s="815"/>
      <c r="B462" s="749"/>
      <c r="C462" s="734"/>
      <c r="D462" s="734"/>
      <c r="E462" s="734"/>
      <c r="F462" s="734"/>
      <c r="G462" s="734"/>
      <c r="H462" s="734"/>
      <c r="I462" s="734"/>
      <c r="J462" s="734"/>
      <c r="K462" s="734"/>
      <c r="L462" s="734"/>
      <c r="M462" s="734"/>
      <c r="N462" s="734"/>
    </row>
    <row r="463" spans="1:14" x14ac:dyDescent="0.25">
      <c r="A463" s="815"/>
      <c r="B463" s="749"/>
      <c r="C463" s="734"/>
      <c r="D463" s="734"/>
      <c r="E463" s="734"/>
      <c r="F463" s="734"/>
      <c r="G463" s="734"/>
      <c r="H463" s="734"/>
      <c r="I463" s="734"/>
      <c r="J463" s="734"/>
      <c r="K463" s="734"/>
      <c r="L463" s="734"/>
      <c r="M463" s="734"/>
      <c r="N463" s="734"/>
    </row>
    <row r="464" spans="1:14" x14ac:dyDescent="0.25">
      <c r="A464" s="815"/>
      <c r="B464" s="749"/>
      <c r="C464" s="734"/>
      <c r="D464" s="734"/>
      <c r="E464" s="734"/>
      <c r="F464" s="734"/>
      <c r="G464" s="734"/>
      <c r="H464" s="734"/>
      <c r="I464" s="734"/>
      <c r="J464" s="734"/>
      <c r="K464" s="734"/>
      <c r="L464" s="734"/>
      <c r="M464" s="734"/>
      <c r="N464" s="734"/>
    </row>
    <row r="465" spans="1:14" x14ac:dyDescent="0.25">
      <c r="A465" s="815"/>
      <c r="B465" s="749"/>
      <c r="C465" s="734"/>
      <c r="D465" s="734"/>
      <c r="E465" s="734"/>
      <c r="F465" s="734"/>
      <c r="G465" s="734"/>
      <c r="H465" s="734"/>
      <c r="I465" s="734"/>
      <c r="J465" s="734"/>
      <c r="K465" s="734"/>
      <c r="L465" s="734"/>
      <c r="M465" s="734"/>
      <c r="N465" s="734"/>
    </row>
    <row r="466" spans="1:14" x14ac:dyDescent="0.25">
      <c r="A466" s="815"/>
      <c r="B466" s="749"/>
      <c r="C466" s="734"/>
      <c r="D466" s="734"/>
      <c r="E466" s="734"/>
      <c r="F466" s="734"/>
      <c r="G466" s="734"/>
      <c r="H466" s="734"/>
      <c r="I466" s="734"/>
      <c r="J466" s="734"/>
      <c r="K466" s="734"/>
      <c r="L466" s="734"/>
      <c r="M466" s="734"/>
      <c r="N466" s="734"/>
    </row>
    <row r="467" spans="1:14" x14ac:dyDescent="0.25">
      <c r="A467" s="815"/>
      <c r="B467" s="749"/>
      <c r="C467" s="734"/>
      <c r="D467" s="734"/>
      <c r="E467" s="734"/>
      <c r="F467" s="734"/>
      <c r="G467" s="734"/>
      <c r="H467" s="734"/>
      <c r="I467" s="734"/>
      <c r="J467" s="734"/>
      <c r="K467" s="734"/>
      <c r="L467" s="734"/>
      <c r="M467" s="734"/>
      <c r="N467" s="734"/>
    </row>
    <row r="468" spans="1:14" x14ac:dyDescent="0.25">
      <c r="A468" s="815"/>
      <c r="B468" s="749"/>
      <c r="C468" s="734"/>
      <c r="D468" s="734"/>
      <c r="E468" s="734"/>
      <c r="F468" s="734"/>
      <c r="G468" s="734"/>
      <c r="H468" s="734"/>
      <c r="I468" s="734"/>
      <c r="J468" s="734"/>
      <c r="K468" s="734"/>
      <c r="L468" s="734"/>
      <c r="M468" s="734"/>
      <c r="N468" s="734"/>
    </row>
    <row r="469" spans="1:14" x14ac:dyDescent="0.25">
      <c r="A469" s="815"/>
      <c r="B469" s="749"/>
      <c r="C469" s="734"/>
      <c r="D469" s="734"/>
      <c r="E469" s="734"/>
      <c r="F469" s="734"/>
      <c r="G469" s="734"/>
      <c r="H469" s="734"/>
      <c r="I469" s="734"/>
      <c r="J469" s="734"/>
      <c r="K469" s="734"/>
      <c r="L469" s="734"/>
      <c r="M469" s="734"/>
      <c r="N469" s="734"/>
    </row>
    <row r="470" spans="1:14" x14ac:dyDescent="0.25">
      <c r="A470" s="815"/>
      <c r="B470" s="749"/>
      <c r="C470" s="734"/>
      <c r="D470" s="734"/>
      <c r="E470" s="734"/>
      <c r="F470" s="734"/>
      <c r="G470" s="734"/>
      <c r="H470" s="734"/>
      <c r="I470" s="734"/>
      <c r="J470" s="734"/>
      <c r="K470" s="734"/>
      <c r="L470" s="734"/>
      <c r="M470" s="734"/>
      <c r="N470" s="734"/>
    </row>
    <row r="471" spans="1:14" x14ac:dyDescent="0.25">
      <c r="A471" s="815"/>
      <c r="B471" s="749"/>
      <c r="C471" s="734"/>
      <c r="D471" s="734"/>
      <c r="E471" s="734"/>
      <c r="F471" s="734"/>
      <c r="G471" s="734"/>
      <c r="H471" s="734"/>
      <c r="I471" s="734"/>
      <c r="J471" s="734"/>
      <c r="K471" s="734"/>
      <c r="L471" s="734"/>
      <c r="M471" s="734"/>
      <c r="N471" s="734"/>
    </row>
    <row r="472" spans="1:14" x14ac:dyDescent="0.25">
      <c r="A472" s="815"/>
      <c r="B472" s="749"/>
      <c r="C472" s="734"/>
      <c r="D472" s="734"/>
      <c r="E472" s="734"/>
      <c r="F472" s="734"/>
      <c r="G472" s="734"/>
      <c r="H472" s="734"/>
      <c r="I472" s="734"/>
      <c r="J472" s="734"/>
      <c r="K472" s="734"/>
      <c r="L472" s="734"/>
      <c r="M472" s="734"/>
      <c r="N472" s="734"/>
    </row>
    <row r="473" spans="1:14" x14ac:dyDescent="0.25">
      <c r="A473" s="815"/>
      <c r="B473" s="749"/>
      <c r="C473" s="734"/>
      <c r="D473" s="734"/>
      <c r="E473" s="734"/>
      <c r="F473" s="734"/>
      <c r="G473" s="734"/>
      <c r="H473" s="734"/>
      <c r="I473" s="734"/>
      <c r="J473" s="734"/>
      <c r="K473" s="734"/>
      <c r="L473" s="734"/>
      <c r="M473" s="734"/>
      <c r="N473" s="734"/>
    </row>
    <row r="474" spans="1:14" x14ac:dyDescent="0.25">
      <c r="A474" s="815"/>
      <c r="B474" s="749"/>
      <c r="C474" s="734"/>
      <c r="D474" s="734"/>
      <c r="E474" s="734"/>
      <c r="F474" s="734"/>
      <c r="G474" s="734"/>
      <c r="H474" s="734"/>
      <c r="I474" s="734"/>
      <c r="J474" s="734"/>
      <c r="K474" s="734"/>
      <c r="L474" s="734"/>
      <c r="M474" s="734"/>
      <c r="N474" s="734"/>
    </row>
    <row r="475" spans="1:14" x14ac:dyDescent="0.25">
      <c r="A475" s="815"/>
      <c r="B475" s="749"/>
      <c r="C475" s="734"/>
      <c r="D475" s="734"/>
      <c r="E475" s="734"/>
      <c r="F475" s="734"/>
      <c r="G475" s="734"/>
      <c r="H475" s="734"/>
      <c r="I475" s="734"/>
      <c r="J475" s="734"/>
      <c r="K475" s="734"/>
      <c r="L475" s="734"/>
      <c r="M475" s="734"/>
      <c r="N475" s="734"/>
    </row>
    <row r="476" spans="1:14" x14ac:dyDescent="0.25">
      <c r="A476" s="815"/>
      <c r="B476" s="749"/>
      <c r="C476" s="734"/>
      <c r="D476" s="734"/>
      <c r="E476" s="734"/>
      <c r="F476" s="734"/>
      <c r="G476" s="734"/>
      <c r="H476" s="734"/>
      <c r="I476" s="734"/>
      <c r="J476" s="734"/>
      <c r="K476" s="734"/>
      <c r="L476" s="734"/>
      <c r="M476" s="734"/>
      <c r="N476" s="734"/>
    </row>
    <row r="477" spans="1:14" x14ac:dyDescent="0.25">
      <c r="A477" s="815"/>
      <c r="B477" s="749"/>
      <c r="C477" s="734"/>
      <c r="D477" s="734"/>
      <c r="E477" s="734"/>
      <c r="F477" s="734"/>
      <c r="G477" s="734"/>
      <c r="H477" s="734"/>
      <c r="I477" s="734"/>
      <c r="J477" s="734"/>
      <c r="K477" s="734"/>
      <c r="L477" s="734"/>
      <c r="M477" s="734"/>
      <c r="N477" s="734"/>
    </row>
    <row r="478" spans="1:14" x14ac:dyDescent="0.25">
      <c r="A478" s="815"/>
      <c r="B478" s="749"/>
      <c r="C478" s="734"/>
      <c r="D478" s="734"/>
      <c r="E478" s="734"/>
      <c r="F478" s="734"/>
      <c r="G478" s="734"/>
      <c r="H478" s="734"/>
      <c r="I478" s="734"/>
      <c r="J478" s="734"/>
      <c r="K478" s="734"/>
      <c r="L478" s="734"/>
      <c r="M478" s="734"/>
      <c r="N478" s="734"/>
    </row>
    <row r="479" spans="1:14" x14ac:dyDescent="0.25">
      <c r="A479" s="815"/>
      <c r="B479" s="749"/>
      <c r="C479" s="734"/>
      <c r="D479" s="734"/>
      <c r="E479" s="734"/>
      <c r="F479" s="734"/>
      <c r="G479" s="734"/>
      <c r="H479" s="734"/>
      <c r="I479" s="734"/>
      <c r="J479" s="734"/>
      <c r="K479" s="734"/>
      <c r="L479" s="734"/>
      <c r="M479" s="734"/>
      <c r="N479" s="734"/>
    </row>
    <row r="480" spans="1:14" x14ac:dyDescent="0.25">
      <c r="A480" s="815"/>
      <c r="B480" s="749"/>
      <c r="C480" s="734"/>
      <c r="D480" s="734"/>
      <c r="E480" s="734"/>
      <c r="F480" s="734"/>
      <c r="G480" s="734"/>
      <c r="H480" s="734"/>
      <c r="I480" s="734"/>
      <c r="J480" s="734"/>
      <c r="K480" s="734"/>
      <c r="L480" s="734"/>
      <c r="M480" s="734"/>
      <c r="N480" s="734"/>
    </row>
    <row r="481" spans="1:14" x14ac:dyDescent="0.25">
      <c r="A481" s="815"/>
      <c r="B481" s="749"/>
      <c r="C481" s="734"/>
      <c r="D481" s="734"/>
      <c r="E481" s="734"/>
      <c r="F481" s="734"/>
      <c r="G481" s="734"/>
      <c r="H481" s="734"/>
      <c r="I481" s="734"/>
      <c r="J481" s="734"/>
      <c r="K481" s="734"/>
      <c r="L481" s="734"/>
      <c r="M481" s="734"/>
      <c r="N481" s="734"/>
    </row>
    <row r="482" spans="1:14" x14ac:dyDescent="0.25">
      <c r="A482" s="815"/>
      <c r="B482" s="749"/>
      <c r="C482" s="734"/>
      <c r="D482" s="734"/>
      <c r="E482" s="734"/>
      <c r="F482" s="734"/>
      <c r="G482" s="734"/>
      <c r="H482" s="734"/>
      <c r="I482" s="734"/>
      <c r="J482" s="734"/>
      <c r="K482" s="734"/>
      <c r="L482" s="734"/>
      <c r="M482" s="734"/>
      <c r="N482" s="734"/>
    </row>
    <row r="483" spans="1:14" x14ac:dyDescent="0.25">
      <c r="A483" s="815"/>
      <c r="B483" s="749"/>
      <c r="C483" s="734"/>
      <c r="D483" s="734"/>
      <c r="E483" s="734"/>
      <c r="F483" s="734"/>
      <c r="G483" s="734"/>
      <c r="H483" s="734"/>
      <c r="I483" s="734"/>
      <c r="J483" s="734"/>
      <c r="K483" s="734"/>
      <c r="L483" s="734"/>
      <c r="M483" s="734"/>
      <c r="N483" s="734"/>
    </row>
    <row r="484" spans="1:14" x14ac:dyDescent="0.25">
      <c r="A484" s="815"/>
      <c r="B484" s="749"/>
      <c r="C484" s="734"/>
      <c r="D484" s="734"/>
      <c r="E484" s="734"/>
      <c r="F484" s="734"/>
      <c r="G484" s="734"/>
      <c r="H484" s="734"/>
      <c r="I484" s="734"/>
      <c r="J484" s="734"/>
      <c r="K484" s="734"/>
      <c r="L484" s="734"/>
      <c r="M484" s="734"/>
      <c r="N484" s="734"/>
    </row>
    <row r="485" spans="1:14" x14ac:dyDescent="0.25">
      <c r="A485" s="815"/>
      <c r="B485" s="749"/>
      <c r="C485" s="734"/>
      <c r="D485" s="734"/>
      <c r="E485" s="734"/>
      <c r="F485" s="734"/>
      <c r="G485" s="734"/>
      <c r="H485" s="734"/>
      <c r="I485" s="734"/>
      <c r="J485" s="734"/>
      <c r="K485" s="734"/>
      <c r="L485" s="734"/>
      <c r="M485" s="734"/>
      <c r="N485" s="734"/>
    </row>
    <row r="486" spans="1:14" x14ac:dyDescent="0.25">
      <c r="A486" s="815"/>
      <c r="B486" s="749"/>
      <c r="C486" s="734"/>
      <c r="D486" s="734"/>
      <c r="E486" s="734"/>
      <c r="F486" s="734"/>
      <c r="G486" s="734"/>
      <c r="H486" s="734"/>
      <c r="I486" s="734"/>
      <c r="J486" s="734"/>
      <c r="K486" s="734"/>
      <c r="L486" s="734"/>
      <c r="M486" s="734"/>
      <c r="N486" s="734"/>
    </row>
    <row r="487" spans="1:14" x14ac:dyDescent="0.25">
      <c r="A487" s="815"/>
      <c r="B487" s="749"/>
      <c r="C487" s="734"/>
      <c r="D487" s="734"/>
      <c r="E487" s="734"/>
      <c r="F487" s="734"/>
      <c r="G487" s="734"/>
      <c r="H487" s="734"/>
      <c r="I487" s="734"/>
      <c r="J487" s="734"/>
      <c r="K487" s="734"/>
      <c r="L487" s="734"/>
      <c r="M487" s="734"/>
      <c r="N487" s="734"/>
    </row>
    <row r="488" spans="1:14" x14ac:dyDescent="0.25">
      <c r="A488" s="815"/>
      <c r="B488" s="749"/>
      <c r="C488" s="734"/>
      <c r="D488" s="734"/>
      <c r="E488" s="734"/>
      <c r="F488" s="734"/>
      <c r="G488" s="734"/>
      <c r="H488" s="734"/>
      <c r="I488" s="734"/>
      <c r="J488" s="734"/>
      <c r="K488" s="734"/>
      <c r="L488" s="734"/>
      <c r="M488" s="734"/>
      <c r="N488" s="734"/>
    </row>
    <row r="489" spans="1:14" x14ac:dyDescent="0.25">
      <c r="A489" s="815"/>
      <c r="B489" s="749"/>
      <c r="C489" s="734"/>
      <c r="D489" s="734"/>
      <c r="E489" s="734"/>
      <c r="F489" s="734"/>
      <c r="G489" s="734"/>
      <c r="H489" s="734"/>
      <c r="I489" s="734"/>
      <c r="J489" s="734"/>
      <c r="K489" s="734"/>
      <c r="L489" s="734"/>
      <c r="M489" s="734"/>
      <c r="N489" s="734"/>
    </row>
    <row r="490" spans="1:14" x14ac:dyDescent="0.25">
      <c r="A490" s="815"/>
      <c r="B490" s="749"/>
      <c r="C490" s="734"/>
      <c r="D490" s="734"/>
      <c r="E490" s="734"/>
      <c r="F490" s="734"/>
      <c r="G490" s="734"/>
      <c r="H490" s="734"/>
      <c r="I490" s="734"/>
      <c r="J490" s="734"/>
      <c r="K490" s="734"/>
      <c r="L490" s="734"/>
      <c r="M490" s="734"/>
      <c r="N490" s="734"/>
    </row>
    <row r="491" spans="1:14" x14ac:dyDescent="0.25">
      <c r="A491" s="815"/>
      <c r="B491" s="749"/>
      <c r="C491" s="734"/>
      <c r="D491" s="734"/>
      <c r="E491" s="734"/>
      <c r="F491" s="734"/>
      <c r="G491" s="734"/>
      <c r="H491" s="734"/>
      <c r="I491" s="734"/>
      <c r="J491" s="734"/>
      <c r="K491" s="734"/>
      <c r="L491" s="734"/>
      <c r="M491" s="734"/>
      <c r="N491" s="734"/>
    </row>
    <row r="492" spans="1:14" x14ac:dyDescent="0.25">
      <c r="A492" s="815"/>
      <c r="B492" s="749"/>
      <c r="C492" s="734"/>
      <c r="D492" s="734"/>
      <c r="E492" s="734"/>
      <c r="F492" s="734"/>
      <c r="G492" s="734"/>
      <c r="H492" s="734"/>
      <c r="I492" s="734"/>
      <c r="J492" s="734"/>
      <c r="K492" s="734"/>
      <c r="L492" s="734"/>
      <c r="M492" s="734"/>
      <c r="N492" s="734"/>
    </row>
    <row r="493" spans="1:14" x14ac:dyDescent="0.25">
      <c r="A493" s="815"/>
      <c r="B493" s="749"/>
      <c r="C493" s="734"/>
      <c r="D493" s="734"/>
      <c r="E493" s="734"/>
      <c r="F493" s="734"/>
      <c r="G493" s="734"/>
      <c r="H493" s="734"/>
      <c r="I493" s="734"/>
      <c r="J493" s="734"/>
      <c r="K493" s="734"/>
      <c r="L493" s="734"/>
      <c r="M493" s="734"/>
      <c r="N493" s="734"/>
    </row>
    <row r="494" spans="1:14" x14ac:dyDescent="0.25">
      <c r="A494" s="815"/>
      <c r="B494" s="749"/>
      <c r="C494" s="734"/>
      <c r="D494" s="734"/>
      <c r="E494" s="734"/>
      <c r="F494" s="734"/>
      <c r="G494" s="734"/>
      <c r="H494" s="734"/>
      <c r="I494" s="734"/>
      <c r="J494" s="734"/>
      <c r="K494" s="734"/>
      <c r="L494" s="734"/>
      <c r="M494" s="734"/>
      <c r="N494" s="734"/>
    </row>
    <row r="495" spans="1:14" x14ac:dyDescent="0.25">
      <c r="A495" s="815"/>
      <c r="B495" s="749"/>
      <c r="C495" s="734"/>
      <c r="D495" s="734"/>
      <c r="E495" s="734"/>
      <c r="F495" s="734"/>
      <c r="G495" s="734"/>
      <c r="H495" s="734"/>
      <c r="I495" s="734"/>
      <c r="J495" s="734"/>
      <c r="K495" s="734"/>
      <c r="L495" s="734"/>
      <c r="M495" s="734"/>
      <c r="N495" s="734"/>
    </row>
    <row r="496" spans="1:14" x14ac:dyDescent="0.25">
      <c r="A496" s="815"/>
      <c r="B496" s="749"/>
      <c r="C496" s="734"/>
      <c r="D496" s="734"/>
      <c r="E496" s="734"/>
      <c r="F496" s="734"/>
      <c r="G496" s="734"/>
      <c r="H496" s="734"/>
      <c r="I496" s="734"/>
      <c r="J496" s="734"/>
      <c r="K496" s="734"/>
      <c r="L496" s="734"/>
      <c r="M496" s="734"/>
      <c r="N496" s="734"/>
    </row>
    <row r="497" spans="1:14" x14ac:dyDescent="0.25">
      <c r="A497" s="815"/>
      <c r="B497" s="749"/>
      <c r="C497" s="734"/>
      <c r="D497" s="734"/>
      <c r="E497" s="734"/>
      <c r="F497" s="734"/>
      <c r="G497" s="734"/>
      <c r="H497" s="734"/>
      <c r="I497" s="734"/>
      <c r="J497" s="734"/>
      <c r="K497" s="734"/>
      <c r="L497" s="734"/>
      <c r="M497" s="734"/>
      <c r="N497" s="734"/>
    </row>
    <row r="498" spans="1:14" x14ac:dyDescent="0.25">
      <c r="A498" s="815"/>
      <c r="B498" s="749"/>
      <c r="C498" s="734"/>
      <c r="D498" s="734"/>
      <c r="E498" s="734"/>
      <c r="F498" s="734"/>
      <c r="G498" s="734"/>
      <c r="H498" s="734"/>
      <c r="I498" s="734"/>
      <c r="J498" s="734"/>
      <c r="K498" s="734"/>
      <c r="L498" s="734"/>
      <c r="M498" s="734"/>
      <c r="N498" s="734"/>
    </row>
    <row r="499" spans="1:14" x14ac:dyDescent="0.25">
      <c r="A499" s="815"/>
      <c r="B499" s="749"/>
      <c r="C499" s="734"/>
      <c r="D499" s="734"/>
      <c r="E499" s="734"/>
      <c r="F499" s="734"/>
      <c r="G499" s="734"/>
      <c r="H499" s="734"/>
      <c r="I499" s="734"/>
      <c r="J499" s="734"/>
      <c r="K499" s="734"/>
      <c r="L499" s="734"/>
      <c r="M499" s="734"/>
      <c r="N499" s="734"/>
    </row>
    <row r="500" spans="1:14" x14ac:dyDescent="0.25">
      <c r="A500" s="815"/>
      <c r="B500" s="749"/>
      <c r="C500" s="734"/>
      <c r="D500" s="734"/>
      <c r="E500" s="734"/>
      <c r="F500" s="734"/>
      <c r="G500" s="734"/>
      <c r="H500" s="734"/>
      <c r="I500" s="734"/>
      <c r="J500" s="734"/>
      <c r="K500" s="734"/>
      <c r="L500" s="734"/>
      <c r="M500" s="734"/>
      <c r="N500" s="734"/>
    </row>
  </sheetData>
  <autoFilter ref="A6:A87">
    <filterColumn colId="0">
      <customFilters>
        <customFilter operator="notEqual" val=" "/>
      </customFilters>
    </filterColumn>
  </autoFilter>
  <mergeCells count="1">
    <mergeCell ref="A1:B1"/>
  </mergeCells>
  <pageMargins left="0.7" right="0.7" top="0.75" bottom="0.75" header="0.3" footer="0.3"/>
  <pageSetup paperSize="9" scale="62" fitToHeight="0" orientation="portrait" r:id="rId1"/>
  <ignoredErrors>
    <ignoredError sqref="A61:B61 B54 B63 B52 B5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T106"/>
  <sheetViews>
    <sheetView zoomScale="80" zoomScaleNormal="80" workbookViewId="0"/>
  </sheetViews>
  <sheetFormatPr defaultRowHeight="15" x14ac:dyDescent="0.25"/>
  <cols>
    <col min="1" max="1" width="25.42578125" style="277" customWidth="1"/>
    <col min="2" max="2" width="10.7109375" style="277" customWidth="1"/>
    <col min="3" max="3" width="12.5703125" style="277" customWidth="1"/>
    <col min="4" max="4" width="10.7109375" style="277" customWidth="1"/>
    <col min="5" max="5" width="10.5703125" style="277" customWidth="1"/>
    <col min="6" max="7" width="10.42578125" style="277" customWidth="1"/>
    <col min="8" max="8" width="11.5703125" style="277" customWidth="1"/>
    <col min="9" max="9" width="10.5703125" style="277" customWidth="1"/>
    <col min="10" max="10" width="10" style="277" customWidth="1"/>
    <col min="11" max="11" width="10.28515625" style="277" customWidth="1"/>
    <col min="12" max="12" width="11" style="277" customWidth="1"/>
    <col min="13" max="13" width="10" style="277" customWidth="1"/>
    <col min="14" max="14" width="9.5703125" style="277" customWidth="1"/>
    <col min="15" max="15" width="10.85546875" style="277" customWidth="1"/>
    <col min="16" max="16" width="10.140625" style="277" customWidth="1"/>
    <col min="17" max="17" width="10" style="277" customWidth="1"/>
    <col min="18" max="16384" width="9.140625" style="277"/>
  </cols>
  <sheetData>
    <row r="1" spans="1:13" ht="18" x14ac:dyDescent="0.25">
      <c r="A1" s="364" t="s">
        <v>509</v>
      </c>
      <c r="B1" s="362"/>
      <c r="C1" s="362"/>
      <c r="D1" s="362"/>
      <c r="E1" s="363"/>
      <c r="F1" s="363"/>
      <c r="G1" s="363"/>
      <c r="H1" s="362"/>
      <c r="I1" s="362"/>
      <c r="J1" s="362"/>
      <c r="K1" s="362"/>
      <c r="L1" s="362"/>
      <c r="M1" s="361"/>
    </row>
    <row r="2" spans="1:13" x14ac:dyDescent="0.25">
      <c r="A2" s="360"/>
      <c r="B2" s="122"/>
      <c r="C2" s="353"/>
      <c r="D2" s="353"/>
      <c r="E2" s="122"/>
      <c r="F2" s="122"/>
      <c r="G2" s="122"/>
      <c r="H2" s="353"/>
      <c r="I2" s="353"/>
      <c r="J2" s="353"/>
      <c r="K2" s="353"/>
      <c r="L2" s="353"/>
      <c r="M2" s="352"/>
    </row>
    <row r="3" spans="1:13" ht="15.75" x14ac:dyDescent="0.25">
      <c r="A3" s="751" t="s">
        <v>407</v>
      </c>
      <c r="B3" s="359">
        <f>Front_sheet!C2</f>
        <v>0</v>
      </c>
      <c r="C3" s="358">
        <f>Front_sheet!C5</f>
        <v>0</v>
      </c>
      <c r="D3" s="357"/>
      <c r="E3" s="356"/>
      <c r="F3" s="356"/>
      <c r="G3" s="355"/>
      <c r="H3" s="122"/>
      <c r="I3" s="354"/>
      <c r="J3" s="353"/>
      <c r="K3" s="353"/>
      <c r="L3" s="353"/>
      <c r="M3" s="352"/>
    </row>
    <row r="4" spans="1:13" ht="15.75" thickBot="1" x14ac:dyDescent="0.3">
      <c r="A4" s="351" t="s">
        <v>161</v>
      </c>
      <c r="B4" s="350">
        <f>Front_sheet!C6</f>
        <v>0</v>
      </c>
      <c r="C4" s="349"/>
      <c r="D4" s="347"/>
      <c r="E4" s="348"/>
      <c r="F4" s="348"/>
      <c r="G4" s="347"/>
      <c r="H4" s="347"/>
      <c r="I4" s="347"/>
      <c r="J4" s="347"/>
      <c r="K4" s="347"/>
      <c r="L4" s="347"/>
      <c r="M4" s="346"/>
    </row>
    <row r="6" spans="1:13" ht="15.75" x14ac:dyDescent="0.25">
      <c r="A6" s="345" t="s">
        <v>201</v>
      </c>
    </row>
    <row r="7" spans="1:13" x14ac:dyDescent="0.25">
      <c r="A7" s="278" t="s">
        <v>218</v>
      </c>
    </row>
    <row r="8" spans="1:13" ht="15.75" thickBot="1" x14ac:dyDescent="0.3">
      <c r="A8" s="344" t="s">
        <v>363</v>
      </c>
    </row>
    <row r="9" spans="1:13" x14ac:dyDescent="0.25">
      <c r="A9" s="841" t="s">
        <v>79</v>
      </c>
      <c r="B9" s="844" t="s">
        <v>77</v>
      </c>
      <c r="C9" s="845"/>
      <c r="D9" s="845"/>
      <c r="E9" s="846"/>
      <c r="F9" s="850" t="s">
        <v>78</v>
      </c>
      <c r="G9" s="845"/>
      <c r="H9" s="845"/>
      <c r="I9" s="851"/>
    </row>
    <row r="10" spans="1:13" ht="12" customHeight="1" thickBot="1" x14ac:dyDescent="0.3">
      <c r="A10" s="842"/>
      <c r="B10" s="847"/>
      <c r="C10" s="848"/>
      <c r="D10" s="848"/>
      <c r="E10" s="849"/>
      <c r="F10" s="852"/>
      <c r="G10" s="848"/>
      <c r="H10" s="848"/>
      <c r="I10" s="853"/>
    </row>
    <row r="11" spans="1:13" ht="22.5" customHeight="1" x14ac:dyDescent="0.25">
      <c r="A11" s="842"/>
      <c r="B11" s="844" t="s">
        <v>511</v>
      </c>
      <c r="C11" s="845" t="s">
        <v>271</v>
      </c>
      <c r="D11" s="845" t="s">
        <v>16</v>
      </c>
      <c r="E11" s="851" t="s">
        <v>116</v>
      </c>
      <c r="F11" s="844" t="s">
        <v>270</v>
      </c>
      <c r="G11" s="845" t="s">
        <v>271</v>
      </c>
      <c r="H11" s="845" t="s">
        <v>272</v>
      </c>
      <c r="I11" s="851" t="s">
        <v>269</v>
      </c>
    </row>
    <row r="12" spans="1:13" ht="22.5" customHeight="1" thickBot="1" x14ac:dyDescent="0.3">
      <c r="A12" s="843"/>
      <c r="B12" s="854"/>
      <c r="C12" s="848"/>
      <c r="D12" s="848"/>
      <c r="E12" s="853"/>
      <c r="F12" s="847"/>
      <c r="G12" s="848"/>
      <c r="H12" s="848"/>
      <c r="I12" s="853"/>
      <c r="K12" s="365"/>
    </row>
    <row r="13" spans="1:13" x14ac:dyDescent="0.25">
      <c r="A13" s="304" t="s">
        <v>152</v>
      </c>
      <c r="B13" s="375">
        <v>0</v>
      </c>
      <c r="C13" s="378">
        <v>0</v>
      </c>
      <c r="D13" s="378">
        <v>0</v>
      </c>
      <c r="E13" s="379">
        <v>0</v>
      </c>
      <c r="F13" s="380">
        <v>0</v>
      </c>
      <c r="G13" s="375">
        <v>0</v>
      </c>
      <c r="H13" s="378">
        <v>0</v>
      </c>
      <c r="I13" s="381">
        <v>0</v>
      </c>
    </row>
    <row r="14" spans="1:13" x14ac:dyDescent="0.25">
      <c r="A14" s="296" t="s">
        <v>151</v>
      </c>
      <c r="B14" s="376">
        <v>0</v>
      </c>
      <c r="C14" s="376">
        <v>0</v>
      </c>
      <c r="D14" s="376">
        <v>0</v>
      </c>
      <c r="E14" s="382">
        <v>0</v>
      </c>
      <c r="F14" s="376">
        <v>0</v>
      </c>
      <c r="G14" s="376">
        <v>0</v>
      </c>
      <c r="H14" s="376">
        <v>0</v>
      </c>
      <c r="I14" s="382">
        <v>0</v>
      </c>
      <c r="K14" s="730"/>
    </row>
    <row r="15" spans="1:13" x14ac:dyDescent="0.25">
      <c r="A15" s="296" t="s">
        <v>2</v>
      </c>
      <c r="B15" s="376">
        <v>0</v>
      </c>
      <c r="C15" s="376">
        <v>0</v>
      </c>
      <c r="D15" s="376">
        <v>0</v>
      </c>
      <c r="E15" s="382">
        <v>0</v>
      </c>
      <c r="F15" s="376">
        <v>0</v>
      </c>
      <c r="G15" s="376">
        <v>0</v>
      </c>
      <c r="H15" s="376">
        <v>0</v>
      </c>
      <c r="I15" s="382">
        <v>0</v>
      </c>
    </row>
    <row r="16" spans="1:13" ht="15.75" thickBot="1" x14ac:dyDescent="0.3">
      <c r="A16" s="311" t="s">
        <v>3</v>
      </c>
      <c r="B16" s="377">
        <v>0</v>
      </c>
      <c r="C16" s="377">
        <v>0</v>
      </c>
      <c r="D16" s="377">
        <v>0</v>
      </c>
      <c r="E16" s="383">
        <v>0</v>
      </c>
      <c r="F16" s="377">
        <v>0</v>
      </c>
      <c r="G16" s="377">
        <v>0</v>
      </c>
      <c r="H16" s="377">
        <v>0</v>
      </c>
      <c r="I16" s="383">
        <v>0</v>
      </c>
    </row>
    <row r="17" spans="1:17" ht="20.25" customHeight="1" thickBot="1" x14ac:dyDescent="0.3">
      <c r="A17" s="343" t="s">
        <v>6</v>
      </c>
      <c r="B17" s="372">
        <f t="shared" ref="B17:I17" si="0">SUM(B13:B16)</f>
        <v>0</v>
      </c>
      <c r="C17" s="384">
        <f t="shared" si="0"/>
        <v>0</v>
      </c>
      <c r="D17" s="384">
        <f t="shared" si="0"/>
        <v>0</v>
      </c>
      <c r="E17" s="385">
        <f t="shared" si="0"/>
        <v>0</v>
      </c>
      <c r="F17" s="384">
        <f t="shared" si="0"/>
        <v>0</v>
      </c>
      <c r="G17" s="384">
        <f t="shared" si="0"/>
        <v>0</v>
      </c>
      <c r="H17" s="384">
        <f t="shared" si="0"/>
        <v>0</v>
      </c>
      <c r="I17" s="385">
        <f t="shared" si="0"/>
        <v>0</v>
      </c>
    </row>
    <row r="18" spans="1:17" ht="15.75" thickBot="1" x14ac:dyDescent="0.3"/>
    <row r="19" spans="1:17" ht="31.5" customHeight="1" thickBot="1" x14ac:dyDescent="0.3">
      <c r="A19" s="903" t="s">
        <v>79</v>
      </c>
      <c r="B19" s="859" t="s">
        <v>528</v>
      </c>
      <c r="C19" s="860"/>
      <c r="D19" s="860"/>
      <c r="E19" s="861"/>
      <c r="F19" s="859" t="s">
        <v>529</v>
      </c>
      <c r="G19" s="860"/>
      <c r="H19" s="860"/>
      <c r="I19" s="861"/>
      <c r="J19" s="859" t="s">
        <v>530</v>
      </c>
      <c r="K19" s="860"/>
      <c r="L19" s="860"/>
      <c r="M19" s="861"/>
      <c r="N19" s="909" t="s">
        <v>471</v>
      </c>
      <c r="O19" s="910"/>
      <c r="P19" s="910"/>
      <c r="Q19" s="911"/>
    </row>
    <row r="20" spans="1:17" ht="20.25" customHeight="1" x14ac:dyDescent="0.25">
      <c r="A20" s="904"/>
      <c r="B20" s="855" t="s">
        <v>270</v>
      </c>
      <c r="C20" s="857" t="s">
        <v>271</v>
      </c>
      <c r="D20" s="858" t="s">
        <v>16</v>
      </c>
      <c r="E20" s="863" t="s">
        <v>116</v>
      </c>
      <c r="F20" s="855" t="s">
        <v>270</v>
      </c>
      <c r="G20" s="857" t="s">
        <v>271</v>
      </c>
      <c r="H20" s="858" t="s">
        <v>272</v>
      </c>
      <c r="I20" s="863" t="s">
        <v>269</v>
      </c>
      <c r="J20" s="855" t="s">
        <v>270</v>
      </c>
      <c r="K20" s="857" t="s">
        <v>271</v>
      </c>
      <c r="L20" s="858" t="s">
        <v>16</v>
      </c>
      <c r="M20" s="863" t="s">
        <v>269</v>
      </c>
      <c r="N20" s="856" t="s">
        <v>270</v>
      </c>
      <c r="O20" s="858" t="s">
        <v>271</v>
      </c>
      <c r="P20" s="858" t="s">
        <v>16</v>
      </c>
      <c r="Q20" s="863" t="s">
        <v>269</v>
      </c>
    </row>
    <row r="21" spans="1:17" ht="18.75" customHeight="1" x14ac:dyDescent="0.25">
      <c r="A21" s="904"/>
      <c r="B21" s="856"/>
      <c r="C21" s="858"/>
      <c r="D21" s="862"/>
      <c r="E21" s="864"/>
      <c r="F21" s="856"/>
      <c r="G21" s="858"/>
      <c r="H21" s="862"/>
      <c r="I21" s="863"/>
      <c r="J21" s="856"/>
      <c r="K21" s="858"/>
      <c r="L21" s="862"/>
      <c r="M21" s="863"/>
      <c r="N21" s="856"/>
      <c r="O21" s="858"/>
      <c r="P21" s="862"/>
      <c r="Q21" s="863"/>
    </row>
    <row r="22" spans="1:17" ht="15.75" thickBot="1" x14ac:dyDescent="0.3">
      <c r="A22" s="905"/>
      <c r="B22" s="342" t="s">
        <v>17</v>
      </c>
      <c r="C22" s="341" t="s">
        <v>17</v>
      </c>
      <c r="D22" s="341" t="s">
        <v>17</v>
      </c>
      <c r="E22" s="340" t="s">
        <v>17</v>
      </c>
      <c r="F22" s="342" t="s">
        <v>17</v>
      </c>
      <c r="G22" s="341" t="s">
        <v>17</v>
      </c>
      <c r="H22" s="341" t="s">
        <v>17</v>
      </c>
      <c r="I22" s="340" t="s">
        <v>17</v>
      </c>
      <c r="J22" s="342" t="s">
        <v>17</v>
      </c>
      <c r="K22" s="341" t="s">
        <v>17</v>
      </c>
      <c r="L22" s="341" t="s">
        <v>17</v>
      </c>
      <c r="M22" s="340" t="s">
        <v>17</v>
      </c>
      <c r="N22" s="342" t="s">
        <v>17</v>
      </c>
      <c r="O22" s="341" t="s">
        <v>17</v>
      </c>
      <c r="P22" s="341" t="s">
        <v>17</v>
      </c>
      <c r="Q22" s="340" t="s">
        <v>17</v>
      </c>
    </row>
    <row r="23" spans="1:17" x14ac:dyDescent="0.25">
      <c r="A23" s="304" t="s">
        <v>152</v>
      </c>
      <c r="B23" s="339" t="str">
        <f t="shared" ref="B23:E27" si="1">IF(AND(B13=0,F13=0),"N/A",(IF(B13&gt;0,(F13/B13*100),"0.0")))</f>
        <v>N/A</v>
      </c>
      <c r="C23" s="709" t="str">
        <f t="shared" si="1"/>
        <v>N/A</v>
      </c>
      <c r="D23" s="709" t="str">
        <f t="shared" si="1"/>
        <v>N/A</v>
      </c>
      <c r="E23" s="710" t="str">
        <f t="shared" si="1"/>
        <v>N/A</v>
      </c>
      <c r="F23" s="339">
        <v>0</v>
      </c>
      <c r="G23" s="338">
        <v>0</v>
      </c>
      <c r="H23" s="338">
        <v>0</v>
      </c>
      <c r="I23" s="338">
        <v>0</v>
      </c>
      <c r="J23" s="713" t="str">
        <f t="shared" ref="J23:M27" si="2">IF(B23="N/A","-",IF(F23&gt;0,B23-F23,"-"))</f>
        <v>-</v>
      </c>
      <c r="K23" s="714" t="str">
        <f t="shared" si="2"/>
        <v>-</v>
      </c>
      <c r="L23" s="714" t="str">
        <f t="shared" si="2"/>
        <v>-</v>
      </c>
      <c r="M23" s="714" t="str">
        <f t="shared" si="2"/>
        <v>-</v>
      </c>
      <c r="N23" s="752">
        <v>79.47</v>
      </c>
      <c r="O23" s="753">
        <v>76.150000000000006</v>
      </c>
      <c r="P23" s="753">
        <v>62.76</v>
      </c>
      <c r="Q23" s="754">
        <v>35</v>
      </c>
    </row>
    <row r="24" spans="1:17" x14ac:dyDescent="0.25">
      <c r="A24" s="296" t="s">
        <v>151</v>
      </c>
      <c r="B24" s="337" t="str">
        <f t="shared" si="1"/>
        <v>N/A</v>
      </c>
      <c r="C24" s="711" t="str">
        <f t="shared" si="1"/>
        <v>N/A</v>
      </c>
      <c r="D24" s="711" t="str">
        <f t="shared" si="1"/>
        <v>N/A</v>
      </c>
      <c r="E24" s="335" t="str">
        <f t="shared" si="1"/>
        <v>N/A</v>
      </c>
      <c r="F24" s="337">
        <v>0</v>
      </c>
      <c r="G24" s="336">
        <v>0</v>
      </c>
      <c r="H24" s="336">
        <v>0</v>
      </c>
      <c r="I24" s="335">
        <v>0</v>
      </c>
      <c r="J24" s="337" t="str">
        <f t="shared" si="2"/>
        <v>-</v>
      </c>
      <c r="K24" s="336" t="str">
        <f t="shared" si="2"/>
        <v>-</v>
      </c>
      <c r="L24" s="336" t="str">
        <f t="shared" si="2"/>
        <v>-</v>
      </c>
      <c r="M24" s="336" t="str">
        <f t="shared" si="2"/>
        <v>-</v>
      </c>
      <c r="N24" s="755">
        <v>80.430000000000007</v>
      </c>
      <c r="O24" s="756">
        <v>73.739999999999995</v>
      </c>
      <c r="P24" s="756">
        <v>59.77</v>
      </c>
      <c r="Q24" s="757">
        <v>25.21</v>
      </c>
    </row>
    <row r="25" spans="1:17" x14ac:dyDescent="0.25">
      <c r="A25" s="296" t="s">
        <v>2</v>
      </c>
      <c r="B25" s="337" t="str">
        <f t="shared" si="1"/>
        <v>N/A</v>
      </c>
      <c r="C25" s="711" t="str">
        <f t="shared" si="1"/>
        <v>N/A</v>
      </c>
      <c r="D25" s="711" t="str">
        <f t="shared" si="1"/>
        <v>N/A</v>
      </c>
      <c r="E25" s="335" t="str">
        <f t="shared" si="1"/>
        <v>N/A</v>
      </c>
      <c r="F25" s="337">
        <v>0</v>
      </c>
      <c r="G25" s="336">
        <v>0</v>
      </c>
      <c r="H25" s="336">
        <v>0</v>
      </c>
      <c r="I25" s="335">
        <v>0</v>
      </c>
      <c r="J25" s="337" t="str">
        <f t="shared" si="2"/>
        <v>-</v>
      </c>
      <c r="K25" s="336" t="str">
        <f t="shared" si="2"/>
        <v>-</v>
      </c>
      <c r="L25" s="336" t="str">
        <f t="shared" si="2"/>
        <v>-</v>
      </c>
      <c r="M25" s="336" t="str">
        <f t="shared" si="2"/>
        <v>-</v>
      </c>
      <c r="N25" s="755">
        <v>82.43</v>
      </c>
      <c r="O25" s="756">
        <v>77.819999999999993</v>
      </c>
      <c r="P25" s="756">
        <v>58.48</v>
      </c>
      <c r="Q25" s="757">
        <v>29.19</v>
      </c>
    </row>
    <row r="26" spans="1:17" ht="15.75" thickBot="1" x14ac:dyDescent="0.3">
      <c r="A26" s="311" t="s">
        <v>3</v>
      </c>
      <c r="B26" s="334" t="str">
        <f t="shared" si="1"/>
        <v>N/A</v>
      </c>
      <c r="C26" s="333" t="str">
        <f t="shared" si="1"/>
        <v>N/A</v>
      </c>
      <c r="D26" s="333" t="str">
        <f t="shared" si="1"/>
        <v>N/A</v>
      </c>
      <c r="E26" s="712" t="str">
        <f t="shared" si="1"/>
        <v>N/A</v>
      </c>
      <c r="F26" s="334">
        <v>0</v>
      </c>
      <c r="G26" s="333">
        <v>0</v>
      </c>
      <c r="H26" s="333">
        <v>0</v>
      </c>
      <c r="I26" s="332">
        <v>0</v>
      </c>
      <c r="J26" s="339" t="str">
        <f t="shared" si="2"/>
        <v>-</v>
      </c>
      <c r="K26" s="338" t="str">
        <f t="shared" si="2"/>
        <v>-</v>
      </c>
      <c r="L26" s="338" t="str">
        <f t="shared" si="2"/>
        <v>-</v>
      </c>
      <c r="M26" s="333" t="str">
        <f t="shared" si="2"/>
        <v>-</v>
      </c>
      <c r="N26" s="758">
        <v>78.040000000000006</v>
      </c>
      <c r="O26" s="759">
        <v>73.150000000000006</v>
      </c>
      <c r="P26" s="759">
        <v>49.68</v>
      </c>
      <c r="Q26" s="760">
        <v>31.36</v>
      </c>
    </row>
    <row r="27" spans="1:17" ht="24" customHeight="1" thickBot="1" x14ac:dyDescent="0.3">
      <c r="A27" s="331" t="s">
        <v>6</v>
      </c>
      <c r="B27" s="330" t="str">
        <f>IF(AND(B17=0,F17=0),"N/A",(IF(B17&gt;0,(F17/B17*100),"0.0")))</f>
        <v>N/A</v>
      </c>
      <c r="C27" s="329" t="str">
        <f t="shared" si="1"/>
        <v>N/A</v>
      </c>
      <c r="D27" s="329" t="str">
        <f t="shared" si="1"/>
        <v>N/A</v>
      </c>
      <c r="E27" s="328" t="str">
        <f t="shared" si="1"/>
        <v>N/A</v>
      </c>
      <c r="F27" s="330">
        <v>0</v>
      </c>
      <c r="G27" s="329">
        <v>0</v>
      </c>
      <c r="H27" s="329">
        <v>0</v>
      </c>
      <c r="I27" s="328">
        <v>0</v>
      </c>
      <c r="J27" s="330" t="str">
        <f>IF(B27="N/A","-",IF(F27&gt;0,B27-F27,"-"))</f>
        <v>-</v>
      </c>
      <c r="K27" s="329" t="str">
        <f t="shared" si="2"/>
        <v>-</v>
      </c>
      <c r="L27" s="329" t="str">
        <f t="shared" si="2"/>
        <v>-</v>
      </c>
      <c r="M27" s="715" t="str">
        <f>IF(E27="N/A","-",IF(I27&gt;0,E27-I27,"-"))</f>
        <v>-</v>
      </c>
    </row>
    <row r="28" spans="1:17" x14ac:dyDescent="0.25">
      <c r="A28" s="912" t="s">
        <v>531</v>
      </c>
      <c r="B28" s="912"/>
      <c r="C28" s="912"/>
      <c r="D28" s="912"/>
      <c r="E28" s="912"/>
      <c r="F28" s="912"/>
      <c r="G28" s="912"/>
      <c r="H28" s="912"/>
      <c r="I28" s="912"/>
      <c r="J28" s="912"/>
      <c r="K28" s="912"/>
      <c r="L28" s="912"/>
      <c r="M28" s="912"/>
    </row>
    <row r="29" spans="1:17" x14ac:dyDescent="0.25">
      <c r="A29" s="913"/>
      <c r="B29" s="913"/>
      <c r="C29" s="913"/>
      <c r="D29" s="913"/>
      <c r="E29" s="913"/>
      <c r="F29" s="913"/>
      <c r="G29" s="913"/>
      <c r="H29" s="913"/>
      <c r="I29" s="913"/>
      <c r="J29" s="913"/>
      <c r="K29" s="913"/>
      <c r="L29" s="913"/>
      <c r="M29" s="913"/>
    </row>
    <row r="30" spans="1:17" ht="16.5" x14ac:dyDescent="0.3">
      <c r="A30" s="327"/>
    </row>
    <row r="31" spans="1:17" ht="15.75" x14ac:dyDescent="0.25">
      <c r="A31" s="321" t="s">
        <v>202</v>
      </c>
    </row>
    <row r="32" spans="1:17" x14ac:dyDescent="0.25">
      <c r="A32" s="278" t="s">
        <v>247</v>
      </c>
    </row>
    <row r="33" spans="1:16" ht="15.75" thickBot="1" x14ac:dyDescent="0.3">
      <c r="A33" s="320" t="s">
        <v>364</v>
      </c>
    </row>
    <row r="34" spans="1:16" ht="15" customHeight="1" thickBot="1" x14ac:dyDescent="0.3">
      <c r="A34" s="319"/>
      <c r="B34" s="870" t="s">
        <v>19</v>
      </c>
      <c r="C34" s="871"/>
      <c r="D34" s="871"/>
      <c r="E34" s="871"/>
      <c r="F34" s="871"/>
      <c r="G34" s="871"/>
      <c r="H34" s="872"/>
      <c r="I34" s="873" t="s">
        <v>20</v>
      </c>
      <c r="J34" s="874"/>
      <c r="K34" s="874"/>
      <c r="L34" s="874"/>
      <c r="M34" s="874"/>
      <c r="N34" s="874"/>
      <c r="O34" s="875"/>
      <c r="P34" s="326"/>
    </row>
    <row r="35" spans="1:16" x14ac:dyDescent="0.25">
      <c r="A35" s="318"/>
      <c r="B35" s="881" t="s">
        <v>4</v>
      </c>
      <c r="C35" s="882"/>
      <c r="D35" s="882"/>
      <c r="E35" s="885" t="s">
        <v>5</v>
      </c>
      <c r="F35" s="882"/>
      <c r="G35" s="886"/>
      <c r="H35" s="868" t="s">
        <v>6</v>
      </c>
      <c r="I35" s="881" t="s">
        <v>4</v>
      </c>
      <c r="J35" s="882"/>
      <c r="K35" s="882"/>
      <c r="L35" s="885" t="s">
        <v>5</v>
      </c>
      <c r="M35" s="882"/>
      <c r="N35" s="886"/>
      <c r="O35" s="868" t="s">
        <v>6</v>
      </c>
    </row>
    <row r="36" spans="1:16" ht="30.75" thickBot="1" x14ac:dyDescent="0.3">
      <c r="A36" s="317" t="s">
        <v>79</v>
      </c>
      <c r="B36" s="315" t="s">
        <v>15</v>
      </c>
      <c r="C36" s="315" t="s">
        <v>23</v>
      </c>
      <c r="D36" s="315" t="s">
        <v>24</v>
      </c>
      <c r="E36" s="366" t="s">
        <v>15</v>
      </c>
      <c r="F36" s="315" t="s">
        <v>23</v>
      </c>
      <c r="G36" s="314" t="s">
        <v>24</v>
      </c>
      <c r="H36" s="869"/>
      <c r="I36" s="315" t="s">
        <v>15</v>
      </c>
      <c r="J36" s="315" t="s">
        <v>23</v>
      </c>
      <c r="K36" s="315" t="s">
        <v>24</v>
      </c>
      <c r="L36" s="366" t="s">
        <v>15</v>
      </c>
      <c r="M36" s="315" t="s">
        <v>23</v>
      </c>
      <c r="N36" s="314" t="s">
        <v>24</v>
      </c>
      <c r="O36" s="869"/>
    </row>
    <row r="37" spans="1:16" x14ac:dyDescent="0.25">
      <c r="A37" s="304" t="s">
        <v>152</v>
      </c>
      <c r="B37" s="313">
        <v>0</v>
      </c>
      <c r="C37" s="313">
        <v>0</v>
      </c>
      <c r="D37" s="313">
        <v>0</v>
      </c>
      <c r="E37" s="386">
        <v>0</v>
      </c>
      <c r="F37" s="313">
        <v>0</v>
      </c>
      <c r="G37" s="313">
        <v>0</v>
      </c>
      <c r="H37" s="325">
        <f>SUM(B37:G37)</f>
        <v>0</v>
      </c>
      <c r="I37" s="313">
        <v>0</v>
      </c>
      <c r="J37" s="313">
        <v>0</v>
      </c>
      <c r="K37" s="313">
        <v>0</v>
      </c>
      <c r="L37" s="386">
        <v>0</v>
      </c>
      <c r="M37" s="313">
        <v>0</v>
      </c>
      <c r="N37" s="313">
        <v>0</v>
      </c>
      <c r="O37" s="325">
        <f>SUM(I37:N37)</f>
        <v>0</v>
      </c>
    </row>
    <row r="38" spans="1:16" x14ac:dyDescent="0.25">
      <c r="A38" s="296" t="s">
        <v>151</v>
      </c>
      <c r="B38" s="312">
        <v>0</v>
      </c>
      <c r="C38" s="312">
        <v>0</v>
      </c>
      <c r="D38" s="312">
        <v>0</v>
      </c>
      <c r="E38" s="387">
        <v>0</v>
      </c>
      <c r="F38" s="312">
        <v>0</v>
      </c>
      <c r="G38" s="312">
        <v>0</v>
      </c>
      <c r="H38" s="324">
        <f>SUM(B38:G38)</f>
        <v>0</v>
      </c>
      <c r="I38" s="312">
        <v>0</v>
      </c>
      <c r="J38" s="312">
        <v>0</v>
      </c>
      <c r="K38" s="312">
        <v>0</v>
      </c>
      <c r="L38" s="387">
        <v>0</v>
      </c>
      <c r="M38" s="312">
        <v>0</v>
      </c>
      <c r="N38" s="312">
        <v>0</v>
      </c>
      <c r="O38" s="324">
        <f>SUM(I38:N38)</f>
        <v>0</v>
      </c>
    </row>
    <row r="39" spans="1:16" x14ac:dyDescent="0.25">
      <c r="A39" s="296" t="s">
        <v>2</v>
      </c>
      <c r="B39" s="312">
        <v>0</v>
      </c>
      <c r="C39" s="312">
        <v>0</v>
      </c>
      <c r="D39" s="312">
        <v>0</v>
      </c>
      <c r="E39" s="387">
        <v>0</v>
      </c>
      <c r="F39" s="312">
        <v>0</v>
      </c>
      <c r="G39" s="312">
        <v>0</v>
      </c>
      <c r="H39" s="324">
        <f>SUM(B39:G39)</f>
        <v>0</v>
      </c>
      <c r="I39" s="312">
        <v>0</v>
      </c>
      <c r="J39" s="312">
        <v>0</v>
      </c>
      <c r="K39" s="312">
        <v>0</v>
      </c>
      <c r="L39" s="387">
        <v>0</v>
      </c>
      <c r="M39" s="312">
        <v>0</v>
      </c>
      <c r="N39" s="312">
        <v>0</v>
      </c>
      <c r="O39" s="324">
        <f>SUM(I39:N39)</f>
        <v>0</v>
      </c>
    </row>
    <row r="40" spans="1:16" ht="15.75" thickBot="1" x14ac:dyDescent="0.3">
      <c r="A40" s="311" t="s">
        <v>3</v>
      </c>
      <c r="B40" s="310">
        <v>0</v>
      </c>
      <c r="C40" s="309">
        <v>0</v>
      </c>
      <c r="D40" s="309">
        <v>0</v>
      </c>
      <c r="E40" s="367">
        <v>0</v>
      </c>
      <c r="F40" s="309">
        <v>0</v>
      </c>
      <c r="G40" s="309">
        <v>0</v>
      </c>
      <c r="H40" s="323">
        <f>SUM(B40:G40)</f>
        <v>0</v>
      </c>
      <c r="I40" s="310">
        <v>0</v>
      </c>
      <c r="J40" s="309">
        <v>0</v>
      </c>
      <c r="K40" s="309">
        <v>0</v>
      </c>
      <c r="L40" s="367">
        <v>0</v>
      </c>
      <c r="M40" s="309">
        <v>0</v>
      </c>
      <c r="N40" s="309">
        <v>0</v>
      </c>
      <c r="O40" s="323">
        <f>SUM(I40:N40)</f>
        <v>0</v>
      </c>
    </row>
    <row r="41" spans="1:16" ht="15.75" thickBot="1" x14ac:dyDescent="0.3">
      <c r="A41" s="308" t="s">
        <v>6</v>
      </c>
      <c r="B41" s="307">
        <f t="shared" ref="B41:O41" si="3">SUM(B37:B40)</f>
        <v>0</v>
      </c>
      <c r="C41" s="307">
        <f t="shared" si="3"/>
        <v>0</v>
      </c>
      <c r="D41" s="307">
        <f t="shared" si="3"/>
        <v>0</v>
      </c>
      <c r="E41" s="368">
        <f t="shared" si="3"/>
        <v>0</v>
      </c>
      <c r="F41" s="307">
        <f t="shared" si="3"/>
        <v>0</v>
      </c>
      <c r="G41" s="307">
        <f t="shared" si="3"/>
        <v>0</v>
      </c>
      <c r="H41" s="322">
        <f t="shared" si="3"/>
        <v>0</v>
      </c>
      <c r="I41" s="307">
        <f t="shared" si="3"/>
        <v>0</v>
      </c>
      <c r="J41" s="307">
        <f t="shared" si="3"/>
        <v>0</v>
      </c>
      <c r="K41" s="307">
        <f t="shared" si="3"/>
        <v>0</v>
      </c>
      <c r="L41" s="368">
        <f t="shared" si="3"/>
        <v>0</v>
      </c>
      <c r="M41" s="307">
        <f t="shared" si="3"/>
        <v>0</v>
      </c>
      <c r="N41" s="307">
        <f t="shared" si="3"/>
        <v>0</v>
      </c>
      <c r="O41" s="322">
        <f t="shared" si="3"/>
        <v>0</v>
      </c>
    </row>
    <row r="42" spans="1:16" x14ac:dyDescent="0.25">
      <c r="B42" s="305"/>
      <c r="C42" s="305"/>
      <c r="D42" s="305"/>
      <c r="E42" s="305"/>
      <c r="F42" s="305"/>
      <c r="G42" s="305"/>
      <c r="H42" s="305"/>
      <c r="I42" s="305"/>
      <c r="J42" s="305"/>
      <c r="K42" s="305"/>
      <c r="L42" s="305"/>
      <c r="M42" s="305"/>
    </row>
    <row r="43" spans="1:16" ht="15.75" x14ac:dyDescent="0.25">
      <c r="A43" s="321" t="s">
        <v>203</v>
      </c>
      <c r="B43" s="305"/>
      <c r="C43" s="305"/>
      <c r="D43" s="305"/>
      <c r="E43" s="305"/>
      <c r="F43" s="305"/>
      <c r="G43" s="305"/>
      <c r="H43" s="305"/>
      <c r="I43" s="305"/>
      <c r="J43" s="305"/>
      <c r="K43" s="305"/>
      <c r="L43" s="305"/>
      <c r="M43" s="305"/>
    </row>
    <row r="44" spans="1:16" x14ac:dyDescent="0.25">
      <c r="A44" s="278" t="s">
        <v>248</v>
      </c>
      <c r="B44" s="305"/>
      <c r="C44" s="305"/>
      <c r="D44" s="305"/>
      <c r="E44" s="305"/>
      <c r="F44" s="305"/>
      <c r="G44" s="305"/>
      <c r="H44" s="305"/>
      <c r="I44" s="305"/>
      <c r="J44" s="305"/>
      <c r="K44" s="305"/>
      <c r="L44" s="305"/>
      <c r="M44" s="305"/>
    </row>
    <row r="45" spans="1:16" ht="15.75" thickBot="1" x14ac:dyDescent="0.3">
      <c r="A45" s="320" t="s">
        <v>364</v>
      </c>
      <c r="B45" s="305"/>
      <c r="C45" s="305"/>
      <c r="D45" s="305"/>
      <c r="E45" s="305"/>
      <c r="F45" s="305"/>
      <c r="G45" s="305"/>
      <c r="H45" s="305"/>
      <c r="I45" s="305"/>
      <c r="J45" s="305"/>
      <c r="K45" s="305"/>
      <c r="L45" s="305"/>
      <c r="M45" s="305"/>
    </row>
    <row r="46" spans="1:16" ht="15.75" customHeight="1" thickBot="1" x14ac:dyDescent="0.3">
      <c r="A46" s="319"/>
      <c r="B46" s="870" t="s">
        <v>21</v>
      </c>
      <c r="C46" s="871"/>
      <c r="D46" s="871"/>
      <c r="E46" s="871"/>
      <c r="F46" s="871"/>
      <c r="G46" s="871"/>
      <c r="H46" s="872"/>
      <c r="I46" s="873" t="s">
        <v>22</v>
      </c>
      <c r="J46" s="874"/>
      <c r="K46" s="874"/>
      <c r="L46" s="874"/>
      <c r="M46" s="874"/>
      <c r="N46" s="874"/>
      <c r="O46" s="875"/>
    </row>
    <row r="47" spans="1:16" x14ac:dyDescent="0.25">
      <c r="A47" s="318"/>
      <c r="B47" s="876" t="s">
        <v>4</v>
      </c>
      <c r="C47" s="877"/>
      <c r="D47" s="877"/>
      <c r="E47" s="878" t="s">
        <v>5</v>
      </c>
      <c r="F47" s="877"/>
      <c r="G47" s="877"/>
      <c r="H47" s="879" t="s">
        <v>6</v>
      </c>
      <c r="I47" s="881" t="s">
        <v>4</v>
      </c>
      <c r="J47" s="882"/>
      <c r="K47" s="882"/>
      <c r="L47" s="878" t="s">
        <v>5</v>
      </c>
      <c r="M47" s="877"/>
      <c r="N47" s="883"/>
      <c r="O47" s="884" t="s">
        <v>6</v>
      </c>
    </row>
    <row r="48" spans="1:16" ht="30.75" thickBot="1" x14ac:dyDescent="0.3">
      <c r="A48" s="317" t="s">
        <v>79</v>
      </c>
      <c r="B48" s="316" t="s">
        <v>15</v>
      </c>
      <c r="C48" s="315" t="s">
        <v>23</v>
      </c>
      <c r="D48" s="315" t="s">
        <v>24</v>
      </c>
      <c r="E48" s="366" t="s">
        <v>15</v>
      </c>
      <c r="F48" s="315" t="s">
        <v>23</v>
      </c>
      <c r="G48" s="315" t="s">
        <v>24</v>
      </c>
      <c r="H48" s="880"/>
      <c r="I48" s="315" t="s">
        <v>15</v>
      </c>
      <c r="J48" s="315" t="s">
        <v>23</v>
      </c>
      <c r="K48" s="315" t="s">
        <v>24</v>
      </c>
      <c r="L48" s="366" t="s">
        <v>15</v>
      </c>
      <c r="M48" s="315" t="s">
        <v>23</v>
      </c>
      <c r="N48" s="315" t="s">
        <v>24</v>
      </c>
      <c r="O48" s="869"/>
    </row>
    <row r="49" spans="1:16" x14ac:dyDescent="0.25">
      <c r="A49" s="304" t="s">
        <v>152</v>
      </c>
      <c r="B49" s="313">
        <v>0</v>
      </c>
      <c r="C49" s="313">
        <v>0</v>
      </c>
      <c r="D49" s="313">
        <v>0</v>
      </c>
      <c r="E49" s="386">
        <v>0</v>
      </c>
      <c r="F49" s="313">
        <v>0</v>
      </c>
      <c r="G49" s="313">
        <v>0</v>
      </c>
      <c r="H49" s="325">
        <f>SUM(B49:G49)</f>
        <v>0</v>
      </c>
      <c r="I49" s="313">
        <v>0</v>
      </c>
      <c r="J49" s="313">
        <v>0</v>
      </c>
      <c r="K49" s="313">
        <v>0</v>
      </c>
      <c r="L49" s="386">
        <v>0</v>
      </c>
      <c r="M49" s="313">
        <v>0</v>
      </c>
      <c r="N49" s="313">
        <v>0</v>
      </c>
      <c r="O49" s="325">
        <f>SUM(I49:N49)</f>
        <v>0</v>
      </c>
    </row>
    <row r="50" spans="1:16" x14ac:dyDescent="0.25">
      <c r="A50" s="296" t="s">
        <v>151</v>
      </c>
      <c r="B50" s="312">
        <v>0</v>
      </c>
      <c r="C50" s="312">
        <v>0</v>
      </c>
      <c r="D50" s="312">
        <v>0</v>
      </c>
      <c r="E50" s="387">
        <v>0</v>
      </c>
      <c r="F50" s="312">
        <v>0</v>
      </c>
      <c r="G50" s="312">
        <v>0</v>
      </c>
      <c r="H50" s="324">
        <f>SUM(B50:G50)</f>
        <v>0</v>
      </c>
      <c r="I50" s="312">
        <v>0</v>
      </c>
      <c r="J50" s="312">
        <v>0</v>
      </c>
      <c r="K50" s="312">
        <v>0</v>
      </c>
      <c r="L50" s="387">
        <v>0</v>
      </c>
      <c r="M50" s="312">
        <v>0</v>
      </c>
      <c r="N50" s="312">
        <v>0</v>
      </c>
      <c r="O50" s="324">
        <f>SUM(I50:N50)</f>
        <v>0</v>
      </c>
    </row>
    <row r="51" spans="1:16" x14ac:dyDescent="0.25">
      <c r="A51" s="296" t="s">
        <v>2</v>
      </c>
      <c r="B51" s="312">
        <v>0</v>
      </c>
      <c r="C51" s="312">
        <v>0</v>
      </c>
      <c r="D51" s="312">
        <v>0</v>
      </c>
      <c r="E51" s="387">
        <v>0</v>
      </c>
      <c r="F51" s="312">
        <v>0</v>
      </c>
      <c r="G51" s="312">
        <v>0</v>
      </c>
      <c r="H51" s="324">
        <f>SUM(B51:G51)</f>
        <v>0</v>
      </c>
      <c r="I51" s="312">
        <v>0</v>
      </c>
      <c r="J51" s="312">
        <v>0</v>
      </c>
      <c r="K51" s="312">
        <v>0</v>
      </c>
      <c r="L51" s="387">
        <v>0</v>
      </c>
      <c r="M51" s="312">
        <v>0</v>
      </c>
      <c r="N51" s="312">
        <v>0</v>
      </c>
      <c r="O51" s="324">
        <f>SUM(I51:N51)</f>
        <v>0</v>
      </c>
    </row>
    <row r="52" spans="1:16" ht="15.75" thickBot="1" x14ac:dyDescent="0.3">
      <c r="A52" s="311" t="s">
        <v>3</v>
      </c>
      <c r="B52" s="310">
        <v>0</v>
      </c>
      <c r="C52" s="309">
        <v>0</v>
      </c>
      <c r="D52" s="309">
        <v>0</v>
      </c>
      <c r="E52" s="367">
        <v>0</v>
      </c>
      <c r="F52" s="309">
        <v>0</v>
      </c>
      <c r="G52" s="309">
        <v>0</v>
      </c>
      <c r="H52" s="323">
        <f>SUM(B52:G52)</f>
        <v>0</v>
      </c>
      <c r="I52" s="310">
        <v>0</v>
      </c>
      <c r="J52" s="309">
        <v>0</v>
      </c>
      <c r="K52" s="309">
        <v>0</v>
      </c>
      <c r="L52" s="367">
        <v>0</v>
      </c>
      <c r="M52" s="309">
        <v>0</v>
      </c>
      <c r="N52" s="309">
        <v>0</v>
      </c>
      <c r="O52" s="323">
        <f>SUM(I52:N52)</f>
        <v>0</v>
      </c>
    </row>
    <row r="53" spans="1:16" ht="15.75" thickBot="1" x14ac:dyDescent="0.3">
      <c r="A53" s="308" t="s">
        <v>6</v>
      </c>
      <c r="B53" s="307">
        <f t="shared" ref="B53:O53" si="4">SUM(B49:B52)</f>
        <v>0</v>
      </c>
      <c r="C53" s="307">
        <f t="shared" si="4"/>
        <v>0</v>
      </c>
      <c r="D53" s="307">
        <f t="shared" si="4"/>
        <v>0</v>
      </c>
      <c r="E53" s="368">
        <f t="shared" si="4"/>
        <v>0</v>
      </c>
      <c r="F53" s="307">
        <f t="shared" si="4"/>
        <v>0</v>
      </c>
      <c r="G53" s="307">
        <f t="shared" si="4"/>
        <v>0</v>
      </c>
      <c r="H53" s="322">
        <f t="shared" si="4"/>
        <v>0</v>
      </c>
      <c r="I53" s="307">
        <f t="shared" si="4"/>
        <v>0</v>
      </c>
      <c r="J53" s="307">
        <f t="shared" si="4"/>
        <v>0</v>
      </c>
      <c r="K53" s="307">
        <f t="shared" si="4"/>
        <v>0</v>
      </c>
      <c r="L53" s="368">
        <f t="shared" si="4"/>
        <v>0</v>
      </c>
      <c r="M53" s="307">
        <f t="shared" si="4"/>
        <v>0</v>
      </c>
      <c r="N53" s="307">
        <f t="shared" si="4"/>
        <v>0</v>
      </c>
      <c r="O53" s="322">
        <f t="shared" si="4"/>
        <v>0</v>
      </c>
    </row>
    <row r="54" spans="1:16" x14ac:dyDescent="0.25">
      <c r="A54" s="306"/>
      <c r="B54" s="305"/>
      <c r="C54" s="305"/>
      <c r="D54" s="305"/>
      <c r="E54" s="305"/>
      <c r="F54" s="305"/>
      <c r="G54" s="305"/>
      <c r="H54" s="305"/>
      <c r="I54" s="305"/>
      <c r="J54" s="305"/>
      <c r="K54" s="305"/>
      <c r="L54" s="305"/>
      <c r="M54" s="305"/>
      <c r="N54" s="305"/>
      <c r="O54" s="305"/>
    </row>
    <row r="55" spans="1:16" ht="15.75" x14ac:dyDescent="0.25">
      <c r="A55" s="286" t="s">
        <v>204</v>
      </c>
    </row>
    <row r="56" spans="1:16" x14ac:dyDescent="0.25">
      <c r="A56" s="278" t="s">
        <v>317</v>
      </c>
    </row>
    <row r="57" spans="1:16" ht="15.75" thickBot="1" x14ac:dyDescent="0.3">
      <c r="A57" s="275" t="s">
        <v>497</v>
      </c>
    </row>
    <row r="58" spans="1:16" ht="32.25" customHeight="1" thickBot="1" x14ac:dyDescent="0.3">
      <c r="A58" s="903" t="s">
        <v>79</v>
      </c>
      <c r="B58" s="906" t="s">
        <v>273</v>
      </c>
      <c r="C58" s="907"/>
      <c r="D58" s="908"/>
      <c r="E58" s="914" t="s">
        <v>25</v>
      </c>
      <c r="F58" s="915"/>
      <c r="G58" s="916"/>
      <c r="H58" s="906" t="s">
        <v>532</v>
      </c>
      <c r="I58" s="907"/>
      <c r="J58" s="917"/>
      <c r="K58" s="906" t="s">
        <v>533</v>
      </c>
      <c r="L58" s="918"/>
      <c r="M58" s="919"/>
      <c r="N58" s="906" t="s">
        <v>534</v>
      </c>
      <c r="O58" s="907"/>
      <c r="P58" s="917"/>
    </row>
    <row r="59" spans="1:16" ht="15" customHeight="1" x14ac:dyDescent="0.25">
      <c r="A59" s="904"/>
      <c r="B59" s="856" t="s">
        <v>157</v>
      </c>
      <c r="C59" s="901" t="s">
        <v>24</v>
      </c>
      <c r="D59" s="865" t="s">
        <v>6</v>
      </c>
      <c r="E59" s="856" t="s">
        <v>157</v>
      </c>
      <c r="F59" s="901" t="s">
        <v>24</v>
      </c>
      <c r="G59" s="865" t="s">
        <v>6</v>
      </c>
      <c r="H59" s="856" t="s">
        <v>191</v>
      </c>
      <c r="I59" s="887" t="s">
        <v>192</v>
      </c>
      <c r="J59" s="889" t="s">
        <v>193</v>
      </c>
      <c r="K59" s="856" t="s">
        <v>191</v>
      </c>
      <c r="L59" s="887" t="s">
        <v>192</v>
      </c>
      <c r="M59" s="889" t="s">
        <v>193</v>
      </c>
      <c r="N59" s="856" t="s">
        <v>191</v>
      </c>
      <c r="O59" s="887" t="s">
        <v>192</v>
      </c>
      <c r="P59" s="889" t="s">
        <v>193</v>
      </c>
    </row>
    <row r="60" spans="1:16" ht="30.75" customHeight="1" thickBot="1" x14ac:dyDescent="0.3">
      <c r="A60" s="905"/>
      <c r="B60" s="867"/>
      <c r="C60" s="902"/>
      <c r="D60" s="866"/>
      <c r="E60" s="867"/>
      <c r="F60" s="902"/>
      <c r="G60" s="866"/>
      <c r="H60" s="867"/>
      <c r="I60" s="888"/>
      <c r="J60" s="890"/>
      <c r="K60" s="867"/>
      <c r="L60" s="888"/>
      <c r="M60" s="890"/>
      <c r="N60" s="867"/>
      <c r="O60" s="888"/>
      <c r="P60" s="890"/>
    </row>
    <row r="61" spans="1:16" x14ac:dyDescent="0.25">
      <c r="A61" s="304" t="s">
        <v>152</v>
      </c>
      <c r="B61" s="302">
        <v>0</v>
      </c>
      <c r="C61" s="301">
        <v>0</v>
      </c>
      <c r="D61" s="303">
        <f>SUM(B61:C61)</f>
        <v>0</v>
      </c>
      <c r="E61" s="302">
        <v>0</v>
      </c>
      <c r="F61" s="301">
        <v>0</v>
      </c>
      <c r="G61" s="300">
        <f>SUM(E61:F61)</f>
        <v>0</v>
      </c>
      <c r="H61" s="743" t="str">
        <f t="shared" ref="H61:J63" si="5">IF(AND(B61=0,E61=0),"N/A",(IF(B61&gt;0,(E61/B61*100),"0.0")))</f>
        <v>N/A</v>
      </c>
      <c r="I61" s="739" t="str">
        <f t="shared" si="5"/>
        <v>N/A</v>
      </c>
      <c r="J61" s="740" t="str">
        <f t="shared" si="5"/>
        <v>N/A</v>
      </c>
      <c r="K61" s="738">
        <v>0</v>
      </c>
      <c r="L61" s="739">
        <v>0</v>
      </c>
      <c r="M61" s="740">
        <v>0</v>
      </c>
      <c r="N61" s="299" t="str">
        <f>IF(H61="N/A","-",IF(K61&gt;0,(H61-K61),"-"))</f>
        <v>-</v>
      </c>
      <c r="O61" s="298" t="str">
        <f>IF(I61="N/A","-",IF(L61="N/A","-",IF(L61&gt;0,(I61-L61),"-")))</f>
        <v>-</v>
      </c>
      <c r="P61" s="297" t="str">
        <f t="shared" ref="N61:P63" si="6">IF(J61="N/A","-",IF(M61&gt;0,(J61-M61),"-"))</f>
        <v>-</v>
      </c>
    </row>
    <row r="62" spans="1:16" ht="15.75" thickBot="1" x14ac:dyDescent="0.3">
      <c r="A62" s="369" t="s">
        <v>151</v>
      </c>
      <c r="B62" s="130">
        <v>0</v>
      </c>
      <c r="C62" s="131">
        <v>0</v>
      </c>
      <c r="D62" s="295">
        <f>SUM(B62:C62)</f>
        <v>0</v>
      </c>
      <c r="E62" s="130">
        <v>0</v>
      </c>
      <c r="F62" s="131">
        <v>0</v>
      </c>
      <c r="G62" s="294">
        <f>SUM(E62:F62)</f>
        <v>0</v>
      </c>
      <c r="H62" s="738" t="str">
        <f t="shared" si="5"/>
        <v>N/A</v>
      </c>
      <c r="I62" s="741" t="str">
        <f t="shared" si="5"/>
        <v>N/A</v>
      </c>
      <c r="J62" s="742" t="str">
        <f t="shared" si="5"/>
        <v>N/A</v>
      </c>
      <c r="K62" s="738">
        <v>0</v>
      </c>
      <c r="L62" s="741">
        <v>0</v>
      </c>
      <c r="M62" s="742">
        <v>0</v>
      </c>
      <c r="N62" s="293" t="str">
        <f t="shared" si="6"/>
        <v>-</v>
      </c>
      <c r="O62" s="292" t="str">
        <f>IF(I62="N/A","-",IF(L62="N/A","-",IF(L62&gt;0,(I62-L62),"-")))</f>
        <v>-</v>
      </c>
      <c r="P62" s="291" t="str">
        <f t="shared" si="6"/>
        <v>-</v>
      </c>
    </row>
    <row r="63" spans="1:16" ht="15.75" thickBot="1" x14ac:dyDescent="0.3">
      <c r="A63" s="370" t="s">
        <v>6</v>
      </c>
      <c r="B63" s="132">
        <f t="shared" ref="B63:G63" si="7">SUM(B61:B62)</f>
        <v>0</v>
      </c>
      <c r="C63" s="133">
        <f t="shared" si="7"/>
        <v>0</v>
      </c>
      <c r="D63" s="134">
        <f t="shared" si="7"/>
        <v>0</v>
      </c>
      <c r="E63" s="132">
        <f t="shared" si="7"/>
        <v>0</v>
      </c>
      <c r="F63" s="133">
        <f t="shared" si="7"/>
        <v>0</v>
      </c>
      <c r="G63" s="134">
        <f t="shared" si="7"/>
        <v>0</v>
      </c>
      <c r="H63" s="744" t="str">
        <f>IF(AND(B63=0,E63=0),"N/A",(IF(B63&gt;0,(E63/B63*100),"0.0")))</f>
        <v>N/A</v>
      </c>
      <c r="I63" s="745" t="str">
        <f t="shared" si="5"/>
        <v>N/A</v>
      </c>
      <c r="J63" s="746" t="str">
        <f t="shared" si="5"/>
        <v>N/A</v>
      </c>
      <c r="K63" s="744">
        <v>0</v>
      </c>
      <c r="L63" s="745">
        <v>0</v>
      </c>
      <c r="M63" s="747">
        <v>0</v>
      </c>
      <c r="N63" s="290" t="str">
        <f t="shared" si="6"/>
        <v>-</v>
      </c>
      <c r="O63" s="289" t="str">
        <f>IF(I63="N/A","-",IF(L63="N/A","-",IF(L63&gt;0,(I63-L63),"-")))</f>
        <v>-</v>
      </c>
      <c r="P63" s="288" t="str">
        <f t="shared" si="6"/>
        <v>-</v>
      </c>
    </row>
    <row r="64" spans="1:16" x14ac:dyDescent="0.25">
      <c r="A64" s="287" t="s">
        <v>379</v>
      </c>
    </row>
    <row r="66" spans="1:150" ht="15.75" x14ac:dyDescent="0.25">
      <c r="A66" s="286" t="s">
        <v>314</v>
      </c>
    </row>
    <row r="67" spans="1:150" x14ac:dyDescent="0.25">
      <c r="A67" s="278" t="s">
        <v>218</v>
      </c>
    </row>
    <row r="68" spans="1:150" ht="15.75" thickBot="1" x14ac:dyDescent="0.3">
      <c r="A68" s="275" t="s">
        <v>181</v>
      </c>
    </row>
    <row r="69" spans="1:150" ht="60.75" thickBot="1" x14ac:dyDescent="0.3">
      <c r="A69" s="464" t="s">
        <v>175</v>
      </c>
      <c r="B69" s="465"/>
      <c r="C69" s="465"/>
      <c r="D69" s="508"/>
      <c r="E69" s="504" t="s">
        <v>150</v>
      </c>
      <c r="F69" s="466" t="s">
        <v>356</v>
      </c>
    </row>
    <row r="70" spans="1:150" x14ac:dyDescent="0.25">
      <c r="A70" s="461" t="s">
        <v>194</v>
      </c>
      <c r="B70" s="462"/>
      <c r="C70" s="462"/>
      <c r="D70" s="509"/>
      <c r="E70" s="505">
        <v>0</v>
      </c>
      <c r="F70" s="463">
        <f>IF(E70&gt;0,E70/SUM(E70:E77),0)</f>
        <v>0</v>
      </c>
    </row>
    <row r="71" spans="1:150" x14ac:dyDescent="0.25">
      <c r="A71" s="285" t="s">
        <v>195</v>
      </c>
      <c r="B71" s="284"/>
      <c r="C71" s="282"/>
      <c r="D71" s="510"/>
      <c r="E71" s="506">
        <v>0</v>
      </c>
      <c r="F71" s="281">
        <f>IF(E71&gt;0,E71/SUM(E70:E77),0)</f>
        <v>0</v>
      </c>
    </row>
    <row r="72" spans="1:150" x14ac:dyDescent="0.25">
      <c r="A72" s="285" t="s">
        <v>196</v>
      </c>
      <c r="B72" s="284"/>
      <c r="C72" s="282"/>
      <c r="D72" s="510"/>
      <c r="E72" s="506">
        <v>0</v>
      </c>
      <c r="F72" s="281">
        <f>IF(E72&gt;0,E72/SUM(E70:E77),0)</f>
        <v>0</v>
      </c>
    </row>
    <row r="73" spans="1:150" x14ac:dyDescent="0.25">
      <c r="A73" s="285" t="s">
        <v>197</v>
      </c>
      <c r="B73" s="284"/>
      <c r="C73" s="282"/>
      <c r="D73" s="510"/>
      <c r="E73" s="506">
        <v>0</v>
      </c>
      <c r="F73" s="281">
        <f>IF(E73&gt;0,E73/SUM(E70:E77),0)</f>
        <v>0</v>
      </c>
    </row>
    <row r="74" spans="1:150" x14ac:dyDescent="0.25">
      <c r="A74" s="285" t="s">
        <v>565</v>
      </c>
      <c r="B74" s="284"/>
      <c r="C74" s="282"/>
      <c r="D74" s="510"/>
      <c r="E74" s="506">
        <v>0</v>
      </c>
      <c r="F74" s="281">
        <f>IF(E74&gt;0,E74/SUM(E70:E77),0)</f>
        <v>0</v>
      </c>
    </row>
    <row r="75" spans="1:150" x14ac:dyDescent="0.25">
      <c r="A75" s="283" t="s">
        <v>564</v>
      </c>
      <c r="B75" s="282"/>
      <c r="C75" s="282"/>
      <c r="D75" s="510"/>
      <c r="E75" s="506">
        <v>0</v>
      </c>
      <c r="F75" s="281">
        <f>IF(E75&gt;0,E75/SUM(E70:E77),0)</f>
        <v>0</v>
      </c>
    </row>
    <row r="76" spans="1:150" x14ac:dyDescent="0.25">
      <c r="A76" s="283" t="s">
        <v>198</v>
      </c>
      <c r="B76" s="282"/>
      <c r="C76" s="282"/>
      <c r="D76" s="510"/>
      <c r="E76" s="506">
        <v>0</v>
      </c>
      <c r="F76" s="281">
        <f>IF(E76&gt;0,E76/SUM(E70:E77),0)</f>
        <v>0</v>
      </c>
    </row>
    <row r="77" spans="1:150" ht="30" customHeight="1" thickBot="1" x14ac:dyDescent="0.3">
      <c r="A77" s="899" t="s">
        <v>199</v>
      </c>
      <c r="B77" s="900"/>
      <c r="C77" s="280"/>
      <c r="D77" s="511"/>
      <c r="E77" s="507">
        <v>0</v>
      </c>
      <c r="F77" s="279">
        <f>IF(E77&gt;0,E77/SUM(E70:E77),0)</f>
        <v>0</v>
      </c>
      <c r="H77" s="735"/>
    </row>
    <row r="79" spans="1:150" ht="15.75" x14ac:dyDescent="0.25">
      <c r="A79" s="513" t="s">
        <v>117</v>
      </c>
      <c r="B79" s="667"/>
      <c r="C79" s="667"/>
      <c r="D79" s="668"/>
      <c r="E79" s="668"/>
      <c r="F79" s="669"/>
      <c r="G79" s="670"/>
      <c r="H79" s="669"/>
      <c r="I79" s="667"/>
      <c r="J79" s="515"/>
      <c r="K79" s="516"/>
      <c r="L79" s="515"/>
      <c r="M79" s="516"/>
      <c r="N79" s="529"/>
      <c r="O79" s="530"/>
      <c r="P79" s="531"/>
      <c r="Q79" s="531"/>
      <c r="R79" s="531"/>
      <c r="S79" s="531"/>
      <c r="T79" s="531"/>
      <c r="U79" s="531"/>
      <c r="V79" s="531"/>
      <c r="W79" s="531"/>
      <c r="X79" s="531"/>
      <c r="Y79" s="531"/>
      <c r="Z79" s="531"/>
      <c r="AA79" s="531"/>
      <c r="AB79" s="531"/>
      <c r="AC79" s="514"/>
      <c r="AD79" s="514"/>
      <c r="AE79" s="514"/>
      <c r="AF79" s="514"/>
      <c r="AG79" s="514"/>
      <c r="AH79" s="514"/>
      <c r="AI79" s="514"/>
      <c r="AJ79" s="514"/>
      <c r="AK79" s="514"/>
      <c r="AL79" s="514"/>
      <c r="AM79" s="514"/>
      <c r="AN79" s="514"/>
      <c r="AO79" s="514"/>
      <c r="AP79" s="514"/>
      <c r="AQ79" s="514"/>
      <c r="AR79" s="514"/>
      <c r="AS79" s="514"/>
      <c r="AT79" s="514"/>
      <c r="AU79" s="514"/>
      <c r="AV79" s="514"/>
      <c r="AW79" s="514"/>
      <c r="AX79" s="514"/>
      <c r="AY79" s="514"/>
      <c r="AZ79" s="514"/>
      <c r="BA79" s="514"/>
      <c r="BB79" s="514"/>
      <c r="BC79" s="514"/>
      <c r="BD79" s="514"/>
      <c r="BE79" s="514"/>
      <c r="BF79" s="514"/>
      <c r="BG79" s="514"/>
      <c r="BH79" s="514"/>
      <c r="BI79" s="514"/>
      <c r="BJ79" s="514"/>
      <c r="BK79" s="514"/>
      <c r="BL79" s="514"/>
      <c r="BM79" s="514"/>
      <c r="BN79" s="514"/>
      <c r="BO79" s="514"/>
      <c r="BP79" s="514"/>
      <c r="BQ79" s="514"/>
      <c r="BR79" s="514"/>
      <c r="BS79" s="514"/>
      <c r="BT79" s="514"/>
      <c r="BU79" s="514"/>
      <c r="BV79" s="514"/>
      <c r="BW79" s="514"/>
      <c r="BX79" s="514"/>
      <c r="BY79" s="514"/>
      <c r="BZ79" s="514"/>
      <c r="CA79" s="514"/>
      <c r="CB79" s="514"/>
      <c r="CC79" s="514"/>
      <c r="CD79" s="514"/>
      <c r="CE79" s="514"/>
      <c r="CF79" s="514"/>
      <c r="CG79" s="514"/>
      <c r="CH79" s="514"/>
      <c r="CI79" s="514"/>
      <c r="CJ79" s="514"/>
      <c r="CK79" s="514"/>
      <c r="CL79" s="514"/>
      <c r="CM79" s="514"/>
      <c r="CN79" s="514"/>
      <c r="CO79" s="514"/>
      <c r="CP79" s="514"/>
      <c r="CQ79" s="514"/>
      <c r="CR79" s="514"/>
      <c r="CS79" s="514"/>
      <c r="CT79" s="514"/>
      <c r="CU79" s="514"/>
      <c r="CV79" s="514"/>
      <c r="CW79" s="514"/>
      <c r="CX79" s="514"/>
      <c r="CY79" s="514"/>
      <c r="CZ79" s="514"/>
      <c r="DA79" s="514"/>
      <c r="DB79" s="514"/>
      <c r="DC79" s="514"/>
      <c r="DD79" s="514"/>
      <c r="DE79" s="514"/>
      <c r="DF79" s="514"/>
      <c r="DG79" s="514"/>
      <c r="DH79" s="514"/>
      <c r="DI79" s="514"/>
      <c r="DJ79" s="514"/>
      <c r="DK79" s="514"/>
      <c r="DL79" s="514"/>
      <c r="DM79" s="514"/>
      <c r="DN79" s="514"/>
      <c r="DO79" s="514"/>
      <c r="DP79" s="514"/>
      <c r="DQ79" s="514"/>
      <c r="DR79" s="514"/>
      <c r="DS79" s="514"/>
      <c r="DT79" s="514"/>
      <c r="DU79" s="514"/>
      <c r="DV79" s="514"/>
      <c r="DW79" s="514"/>
      <c r="DX79" s="514"/>
      <c r="DY79" s="514"/>
      <c r="DZ79" s="514"/>
      <c r="EA79" s="514"/>
      <c r="EB79" s="514"/>
      <c r="EC79" s="514"/>
      <c r="ED79" s="514"/>
      <c r="EE79" s="514"/>
      <c r="EF79" s="514"/>
      <c r="EG79" s="514"/>
      <c r="EH79" s="514"/>
      <c r="EI79" s="514"/>
      <c r="EJ79" s="514"/>
      <c r="EK79" s="514"/>
      <c r="EL79" s="514"/>
      <c r="EM79" s="514"/>
      <c r="EN79" s="514"/>
      <c r="EO79" s="514"/>
      <c r="EP79" s="514"/>
      <c r="EQ79" s="514"/>
      <c r="ER79" s="514"/>
      <c r="ES79" s="514"/>
      <c r="ET79" s="514"/>
    </row>
    <row r="80" spans="1:150" ht="15.75" x14ac:dyDescent="0.25">
      <c r="A80" s="517" t="s">
        <v>372</v>
      </c>
      <c r="B80" s="671"/>
      <c r="C80" s="671"/>
      <c r="D80" s="672"/>
      <c r="E80" s="671"/>
      <c r="F80" s="673"/>
      <c r="G80" s="674"/>
      <c r="H80" s="675"/>
      <c r="I80" s="675"/>
      <c r="J80" s="515"/>
      <c r="K80" s="516"/>
      <c r="L80" s="515"/>
      <c r="M80" s="516"/>
      <c r="N80" s="529"/>
      <c r="O80" s="530"/>
      <c r="P80" s="514"/>
      <c r="Q80" s="514"/>
      <c r="R80" s="514"/>
      <c r="S80" s="514"/>
      <c r="T80" s="514"/>
      <c r="U80" s="514"/>
      <c r="V80" s="514"/>
      <c r="W80" s="514"/>
      <c r="X80" s="514"/>
      <c r="Y80" s="514"/>
      <c r="Z80" s="514"/>
      <c r="AA80" s="514"/>
      <c r="AB80" s="514"/>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14"/>
      <c r="AY80" s="514"/>
      <c r="AZ80" s="514"/>
      <c r="BA80" s="514"/>
      <c r="BB80" s="514"/>
      <c r="BC80" s="514"/>
      <c r="BD80" s="514"/>
      <c r="BE80" s="514"/>
      <c r="BF80" s="514"/>
      <c r="BG80" s="514"/>
      <c r="BH80" s="514"/>
      <c r="BI80" s="514"/>
      <c r="BJ80" s="514"/>
      <c r="BK80" s="514"/>
      <c r="BL80" s="514"/>
      <c r="BM80" s="514"/>
      <c r="BN80" s="514"/>
      <c r="BO80" s="514"/>
      <c r="BP80" s="514"/>
      <c r="BQ80" s="514"/>
      <c r="BR80" s="514"/>
      <c r="BS80" s="514"/>
      <c r="BT80" s="514"/>
      <c r="BU80" s="514"/>
      <c r="BV80" s="514"/>
      <c r="BW80" s="514"/>
      <c r="BX80" s="514"/>
      <c r="BY80" s="514"/>
      <c r="BZ80" s="514"/>
      <c r="CA80" s="514"/>
      <c r="CB80" s="514"/>
      <c r="CC80" s="514"/>
      <c r="CD80" s="514"/>
      <c r="CE80" s="514"/>
      <c r="CF80" s="514"/>
      <c r="CG80" s="514"/>
      <c r="CH80" s="514"/>
      <c r="CI80" s="514"/>
      <c r="CJ80" s="514"/>
      <c r="CK80" s="514"/>
      <c r="CL80" s="514"/>
      <c r="CM80" s="514"/>
      <c r="CN80" s="514"/>
      <c r="CO80" s="514"/>
      <c r="CP80" s="514"/>
      <c r="CQ80" s="514"/>
      <c r="CR80" s="514"/>
      <c r="CS80" s="514"/>
      <c r="CT80" s="514"/>
      <c r="CU80" s="514"/>
      <c r="CV80" s="514"/>
      <c r="CW80" s="514"/>
      <c r="CX80" s="514"/>
      <c r="CY80" s="514"/>
      <c r="CZ80" s="514"/>
      <c r="DA80" s="514"/>
      <c r="DB80" s="514"/>
      <c r="DC80" s="514"/>
      <c r="DD80" s="514"/>
      <c r="DE80" s="514"/>
      <c r="DF80" s="514"/>
      <c r="DG80" s="514"/>
      <c r="DH80" s="514"/>
      <c r="DI80" s="514"/>
      <c r="DJ80" s="514"/>
      <c r="DK80" s="514"/>
      <c r="DL80" s="514"/>
      <c r="DM80" s="514"/>
      <c r="DN80" s="514"/>
      <c r="DO80" s="514"/>
      <c r="DP80" s="514"/>
      <c r="DQ80" s="514"/>
      <c r="DR80" s="514"/>
      <c r="DS80" s="514"/>
      <c r="DT80" s="514"/>
      <c r="DU80" s="514"/>
      <c r="DV80" s="514"/>
      <c r="DW80" s="514"/>
      <c r="DX80" s="514"/>
      <c r="DY80" s="514"/>
      <c r="DZ80" s="514"/>
      <c r="EA80" s="514"/>
      <c r="EB80" s="514"/>
      <c r="EC80" s="514"/>
      <c r="ED80" s="514"/>
      <c r="EE80" s="514"/>
      <c r="EF80" s="514"/>
      <c r="EG80" s="514"/>
      <c r="EH80" s="514"/>
      <c r="EI80" s="514"/>
      <c r="EJ80" s="514"/>
      <c r="EK80" s="514"/>
      <c r="EL80" s="514"/>
      <c r="EM80" s="514"/>
      <c r="EN80" s="514"/>
      <c r="EO80" s="514"/>
      <c r="EP80" s="514"/>
      <c r="EQ80" s="514"/>
      <c r="ER80" s="514"/>
      <c r="ES80" s="514"/>
      <c r="ET80" s="514"/>
    </row>
    <row r="81" spans="1:150" x14ac:dyDescent="0.25">
      <c r="A81" s="278" t="s">
        <v>535</v>
      </c>
      <c r="B81" s="761"/>
      <c r="C81" s="761"/>
      <c r="D81" s="762"/>
      <c r="E81" s="761"/>
      <c r="F81" s="763"/>
      <c r="G81" s="764"/>
      <c r="H81" s="765"/>
      <c r="I81" s="765"/>
      <c r="J81" s="515"/>
      <c r="K81" s="516"/>
      <c r="L81" s="515"/>
      <c r="M81" s="516"/>
      <c r="N81" s="529"/>
      <c r="O81" s="530"/>
      <c r="P81" s="514"/>
      <c r="Q81" s="514"/>
      <c r="R81" s="514"/>
      <c r="S81" s="514"/>
      <c r="T81" s="514"/>
      <c r="U81" s="514"/>
      <c r="V81" s="514"/>
      <c r="W81" s="514"/>
      <c r="X81" s="514"/>
      <c r="Y81" s="514"/>
      <c r="Z81" s="514"/>
      <c r="AA81" s="514"/>
      <c r="AB81" s="514"/>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14"/>
      <c r="AY81" s="514"/>
      <c r="AZ81" s="514"/>
      <c r="BA81" s="514"/>
      <c r="BB81" s="514"/>
      <c r="BC81" s="514"/>
      <c r="BD81" s="514"/>
      <c r="BE81" s="514"/>
      <c r="BF81" s="514"/>
      <c r="BG81" s="514"/>
      <c r="BH81" s="514"/>
      <c r="BI81" s="514"/>
      <c r="BJ81" s="514"/>
      <c r="BK81" s="514"/>
      <c r="BL81" s="514"/>
      <c r="BM81" s="514"/>
      <c r="BN81" s="514"/>
      <c r="BO81" s="514"/>
      <c r="BP81" s="514"/>
      <c r="BQ81" s="514"/>
      <c r="BR81" s="514"/>
      <c r="BS81" s="514"/>
      <c r="BT81" s="514"/>
      <c r="BU81" s="514"/>
      <c r="BV81" s="514"/>
      <c r="BW81" s="514"/>
      <c r="BX81" s="514"/>
      <c r="BY81" s="514"/>
      <c r="BZ81" s="514"/>
      <c r="CA81" s="514"/>
      <c r="CB81" s="514"/>
      <c r="CC81" s="514"/>
      <c r="CD81" s="514"/>
      <c r="CE81" s="514"/>
      <c r="CF81" s="514"/>
      <c r="CG81" s="514"/>
      <c r="CH81" s="514"/>
      <c r="CI81" s="514"/>
      <c r="CJ81" s="514"/>
      <c r="CK81" s="514"/>
      <c r="CL81" s="514"/>
      <c r="CM81" s="514"/>
      <c r="CN81" s="514"/>
      <c r="CO81" s="514"/>
      <c r="CP81" s="514"/>
      <c r="CQ81" s="514"/>
      <c r="CR81" s="514"/>
      <c r="CS81" s="514"/>
      <c r="CT81" s="514"/>
      <c r="CU81" s="514"/>
      <c r="CV81" s="514"/>
      <c r="CW81" s="514"/>
      <c r="CX81" s="514"/>
      <c r="CY81" s="514"/>
      <c r="CZ81" s="514"/>
      <c r="DA81" s="514"/>
      <c r="DB81" s="514"/>
      <c r="DC81" s="514"/>
      <c r="DD81" s="514"/>
      <c r="DE81" s="514"/>
      <c r="DF81" s="514"/>
      <c r="DG81" s="514"/>
      <c r="DH81" s="514"/>
      <c r="DI81" s="514"/>
      <c r="DJ81" s="514"/>
      <c r="DK81" s="514"/>
      <c r="DL81" s="514"/>
      <c r="DM81" s="514"/>
      <c r="DN81" s="514"/>
      <c r="DO81" s="514"/>
      <c r="DP81" s="514"/>
      <c r="DQ81" s="514"/>
      <c r="DR81" s="514"/>
      <c r="DS81" s="514"/>
      <c r="DT81" s="514"/>
      <c r="DU81" s="514"/>
      <c r="DV81" s="514"/>
      <c r="DW81" s="514"/>
      <c r="DX81" s="514"/>
      <c r="DY81" s="514"/>
      <c r="DZ81" s="514"/>
      <c r="EA81" s="514"/>
      <c r="EB81" s="514"/>
      <c r="EC81" s="514"/>
      <c r="ED81" s="514"/>
      <c r="EE81" s="514"/>
      <c r="EF81" s="514"/>
      <c r="EG81" s="514"/>
      <c r="EH81" s="514"/>
      <c r="EI81" s="514"/>
      <c r="EJ81" s="514"/>
      <c r="EK81" s="514"/>
      <c r="EL81" s="514"/>
      <c r="EM81" s="514"/>
      <c r="EN81" s="514"/>
      <c r="EO81" s="514"/>
      <c r="EP81" s="514"/>
      <c r="EQ81" s="514"/>
      <c r="ER81" s="514"/>
      <c r="ES81" s="514"/>
      <c r="ET81" s="514"/>
    </row>
    <row r="82" spans="1:150" ht="15.75" thickBot="1" x14ac:dyDescent="0.3">
      <c r="A82" s="278" t="s">
        <v>321</v>
      </c>
      <c r="B82" s="766"/>
      <c r="C82" s="766"/>
      <c r="D82" s="767"/>
      <c r="E82" s="768"/>
      <c r="F82" s="769"/>
      <c r="G82" s="770"/>
      <c r="H82" s="770"/>
      <c r="I82" s="770"/>
      <c r="J82" s="515"/>
      <c r="K82" s="516"/>
      <c r="L82" s="515"/>
      <c r="M82" s="516"/>
      <c r="N82" s="529"/>
      <c r="O82" s="530"/>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4"/>
      <c r="AY82" s="514"/>
      <c r="AZ82" s="514"/>
      <c r="BA82" s="514"/>
      <c r="BB82" s="514"/>
      <c r="BC82" s="514"/>
      <c r="BD82" s="514"/>
      <c r="BE82" s="514"/>
      <c r="BF82" s="514"/>
      <c r="BG82" s="514"/>
      <c r="BH82" s="514"/>
      <c r="BI82" s="514"/>
      <c r="BJ82" s="514"/>
      <c r="BK82" s="514"/>
      <c r="BL82" s="514"/>
      <c r="BM82" s="514"/>
      <c r="BN82" s="514"/>
      <c r="BO82" s="514"/>
      <c r="BP82" s="514"/>
      <c r="BQ82" s="514"/>
      <c r="BR82" s="514"/>
      <c r="BS82" s="514"/>
      <c r="BT82" s="514"/>
      <c r="BU82" s="514"/>
      <c r="BV82" s="514"/>
      <c r="BW82" s="514"/>
      <c r="BX82" s="514"/>
      <c r="BY82" s="514"/>
      <c r="BZ82" s="514"/>
      <c r="CA82" s="514"/>
      <c r="CB82" s="514"/>
      <c r="CC82" s="514"/>
      <c r="CD82" s="514"/>
      <c r="CE82" s="514"/>
      <c r="CF82" s="514"/>
      <c r="CG82" s="514"/>
      <c r="CH82" s="514"/>
      <c r="CI82" s="514"/>
      <c r="CJ82" s="514"/>
      <c r="CK82" s="514"/>
      <c r="CL82" s="514"/>
      <c r="CM82" s="514"/>
      <c r="CN82" s="514"/>
      <c r="CO82" s="514"/>
      <c r="CP82" s="514"/>
      <c r="CQ82" s="514"/>
      <c r="CR82" s="514"/>
      <c r="CS82" s="514"/>
      <c r="CT82" s="514"/>
      <c r="CU82" s="514"/>
      <c r="CV82" s="514"/>
      <c r="CW82" s="514"/>
      <c r="CX82" s="514"/>
      <c r="CY82" s="514"/>
      <c r="CZ82" s="514"/>
      <c r="DA82" s="514"/>
      <c r="DB82" s="514"/>
      <c r="DC82" s="514"/>
      <c r="DD82" s="514"/>
      <c r="DE82" s="514"/>
      <c r="DF82" s="514"/>
      <c r="DG82" s="514"/>
      <c r="DH82" s="514"/>
      <c r="DI82" s="514"/>
      <c r="DJ82" s="514"/>
      <c r="DK82" s="514"/>
      <c r="DL82" s="514"/>
      <c r="DM82" s="514"/>
      <c r="DN82" s="514"/>
      <c r="DO82" s="514"/>
      <c r="DP82" s="514"/>
      <c r="DQ82" s="514"/>
      <c r="DR82" s="514"/>
      <c r="DS82" s="514"/>
      <c r="DT82" s="514"/>
      <c r="DU82" s="514"/>
      <c r="DV82" s="514"/>
      <c r="DW82" s="514"/>
      <c r="DX82" s="514"/>
      <c r="DY82" s="514"/>
      <c r="DZ82" s="514"/>
      <c r="EA82" s="514"/>
      <c r="EB82" s="514"/>
      <c r="EC82" s="514"/>
      <c r="ED82" s="514"/>
      <c r="EE82" s="514"/>
      <c r="EF82" s="514"/>
      <c r="EG82" s="514"/>
      <c r="EH82" s="514"/>
      <c r="EI82" s="514"/>
      <c r="EJ82" s="514"/>
      <c r="EK82" s="514"/>
      <c r="EL82" s="514"/>
      <c r="EM82" s="514"/>
      <c r="EN82" s="514"/>
      <c r="EO82" s="514"/>
      <c r="EP82" s="514"/>
      <c r="EQ82" s="514"/>
      <c r="ER82" s="514"/>
      <c r="ES82" s="514"/>
      <c r="ET82" s="514"/>
    </row>
    <row r="83" spans="1:150" ht="31.5" customHeight="1" thickBot="1" x14ac:dyDescent="0.3">
      <c r="A83" s="518"/>
      <c r="B83" s="891" t="s">
        <v>262</v>
      </c>
      <c r="C83" s="892"/>
      <c r="D83" s="893"/>
      <c r="E83" s="894" t="s">
        <v>263</v>
      </c>
      <c r="F83" s="895"/>
      <c r="G83" s="896"/>
      <c r="H83" s="897" t="s">
        <v>264</v>
      </c>
      <c r="I83" s="898"/>
      <c r="J83" s="532"/>
      <c r="K83" s="532"/>
      <c r="L83" s="532"/>
      <c r="M83" s="532"/>
      <c r="N83" s="487"/>
      <c r="O83" s="487"/>
      <c r="P83" s="487"/>
      <c r="Q83" s="487"/>
      <c r="R83" s="488"/>
      <c r="S83" s="488"/>
      <c r="T83" s="488"/>
      <c r="U83" s="488"/>
      <c r="V83" s="488"/>
      <c r="W83" s="488"/>
      <c r="X83" s="488"/>
      <c r="Y83" s="488"/>
      <c r="Z83" s="488"/>
      <c r="AA83" s="488"/>
      <c r="AB83" s="488"/>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8"/>
      <c r="AY83" s="488"/>
      <c r="AZ83" s="488"/>
      <c r="BA83" s="488"/>
      <c r="BB83" s="488"/>
      <c r="BC83" s="488"/>
      <c r="BD83" s="488"/>
      <c r="BE83" s="488"/>
      <c r="BF83" s="488"/>
      <c r="BG83" s="488"/>
      <c r="BH83" s="488"/>
      <c r="BI83" s="488"/>
      <c r="BJ83" s="488"/>
      <c r="BK83" s="488"/>
      <c r="BL83" s="488"/>
      <c r="BM83" s="488"/>
      <c r="BN83" s="488"/>
      <c r="BO83" s="488"/>
      <c r="BP83" s="488"/>
      <c r="BQ83" s="488"/>
      <c r="BR83" s="488"/>
      <c r="BS83" s="488"/>
      <c r="BT83" s="488"/>
      <c r="BU83" s="488"/>
      <c r="BV83" s="488"/>
      <c r="BW83" s="488"/>
      <c r="BX83" s="488"/>
      <c r="BY83" s="488"/>
      <c r="BZ83" s="488"/>
      <c r="CA83" s="488"/>
      <c r="CB83" s="488"/>
      <c r="CC83" s="488"/>
      <c r="CD83" s="488"/>
      <c r="CE83" s="488"/>
      <c r="CF83" s="488"/>
      <c r="CG83" s="488"/>
      <c r="CH83" s="488"/>
      <c r="CI83" s="488"/>
      <c r="CJ83" s="488"/>
      <c r="CK83" s="488"/>
      <c r="CL83" s="488"/>
      <c r="CM83" s="488"/>
      <c r="CN83" s="488"/>
      <c r="CO83" s="488"/>
      <c r="CP83" s="488"/>
      <c r="CQ83" s="488"/>
      <c r="CR83" s="488"/>
      <c r="CS83" s="488"/>
      <c r="CT83" s="488"/>
      <c r="CU83" s="488"/>
      <c r="CV83" s="488"/>
      <c r="CW83" s="488"/>
      <c r="CX83" s="488"/>
      <c r="CY83" s="488"/>
      <c r="CZ83" s="488"/>
      <c r="DA83" s="488"/>
      <c r="DB83" s="488"/>
      <c r="DC83" s="488"/>
      <c r="DD83" s="488"/>
      <c r="DE83" s="488"/>
      <c r="DF83" s="488"/>
      <c r="DG83" s="488"/>
      <c r="DH83" s="488"/>
      <c r="DI83" s="488"/>
      <c r="DJ83" s="488"/>
      <c r="DK83" s="488"/>
      <c r="DL83" s="488"/>
      <c r="DM83" s="488"/>
      <c r="DN83" s="488"/>
      <c r="DO83" s="488"/>
      <c r="DP83" s="488"/>
      <c r="DQ83" s="488"/>
      <c r="DR83" s="488"/>
      <c r="DS83" s="488"/>
      <c r="DT83" s="488"/>
      <c r="DU83" s="488"/>
      <c r="DV83" s="488"/>
      <c r="DW83" s="488"/>
      <c r="DX83" s="488"/>
      <c r="DY83" s="488"/>
      <c r="DZ83" s="488"/>
      <c r="EA83" s="488"/>
      <c r="EB83" s="488"/>
      <c r="EC83" s="488"/>
      <c r="ED83" s="488"/>
      <c r="EE83" s="488"/>
      <c r="EF83" s="488"/>
      <c r="EG83" s="488"/>
      <c r="EH83" s="488"/>
      <c r="EI83" s="488"/>
      <c r="EJ83" s="488"/>
      <c r="EK83" s="488"/>
      <c r="EL83" s="488"/>
      <c r="EM83" s="488"/>
      <c r="EN83" s="488"/>
      <c r="EO83" s="488"/>
      <c r="EP83" s="488"/>
      <c r="EQ83" s="488"/>
      <c r="ER83" s="488"/>
      <c r="ES83" s="488"/>
      <c r="ET83" s="488"/>
    </row>
    <row r="84" spans="1:150" ht="58.5" customHeight="1" thickBot="1" x14ac:dyDescent="0.3">
      <c r="A84" s="519"/>
      <c r="B84" s="676" t="s">
        <v>265</v>
      </c>
      <c r="C84" s="677" t="s">
        <v>266</v>
      </c>
      <c r="D84" s="678" t="s">
        <v>397</v>
      </c>
      <c r="E84" s="679" t="s">
        <v>267</v>
      </c>
      <c r="F84" s="677" t="s">
        <v>268</v>
      </c>
      <c r="G84" s="678" t="s">
        <v>398</v>
      </c>
      <c r="H84" s="680" t="s">
        <v>399</v>
      </c>
      <c r="I84" s="681" t="s">
        <v>400</v>
      </c>
    </row>
    <row r="85" spans="1:150" ht="31.5" customHeight="1" x14ac:dyDescent="0.25">
      <c r="A85" s="682" t="s">
        <v>536</v>
      </c>
      <c r="B85" s="683">
        <v>0</v>
      </c>
      <c r="C85" s="684">
        <v>0</v>
      </c>
      <c r="D85" s="685" t="str">
        <f>IF(B85&gt;0,C85/B85*100,"-")</f>
        <v>-</v>
      </c>
      <c r="E85" s="686">
        <v>0</v>
      </c>
      <c r="F85" s="684">
        <v>0</v>
      </c>
      <c r="G85" s="685" t="str">
        <f>IF(E85&gt;0,F85/E85*100,"-")</f>
        <v>-</v>
      </c>
      <c r="H85" s="687">
        <v>0</v>
      </c>
      <c r="I85" s="688">
        <v>0</v>
      </c>
    </row>
    <row r="86" spans="1:150" ht="30.75" customHeight="1" thickBot="1" x14ac:dyDescent="0.3">
      <c r="A86" s="689" t="s">
        <v>522</v>
      </c>
      <c r="B86" s="690">
        <v>0</v>
      </c>
      <c r="C86" s="691">
        <v>0</v>
      </c>
      <c r="D86" s="692" t="str">
        <f>IF(B86&gt;0,C86/B86*100,"-")</f>
        <v>-</v>
      </c>
      <c r="E86" s="693">
        <v>0</v>
      </c>
      <c r="F86" s="691">
        <v>0</v>
      </c>
      <c r="G86" s="694" t="str">
        <f>IF(E86&gt;0,F86/E86*100,"-")</f>
        <v>-</v>
      </c>
      <c r="H86" s="695">
        <v>0</v>
      </c>
      <c r="I86" s="696">
        <v>0</v>
      </c>
    </row>
    <row r="87" spans="1:150" ht="33" customHeight="1" thickBot="1" x14ac:dyDescent="0.3">
      <c r="A87" s="697" t="s">
        <v>537</v>
      </c>
      <c r="B87" s="698">
        <f>B85-B86</f>
        <v>0</v>
      </c>
      <c r="C87" s="699">
        <f>C85-C86</f>
        <v>0</v>
      </c>
      <c r="D87" s="700" t="str">
        <f>IF(D85="-","-",IF(D86="-","-",D85-D86))</f>
        <v>-</v>
      </c>
      <c r="E87" s="701">
        <f>E85-E86</f>
        <v>0</v>
      </c>
      <c r="F87" s="699">
        <f>F85-F86</f>
        <v>0</v>
      </c>
      <c r="G87" s="700" t="str">
        <f>IF(G85="-","-",IF(G86="-","-",G85-G86))</f>
        <v>-</v>
      </c>
      <c r="H87" s="702">
        <f>H85-H86</f>
        <v>0</v>
      </c>
      <c r="I87" s="703">
        <f>I85-I86</f>
        <v>0</v>
      </c>
    </row>
    <row r="88" spans="1:150" ht="31.5" customHeight="1" x14ac:dyDescent="0.25">
      <c r="A88" s="704" t="s">
        <v>538</v>
      </c>
      <c r="B88" s="683">
        <v>0</v>
      </c>
      <c r="C88" s="684">
        <v>0</v>
      </c>
      <c r="D88" s="685" t="str">
        <f>IF(B88&gt;0,C88/B88*100,"-")</f>
        <v>-</v>
      </c>
      <c r="E88" s="686">
        <v>0</v>
      </c>
      <c r="F88" s="684">
        <v>0</v>
      </c>
      <c r="G88" s="705" t="str">
        <f>IF(E88&gt;0,F88/E88*100,"-")</f>
        <v>-</v>
      </c>
      <c r="H88" s="687">
        <v>0</v>
      </c>
      <c r="I88" s="688">
        <v>0</v>
      </c>
    </row>
    <row r="89" spans="1:150" ht="30.75" customHeight="1" thickBot="1" x14ac:dyDescent="0.3">
      <c r="A89" s="689" t="s">
        <v>539</v>
      </c>
      <c r="B89" s="690">
        <v>0</v>
      </c>
      <c r="C89" s="691">
        <v>0</v>
      </c>
      <c r="D89" s="692" t="str">
        <f>IF(B89&gt;0,C89/B89*100,"-")</f>
        <v>-</v>
      </c>
      <c r="E89" s="693">
        <v>0</v>
      </c>
      <c r="F89" s="691">
        <v>0</v>
      </c>
      <c r="G89" s="694" t="str">
        <f>IF(E89&gt;0,F89/E89*100,"-")</f>
        <v>-</v>
      </c>
      <c r="H89" s="695">
        <v>0</v>
      </c>
      <c r="I89" s="696">
        <v>0</v>
      </c>
    </row>
    <row r="90" spans="1:150" ht="33" customHeight="1" thickBot="1" x14ac:dyDescent="0.3">
      <c r="A90" s="697" t="s">
        <v>537</v>
      </c>
      <c r="B90" s="698">
        <f>B88-B89</f>
        <v>0</v>
      </c>
      <c r="C90" s="699">
        <f>C88-C89</f>
        <v>0</v>
      </c>
      <c r="D90" s="700" t="str">
        <f>IF(D88="-","-",IF(D89="-","-",D88-D89))</f>
        <v>-</v>
      </c>
      <c r="E90" s="701">
        <f>E88-E89</f>
        <v>0</v>
      </c>
      <c r="F90" s="699">
        <f>F88-F89</f>
        <v>0</v>
      </c>
      <c r="G90" s="700" t="str">
        <f>IF(G88="-","-",IF(G89="-","-",G88-G89))</f>
        <v>-</v>
      </c>
      <c r="H90" s="702">
        <f>H88-H89</f>
        <v>0</v>
      </c>
      <c r="I90" s="703">
        <f>I88-I89</f>
        <v>0</v>
      </c>
    </row>
    <row r="91" spans="1:150" ht="31.5" customHeight="1" x14ac:dyDescent="0.25">
      <c r="A91" s="704" t="s">
        <v>540</v>
      </c>
      <c r="B91" s="683">
        <v>0</v>
      </c>
      <c r="C91" s="684">
        <v>0</v>
      </c>
      <c r="D91" s="685" t="str">
        <f>IF(B91&gt;0,C91/B91*100,"-")</f>
        <v>-</v>
      </c>
      <c r="E91" s="686">
        <v>0</v>
      </c>
      <c r="F91" s="684">
        <v>0</v>
      </c>
      <c r="G91" s="705" t="str">
        <f>IF(E91&gt;0,F91/E91*100,"-")</f>
        <v>-</v>
      </c>
      <c r="H91" s="687">
        <v>0</v>
      </c>
      <c r="I91" s="688">
        <v>0</v>
      </c>
    </row>
    <row r="92" spans="1:150" ht="42" customHeight="1" thickBot="1" x14ac:dyDescent="0.3">
      <c r="A92" s="689" t="s">
        <v>541</v>
      </c>
      <c r="B92" s="690">
        <v>0</v>
      </c>
      <c r="C92" s="691">
        <v>0</v>
      </c>
      <c r="D92" s="692" t="str">
        <f>IF(B92&gt;0,C92/B92*100,"-")</f>
        <v>-</v>
      </c>
      <c r="E92" s="693">
        <v>0</v>
      </c>
      <c r="F92" s="691">
        <v>0</v>
      </c>
      <c r="G92" s="694" t="str">
        <f>IF(E92&gt;0,F92/E92*100,"-")</f>
        <v>-</v>
      </c>
      <c r="H92" s="695">
        <v>0</v>
      </c>
      <c r="I92" s="696">
        <v>0</v>
      </c>
    </row>
    <row r="93" spans="1:150" ht="33" customHeight="1" thickBot="1" x14ac:dyDescent="0.3">
      <c r="A93" s="697" t="s">
        <v>537</v>
      </c>
      <c r="B93" s="698">
        <f>B91-B92</f>
        <v>0</v>
      </c>
      <c r="C93" s="699">
        <f>C91-C92</f>
        <v>0</v>
      </c>
      <c r="D93" s="700" t="str">
        <f>IF(D91="-","-",IF(D92="-","-",D91-D92))</f>
        <v>-</v>
      </c>
      <c r="E93" s="701">
        <f>E91-E92</f>
        <v>0</v>
      </c>
      <c r="F93" s="699">
        <f>F91-F92</f>
        <v>0</v>
      </c>
      <c r="G93" s="700" t="str">
        <f>IF(G91="-","-",IF(G92="-","-",G91-G92))</f>
        <v>-</v>
      </c>
      <c r="H93" s="702">
        <f>H91-H92</f>
        <v>0</v>
      </c>
      <c r="I93" s="703">
        <f>I91-I92</f>
        <v>0</v>
      </c>
    </row>
    <row r="94" spans="1:150" ht="32.25" customHeight="1" x14ac:dyDescent="0.25">
      <c r="A94" s="704" t="s">
        <v>542</v>
      </c>
      <c r="B94" s="683">
        <v>0</v>
      </c>
      <c r="C94" s="684">
        <v>0</v>
      </c>
      <c r="D94" s="685" t="str">
        <f>IF(B94&gt;0,C94/B94*100,"-")</f>
        <v>-</v>
      </c>
      <c r="E94" s="686">
        <v>0</v>
      </c>
      <c r="F94" s="684">
        <v>0</v>
      </c>
      <c r="G94" s="705" t="str">
        <f>IF(E94&gt;0,F94/E94*100,"-")</f>
        <v>-</v>
      </c>
      <c r="H94" s="687">
        <v>0</v>
      </c>
      <c r="I94" s="688">
        <v>0</v>
      </c>
    </row>
    <row r="95" spans="1:150" ht="45" customHeight="1" thickBot="1" x14ac:dyDescent="0.3">
      <c r="A95" s="689" t="s">
        <v>543</v>
      </c>
      <c r="B95" s="690">
        <v>0</v>
      </c>
      <c r="C95" s="691">
        <v>0</v>
      </c>
      <c r="D95" s="692" t="str">
        <f>IF(B95&gt;0,C95/B95*100,"-")</f>
        <v>-</v>
      </c>
      <c r="E95" s="693">
        <v>0</v>
      </c>
      <c r="F95" s="691">
        <v>0</v>
      </c>
      <c r="G95" s="694" t="str">
        <f>IF(E95&gt;0,F95/E95*100,"-")</f>
        <v>-</v>
      </c>
      <c r="H95" s="695">
        <v>0</v>
      </c>
      <c r="I95" s="696">
        <v>0</v>
      </c>
    </row>
    <row r="96" spans="1:150" ht="33" customHeight="1" thickBot="1" x14ac:dyDescent="0.3">
      <c r="A96" s="697" t="s">
        <v>537</v>
      </c>
      <c r="B96" s="698">
        <f>B94-B95</f>
        <v>0</v>
      </c>
      <c r="C96" s="699">
        <f>C94-C95</f>
        <v>0</v>
      </c>
      <c r="D96" s="700" t="str">
        <f>IF(D94="-","-",IF(D95="-","-",D94-D95))</f>
        <v>-</v>
      </c>
      <c r="E96" s="701">
        <f>E94-E95</f>
        <v>0</v>
      </c>
      <c r="F96" s="699">
        <f>F94-F95</f>
        <v>0</v>
      </c>
      <c r="G96" s="700" t="str">
        <f>IF(G94="-","-",IF(G95="-","-",G94-G95))</f>
        <v>-</v>
      </c>
      <c r="H96" s="702">
        <f>H94-H95</f>
        <v>0</v>
      </c>
      <c r="I96" s="703">
        <f>I94-I95</f>
        <v>0</v>
      </c>
    </row>
    <row r="97" spans="1:12" x14ac:dyDescent="0.25">
      <c r="A97" s="533"/>
      <c r="B97" s="533"/>
      <c r="C97" s="533"/>
      <c r="D97" s="533"/>
      <c r="E97" s="533"/>
      <c r="F97" s="533"/>
      <c r="G97" s="533"/>
      <c r="H97" s="533"/>
      <c r="I97" s="533"/>
      <c r="L97" s="534"/>
    </row>
    <row r="98" spans="1:12" x14ac:dyDescent="0.25">
      <c r="A98" s="28" t="s">
        <v>376</v>
      </c>
      <c r="B98" s="28"/>
      <c r="C98" s="28"/>
      <c r="D98" s="28"/>
      <c r="E98" s="706"/>
      <c r="F98" s="533"/>
      <c r="G98" s="533"/>
      <c r="H98" s="533"/>
      <c r="I98" s="533"/>
    </row>
    <row r="99" spans="1:12" x14ac:dyDescent="0.25">
      <c r="A99" s="28" t="s">
        <v>325</v>
      </c>
      <c r="B99" s="28"/>
      <c r="C99" s="28"/>
      <c r="D99" s="28"/>
      <c r="E99" s="706"/>
    </row>
    <row r="100" spans="1:12" x14ac:dyDescent="0.25">
      <c r="A100" s="28" t="s">
        <v>377</v>
      </c>
      <c r="B100" s="31"/>
      <c r="C100" s="28"/>
      <c r="D100" s="28"/>
      <c r="E100" s="706"/>
    </row>
    <row r="101" spans="1:12" x14ac:dyDescent="0.25">
      <c r="A101" s="28" t="s">
        <v>378</v>
      </c>
      <c r="B101" s="31"/>
      <c r="C101" s="28"/>
      <c r="D101" s="28"/>
      <c r="E101" s="31"/>
    </row>
    <row r="102" spans="1:12" x14ac:dyDescent="0.25">
      <c r="A102" s="535" t="s">
        <v>326</v>
      </c>
      <c r="B102" s="28"/>
      <c r="C102" s="28"/>
      <c r="D102" s="28"/>
      <c r="E102" s="31"/>
    </row>
    <row r="103" spans="1:12" x14ac:dyDescent="0.25">
      <c r="A103" s="707" t="s">
        <v>327</v>
      </c>
      <c r="B103" s="707"/>
      <c r="C103" s="707"/>
      <c r="D103" s="707"/>
      <c r="E103" s="707"/>
    </row>
    <row r="104" spans="1:12" x14ac:dyDescent="0.25">
      <c r="A104" s="708" t="s">
        <v>544</v>
      </c>
      <c r="B104" s="707"/>
      <c r="C104" s="707"/>
      <c r="D104" s="707"/>
      <c r="E104" s="707"/>
    </row>
    <row r="105" spans="1:12" x14ac:dyDescent="0.25">
      <c r="A105" s="708" t="s">
        <v>401</v>
      </c>
      <c r="B105" s="28"/>
      <c r="C105" s="28"/>
      <c r="D105" s="28"/>
      <c r="E105" s="28"/>
    </row>
    <row r="106" spans="1:12" x14ac:dyDescent="0.25">
      <c r="A106" s="708" t="s">
        <v>402</v>
      </c>
    </row>
  </sheetData>
  <mergeCells count="74">
    <mergeCell ref="O20:O21"/>
    <mergeCell ref="P20:P21"/>
    <mergeCell ref="Q20:Q21"/>
    <mergeCell ref="N19:Q19"/>
    <mergeCell ref="K59:K60"/>
    <mergeCell ref="A28:M29"/>
    <mergeCell ref="B34:H34"/>
    <mergeCell ref="I34:O34"/>
    <mergeCell ref="A19:A22"/>
    <mergeCell ref="J59:J60"/>
    <mergeCell ref="E58:G58"/>
    <mergeCell ref="H58:J58"/>
    <mergeCell ref="K58:M58"/>
    <mergeCell ref="N58:P58"/>
    <mergeCell ref="O59:O60"/>
    <mergeCell ref="P59:P60"/>
    <mergeCell ref="L59:L60"/>
    <mergeCell ref="M59:M60"/>
    <mergeCell ref="N59:N60"/>
    <mergeCell ref="N20:N21"/>
    <mergeCell ref="B83:D83"/>
    <mergeCell ref="E83:G83"/>
    <mergeCell ref="H83:I83"/>
    <mergeCell ref="A77:B77"/>
    <mergeCell ref="F59:F60"/>
    <mergeCell ref="G59:G60"/>
    <mergeCell ref="H59:H60"/>
    <mergeCell ref="I59:I60"/>
    <mergeCell ref="A58:A60"/>
    <mergeCell ref="B58:D58"/>
    <mergeCell ref="B59:B60"/>
    <mergeCell ref="C59:C60"/>
    <mergeCell ref="D59:D60"/>
    <mergeCell ref="E59:E60"/>
    <mergeCell ref="O35:O36"/>
    <mergeCell ref="B46:H46"/>
    <mergeCell ref="I46:O46"/>
    <mergeCell ref="B47:D47"/>
    <mergeCell ref="E47:G47"/>
    <mergeCell ref="H47:H48"/>
    <mergeCell ref="I47:K47"/>
    <mergeCell ref="L47:N47"/>
    <mergeCell ref="O47:O48"/>
    <mergeCell ref="L35:N35"/>
    <mergeCell ref="B35:D35"/>
    <mergeCell ref="E35:G35"/>
    <mergeCell ref="H35:H36"/>
    <mergeCell ref="I35:K35"/>
    <mergeCell ref="F20:F21"/>
    <mergeCell ref="G20:G21"/>
    <mergeCell ref="J20:J21"/>
    <mergeCell ref="K20:K21"/>
    <mergeCell ref="B19:E19"/>
    <mergeCell ref="F19:I19"/>
    <mergeCell ref="J19:M19"/>
    <mergeCell ref="D20:D21"/>
    <mergeCell ref="E20:E21"/>
    <mergeCell ref="H20:H21"/>
    <mergeCell ref="I20:I21"/>
    <mergeCell ref="B20:B21"/>
    <mergeCell ref="L20:L21"/>
    <mergeCell ref="M20:M21"/>
    <mergeCell ref="C20:C21"/>
    <mergeCell ref="A9:A12"/>
    <mergeCell ref="B9:E10"/>
    <mergeCell ref="F9:I10"/>
    <mergeCell ref="D11:D12"/>
    <mergeCell ref="E11:E12"/>
    <mergeCell ref="H11:H12"/>
    <mergeCell ref="B11:B12"/>
    <mergeCell ref="C11:C12"/>
    <mergeCell ref="F11:F12"/>
    <mergeCell ref="G11:G12"/>
    <mergeCell ref="I11:I12"/>
  </mergeCells>
  <conditionalFormatting sqref="B27">
    <cfRule type="cellIs" dxfId="163" priority="225" stopIfTrue="1" operator="lessThan">
      <formula>80</formula>
    </cfRule>
  </conditionalFormatting>
  <conditionalFormatting sqref="C27">
    <cfRule type="cellIs" dxfId="162" priority="224" stopIfTrue="1" operator="lessThan">
      <formula>70</formula>
    </cfRule>
  </conditionalFormatting>
  <conditionalFormatting sqref="D27">
    <cfRule type="cellIs" dxfId="161" priority="223" stopIfTrue="1" operator="lessThan">
      <formula>50</formula>
    </cfRule>
  </conditionalFormatting>
  <conditionalFormatting sqref="J27">
    <cfRule type="cellIs" dxfId="160" priority="222" stopIfTrue="1" operator="lessThan">
      <formula>-10</formula>
    </cfRule>
  </conditionalFormatting>
  <conditionalFormatting sqref="K27">
    <cfRule type="cellIs" dxfId="159" priority="206" stopIfTrue="1" operator="lessThan">
      <formula>-10</formula>
    </cfRule>
  </conditionalFormatting>
  <conditionalFormatting sqref="L27">
    <cfRule type="cellIs" dxfId="158" priority="205" stopIfTrue="1" operator="lessThan">
      <formula>-10</formula>
    </cfRule>
  </conditionalFormatting>
  <conditionalFormatting sqref="F77">
    <cfRule type="cellIs" dxfId="157" priority="215" stopIfTrue="1" operator="greaterThan">
      <formula>5%</formula>
    </cfRule>
  </conditionalFormatting>
  <conditionalFormatting sqref="F76">
    <cfRule type="cellIs" dxfId="156" priority="214" stopIfTrue="1" operator="greaterThan">
      <formula>0.01</formula>
    </cfRule>
  </conditionalFormatting>
  <conditionalFormatting sqref="F70">
    <cfRule type="cellIs" dxfId="155" priority="213" stopIfTrue="1" operator="greaterThan">
      <formula>0.9</formula>
    </cfRule>
  </conditionalFormatting>
  <conditionalFormatting sqref="F71">
    <cfRule type="cellIs" dxfId="154" priority="212" stopIfTrue="1" operator="greaterThan">
      <formula>0.9</formula>
    </cfRule>
  </conditionalFormatting>
  <conditionalFormatting sqref="F73">
    <cfRule type="cellIs" dxfId="153" priority="211" stopIfTrue="1" operator="greaterThan">
      <formula>0.9</formula>
    </cfRule>
  </conditionalFormatting>
  <conditionalFormatting sqref="F74">
    <cfRule type="expression" dxfId="152" priority="210" stopIfTrue="1">
      <formula>(F74+F75)&gt;0.02</formula>
    </cfRule>
  </conditionalFormatting>
  <conditionalFormatting sqref="F75">
    <cfRule type="expression" dxfId="151" priority="207" stopIfTrue="1">
      <formula>($F$75+$F$72)&gt;0.2</formula>
    </cfRule>
    <cfRule type="expression" dxfId="150" priority="209" stopIfTrue="1">
      <formula>($F$75+$F$74)&gt;0.02</formula>
    </cfRule>
  </conditionalFormatting>
  <conditionalFormatting sqref="F72">
    <cfRule type="expression" dxfId="149" priority="208" stopIfTrue="1">
      <formula>($F$72+$F$75)&gt;0.2</formula>
    </cfRule>
  </conditionalFormatting>
  <conditionalFormatting sqref="H63">
    <cfRule type="cellIs" dxfId="148" priority="140" stopIfTrue="1" operator="lessThan">
      <formula>80</formula>
    </cfRule>
  </conditionalFormatting>
  <conditionalFormatting sqref="N63">
    <cfRule type="cellIs" dxfId="147" priority="138" stopIfTrue="1" operator="lessThan">
      <formula>-10</formula>
    </cfRule>
  </conditionalFormatting>
  <conditionalFormatting sqref="M27">
    <cfRule type="cellIs" dxfId="146" priority="136" stopIfTrue="1" operator="lessThan">
      <formula>-10</formula>
    </cfRule>
  </conditionalFormatting>
  <conditionalFormatting sqref="E27">
    <cfRule type="cellIs" dxfId="145" priority="69" stopIfTrue="1" operator="lessThan">
      <formula>20</formula>
    </cfRule>
  </conditionalFormatting>
  <conditionalFormatting sqref="I63">
    <cfRule type="cellIs" dxfId="144" priority="68" operator="lessThan">
      <formula>20</formula>
    </cfRule>
  </conditionalFormatting>
  <conditionalFormatting sqref="N23:Q26">
    <cfRule type="expression" dxfId="143" priority="67">
      <formula>IF(B13&lt;25,"", IF(((B23-N23)&lt;-10),TRUE,FALSE))</formula>
    </cfRule>
  </conditionalFormatting>
  <conditionalFormatting sqref="D87">
    <cfRule type="expression" dxfId="142" priority="31" stopIfTrue="1">
      <formula>B86&lt;20</formula>
    </cfRule>
    <cfRule type="expression" dxfId="141" priority="64" stopIfTrue="1">
      <formula>B85&lt;20</formula>
    </cfRule>
    <cfRule type="expression" dxfId="140" priority="65" stopIfTrue="1">
      <formula>D87&lt;-5</formula>
    </cfRule>
    <cfRule type="expression" dxfId="139" priority="66" stopIfTrue="1">
      <formula>D87&gt;5</formula>
    </cfRule>
  </conditionalFormatting>
  <conditionalFormatting sqref="H87">
    <cfRule type="expression" dxfId="138" priority="56" stopIfTrue="1">
      <formula>C86&lt;20</formula>
    </cfRule>
    <cfRule type="expression" dxfId="137" priority="59" stopIfTrue="1">
      <formula>C85&lt;20</formula>
    </cfRule>
    <cfRule type="expression" dxfId="136" priority="62" stopIfTrue="1">
      <formula>H87&lt;-2</formula>
    </cfRule>
    <cfRule type="expression" dxfId="135" priority="63" stopIfTrue="1">
      <formula>H87&gt;2</formula>
    </cfRule>
  </conditionalFormatting>
  <conditionalFormatting sqref="I87">
    <cfRule type="expression" dxfId="134" priority="57" stopIfTrue="1">
      <formula>C86&lt;20</formula>
    </cfRule>
    <cfRule type="expression" dxfId="133" priority="58" stopIfTrue="1">
      <formula>C85&lt;20</formula>
    </cfRule>
    <cfRule type="expression" dxfId="132" priority="60" stopIfTrue="1">
      <formula>I87&lt;-2</formula>
    </cfRule>
    <cfRule type="expression" dxfId="131" priority="61" stopIfTrue="1">
      <formula>I87&gt;2</formula>
    </cfRule>
  </conditionalFormatting>
  <conditionalFormatting sqref="H90">
    <cfRule type="expression" dxfId="130" priority="52" stopIfTrue="1">
      <formula>C89&lt;20</formula>
    </cfRule>
    <cfRule type="expression" dxfId="129" priority="53" stopIfTrue="1">
      <formula>C88&lt;20</formula>
    </cfRule>
    <cfRule type="expression" dxfId="128" priority="54" stopIfTrue="1">
      <formula>H90&lt;-2</formula>
    </cfRule>
    <cfRule type="expression" dxfId="127" priority="55" stopIfTrue="1">
      <formula>H90&gt;2</formula>
    </cfRule>
  </conditionalFormatting>
  <conditionalFormatting sqref="H93">
    <cfRule type="expression" dxfId="126" priority="48" stopIfTrue="1">
      <formula>C92&lt;20</formula>
    </cfRule>
    <cfRule type="expression" dxfId="125" priority="49" stopIfTrue="1">
      <formula>C91&lt;20</formula>
    </cfRule>
    <cfRule type="expression" dxfId="124" priority="50" stopIfTrue="1">
      <formula>H93&lt;-2</formula>
    </cfRule>
    <cfRule type="expression" dxfId="123" priority="51" stopIfTrue="1">
      <formula>H93&gt;2</formula>
    </cfRule>
  </conditionalFormatting>
  <conditionalFormatting sqref="H96">
    <cfRule type="expression" dxfId="122" priority="44" stopIfTrue="1">
      <formula>C95&lt;20</formula>
    </cfRule>
    <cfRule type="expression" dxfId="121" priority="45" stopIfTrue="1">
      <formula>C94&lt;20</formula>
    </cfRule>
    <cfRule type="expression" dxfId="120" priority="46" stopIfTrue="1">
      <formula>H96&lt;-2</formula>
    </cfRule>
    <cfRule type="expression" dxfId="119" priority="47" stopIfTrue="1">
      <formula>H96&gt;2</formula>
    </cfRule>
  </conditionalFormatting>
  <conditionalFormatting sqref="I90">
    <cfRule type="expression" dxfId="118" priority="40" stopIfTrue="1">
      <formula>C89&lt;20</formula>
    </cfRule>
    <cfRule type="expression" dxfId="117" priority="41" stopIfTrue="1">
      <formula>C88&lt;20</formula>
    </cfRule>
    <cfRule type="expression" dxfId="116" priority="42" stopIfTrue="1">
      <formula>I90&lt;-2</formula>
    </cfRule>
    <cfRule type="expression" dxfId="115" priority="43" stopIfTrue="1">
      <formula>I90&gt;2</formula>
    </cfRule>
  </conditionalFormatting>
  <conditionalFormatting sqref="I93">
    <cfRule type="expression" dxfId="114" priority="36" stopIfTrue="1">
      <formula>C92&lt;20</formula>
    </cfRule>
    <cfRule type="expression" dxfId="113" priority="37" stopIfTrue="1">
      <formula>C91&lt;20</formula>
    </cfRule>
    <cfRule type="expression" dxfId="112" priority="38" stopIfTrue="1">
      <formula>I93&lt;-2</formula>
    </cfRule>
    <cfRule type="expression" dxfId="111" priority="39" stopIfTrue="1">
      <formula>I93&gt;2</formula>
    </cfRule>
  </conditionalFormatting>
  <conditionalFormatting sqref="I96">
    <cfRule type="expression" dxfId="110" priority="32" stopIfTrue="1">
      <formula>C95&lt;20</formula>
    </cfRule>
    <cfRule type="expression" dxfId="109" priority="33" stopIfTrue="1">
      <formula>C94&lt;20</formula>
    </cfRule>
    <cfRule type="expression" dxfId="108" priority="34" stopIfTrue="1">
      <formula>I96&lt;-2</formula>
    </cfRule>
    <cfRule type="expression" dxfId="107" priority="35" stopIfTrue="1">
      <formula>I96&gt;2</formula>
    </cfRule>
  </conditionalFormatting>
  <conditionalFormatting sqref="D90">
    <cfRule type="expression" dxfId="106" priority="27" stopIfTrue="1">
      <formula>B89&lt;20</formula>
    </cfRule>
    <cfRule type="expression" dxfId="105" priority="28" stopIfTrue="1">
      <formula>B88&lt;20</formula>
    </cfRule>
    <cfRule type="expression" dxfId="104" priority="29" stopIfTrue="1">
      <formula>D90&lt;-5</formula>
    </cfRule>
    <cfRule type="expression" dxfId="103" priority="30" stopIfTrue="1">
      <formula>D90&gt;5</formula>
    </cfRule>
  </conditionalFormatting>
  <conditionalFormatting sqref="D93">
    <cfRule type="expression" dxfId="102" priority="23" stopIfTrue="1">
      <formula>B92&lt;20</formula>
    </cfRule>
    <cfRule type="expression" dxfId="101" priority="24" stopIfTrue="1">
      <formula>B91&lt;20</formula>
    </cfRule>
    <cfRule type="expression" dxfId="100" priority="25" stopIfTrue="1">
      <formula>D93&lt;-5</formula>
    </cfRule>
    <cfRule type="expression" dxfId="99" priority="26" stopIfTrue="1">
      <formula>D93&gt;5</formula>
    </cfRule>
  </conditionalFormatting>
  <conditionalFormatting sqref="D96">
    <cfRule type="expression" dxfId="98" priority="19" stopIfTrue="1">
      <formula>B95&lt;20</formula>
    </cfRule>
    <cfRule type="expression" dxfId="97" priority="20" stopIfTrue="1">
      <formula>B94&lt;20</formula>
    </cfRule>
    <cfRule type="expression" dxfId="96" priority="21" stopIfTrue="1">
      <formula>D96&lt;-5</formula>
    </cfRule>
    <cfRule type="expression" dxfId="95" priority="22" stopIfTrue="1">
      <formula>D96&gt;5</formula>
    </cfRule>
  </conditionalFormatting>
  <conditionalFormatting sqref="G96">
    <cfRule type="expression" dxfId="94" priority="15" stopIfTrue="1">
      <formula>E95&lt;20</formula>
    </cfRule>
    <cfRule type="expression" dxfId="93" priority="16" stopIfTrue="1">
      <formula>E94&lt;20</formula>
    </cfRule>
    <cfRule type="expression" dxfId="92" priority="17" stopIfTrue="1">
      <formula>G96&lt;-5</formula>
    </cfRule>
    <cfRule type="expression" dxfId="91" priority="18" stopIfTrue="1">
      <formula>G96&gt;5</formula>
    </cfRule>
  </conditionalFormatting>
  <conditionalFormatting sqref="G93">
    <cfRule type="expression" dxfId="90" priority="11" stopIfTrue="1">
      <formula>E92&lt;20</formula>
    </cfRule>
    <cfRule type="expression" dxfId="89" priority="12" stopIfTrue="1">
      <formula>E91&lt;20</formula>
    </cfRule>
    <cfRule type="expression" dxfId="88" priority="13" stopIfTrue="1">
      <formula>G93&lt;-5</formula>
    </cfRule>
    <cfRule type="expression" dxfId="87" priority="14" stopIfTrue="1">
      <formula>G93&gt;5</formula>
    </cfRule>
  </conditionalFormatting>
  <conditionalFormatting sqref="G90">
    <cfRule type="expression" dxfId="86" priority="7" stopIfTrue="1">
      <formula>E89&lt;20</formula>
    </cfRule>
    <cfRule type="expression" dxfId="85" priority="8" stopIfTrue="1">
      <formula>E88&lt;20</formula>
    </cfRule>
    <cfRule type="expression" dxfId="84" priority="9" stopIfTrue="1">
      <formula>G90&lt;-5</formula>
    </cfRule>
    <cfRule type="expression" dxfId="83" priority="10" stopIfTrue="1">
      <formula>G90&gt;5</formula>
    </cfRule>
  </conditionalFormatting>
  <conditionalFormatting sqref="G87">
    <cfRule type="expression" dxfId="82" priority="3" stopIfTrue="1">
      <formula>E86&lt;20</formula>
    </cfRule>
    <cfRule type="expression" dxfId="81" priority="4" stopIfTrue="1">
      <formula>E85&lt;20</formula>
    </cfRule>
    <cfRule type="expression" dxfId="80" priority="5" stopIfTrue="1">
      <formula>G87&lt;-5</formula>
    </cfRule>
    <cfRule type="expression" dxfId="79" priority="6" stopIfTrue="1">
      <formula>G87&gt;5</formula>
    </cfRule>
  </conditionalFormatting>
  <conditionalFormatting sqref="D85:D86">
    <cfRule type="cellIs" dxfId="78" priority="2" stopIfTrue="1" operator="lessThan">
      <formula>68</formula>
    </cfRule>
  </conditionalFormatting>
  <conditionalFormatting sqref="D88:D89 D91:D92 D94:D95">
    <cfRule type="cellIs" dxfId="77" priority="1" stopIfTrue="1" operator="lessThan">
      <formula>59.5</formula>
    </cfRule>
  </conditionalFormatting>
  <hyperlinks>
    <hyperlink ref="A103" r:id="rId1" location="DLHE" display="Performance Indicators in Higher Education in the UK - Employment of graduates"/>
    <hyperlink ref="A103:E103" r:id="rId2" display="Performance Indicators in Higher Education in the UK - Employment of graduates"/>
  </hyperlinks>
  <pageMargins left="0.7" right="0.7" top="0.75" bottom="0.75" header="0.3" footer="0.3"/>
  <pageSetup paperSize="9" scale="67" fitToHeight="0" orientation="landscape" r:id="rId3"/>
  <headerFooter>
    <oddFooter>&amp;C&amp;A&amp;RPage &amp;P</oddFooter>
  </headerFooter>
  <rowBreaks count="3" manualBreakCount="3">
    <brk id="30" max="16383" man="1"/>
    <brk id="54" max="16383" man="1"/>
    <brk id="78" max="16383" man="1"/>
  </rowBreaks>
  <ignoredErrors>
    <ignoredError sqref="O61:O63 D87:G9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zoomScale="90" zoomScaleNormal="90" workbookViewId="0"/>
  </sheetViews>
  <sheetFormatPr defaultRowHeight="15" x14ac:dyDescent="0.25"/>
  <cols>
    <col min="1" max="1" width="4.42578125" style="27" customWidth="1"/>
    <col min="2" max="2" width="15.42578125" style="27" customWidth="1"/>
    <col min="3" max="3" width="19.85546875" style="27" customWidth="1"/>
    <col min="4" max="4" width="9.5703125" style="27" customWidth="1"/>
    <col min="5" max="5" width="14.140625" style="27" bestFit="1" customWidth="1"/>
    <col min="6" max="6" width="11.7109375" style="27" customWidth="1"/>
    <col min="7" max="7" width="12.42578125" style="27" customWidth="1"/>
    <col min="8" max="8" width="9.140625" style="27"/>
    <col min="9" max="9" width="11.5703125" style="27" customWidth="1"/>
    <col min="10" max="10" width="12.42578125" style="27" customWidth="1"/>
    <col min="11" max="11" width="10.5703125" style="27" customWidth="1"/>
    <col min="12" max="12" width="12.140625" style="27" customWidth="1"/>
    <col min="13" max="13" width="12.85546875" style="27" customWidth="1"/>
    <col min="14" max="16384" width="9.140625" style="27"/>
  </cols>
  <sheetData>
    <row r="1" spans="1:32" ht="15.75" x14ac:dyDescent="0.25">
      <c r="A1" s="267" t="s">
        <v>222</v>
      </c>
      <c r="B1" s="3"/>
      <c r="C1" s="3"/>
      <c r="D1" s="3"/>
      <c r="E1" s="3"/>
      <c r="F1" s="3"/>
      <c r="G1" s="3"/>
      <c r="H1" s="5"/>
      <c r="I1" s="5"/>
      <c r="J1" s="11"/>
      <c r="K1" s="5"/>
      <c r="L1" s="5"/>
      <c r="M1" s="5"/>
      <c r="N1" s="5"/>
      <c r="O1" s="5"/>
      <c r="P1" s="5"/>
    </row>
    <row r="2" spans="1:32" x14ac:dyDescent="0.25">
      <c r="A2" s="14" t="s">
        <v>219</v>
      </c>
      <c r="B2" s="3"/>
      <c r="C2" s="3"/>
      <c r="D2" s="3"/>
      <c r="E2" s="3"/>
      <c r="F2" s="3"/>
      <c r="G2" s="3"/>
      <c r="H2" s="5"/>
      <c r="I2" s="5"/>
      <c r="J2" s="11"/>
      <c r="K2" s="5"/>
      <c r="L2" s="5"/>
      <c r="M2" s="5"/>
      <c r="N2" s="5"/>
      <c r="O2" s="5"/>
      <c r="P2" s="5"/>
    </row>
    <row r="3" spans="1:32" ht="15.75" thickBot="1" x14ac:dyDescent="0.3">
      <c r="A3" s="28" t="s">
        <v>361</v>
      </c>
    </row>
    <row r="4" spans="1:32" x14ac:dyDescent="0.25">
      <c r="A4" s="931" t="s">
        <v>281</v>
      </c>
      <c r="B4" s="932"/>
      <c r="C4" s="932"/>
      <c r="D4" s="932"/>
      <c r="E4" s="933"/>
      <c r="F4" s="945" t="s">
        <v>1</v>
      </c>
      <c r="G4" s="946"/>
      <c r="H4" s="947" t="s">
        <v>6</v>
      </c>
      <c r="I4" s="943" t="s">
        <v>2</v>
      </c>
      <c r="J4" s="944"/>
      <c r="K4" s="947" t="s">
        <v>6</v>
      </c>
      <c r="L4" s="949" t="s">
        <v>87</v>
      </c>
      <c r="M4" s="949"/>
      <c r="N4" s="950" t="s">
        <v>6</v>
      </c>
      <c r="O4" s="920" t="s">
        <v>111</v>
      </c>
    </row>
    <row r="5" spans="1:32" ht="15.75" thickBot="1" x14ac:dyDescent="0.3">
      <c r="A5" s="934"/>
      <c r="B5" s="935"/>
      <c r="C5" s="935"/>
      <c r="D5" s="935"/>
      <c r="E5" s="936"/>
      <c r="F5" s="396" t="s">
        <v>4</v>
      </c>
      <c r="G5" s="396" t="s">
        <v>5</v>
      </c>
      <c r="H5" s="948"/>
      <c r="I5" s="396" t="s">
        <v>4</v>
      </c>
      <c r="J5" s="396" t="s">
        <v>5</v>
      </c>
      <c r="K5" s="948"/>
      <c r="L5" s="396" t="s">
        <v>4</v>
      </c>
      <c r="M5" s="396" t="s">
        <v>5</v>
      </c>
      <c r="N5" s="951"/>
      <c r="O5" s="921"/>
    </row>
    <row r="6" spans="1:32" x14ac:dyDescent="0.25">
      <c r="A6" s="928" t="s">
        <v>447</v>
      </c>
      <c r="B6" s="929"/>
      <c r="C6" s="929"/>
      <c r="D6" s="929"/>
      <c r="E6" s="930"/>
      <c r="F6" s="397">
        <v>0</v>
      </c>
      <c r="G6" s="397">
        <v>0</v>
      </c>
      <c r="H6" s="398">
        <f t="shared" ref="H6:H14" si="0">SUM(F6:G6)</f>
        <v>0</v>
      </c>
      <c r="I6" s="397">
        <v>0</v>
      </c>
      <c r="J6" s="397">
        <v>0</v>
      </c>
      <c r="K6" s="398">
        <f t="shared" ref="K6:K14" si="1">SUM(I6:J6)</f>
        <v>0</v>
      </c>
      <c r="L6" s="397">
        <v>0</v>
      </c>
      <c r="M6" s="397">
        <v>0</v>
      </c>
      <c r="N6" s="398">
        <f t="shared" ref="N6:N14" si="2">SUM(L6:M6)</f>
        <v>0</v>
      </c>
      <c r="O6" s="467">
        <f t="shared" ref="O6:O14" si="3">SUM(N6,K6,H6)</f>
        <v>0</v>
      </c>
    </row>
    <row r="7" spans="1:32" x14ac:dyDescent="0.25">
      <c r="A7" s="925" t="s">
        <v>448</v>
      </c>
      <c r="B7" s="926"/>
      <c r="C7" s="926"/>
      <c r="D7" s="926"/>
      <c r="E7" s="927"/>
      <c r="F7" s="388">
        <v>0</v>
      </c>
      <c r="G7" s="388">
        <v>0</v>
      </c>
      <c r="H7" s="389">
        <f t="shared" si="0"/>
        <v>0</v>
      </c>
      <c r="I7" s="388">
        <v>0</v>
      </c>
      <c r="J7" s="388">
        <v>0</v>
      </c>
      <c r="K7" s="389">
        <f t="shared" si="1"/>
        <v>0</v>
      </c>
      <c r="L7" s="388">
        <v>0</v>
      </c>
      <c r="M7" s="388">
        <v>0</v>
      </c>
      <c r="N7" s="389">
        <f t="shared" si="2"/>
        <v>0</v>
      </c>
      <c r="O7" s="390">
        <f t="shared" si="3"/>
        <v>0</v>
      </c>
    </row>
    <row r="8" spans="1:32" x14ac:dyDescent="0.25">
      <c r="A8" s="925" t="s">
        <v>449</v>
      </c>
      <c r="B8" s="926"/>
      <c r="C8" s="926"/>
      <c r="D8" s="926"/>
      <c r="E8" s="927"/>
      <c r="F8" s="388">
        <v>0</v>
      </c>
      <c r="G8" s="388">
        <v>0</v>
      </c>
      <c r="H8" s="389">
        <f t="shared" si="0"/>
        <v>0</v>
      </c>
      <c r="I8" s="388">
        <v>0</v>
      </c>
      <c r="J8" s="388">
        <v>0</v>
      </c>
      <c r="K8" s="389">
        <f t="shared" si="1"/>
        <v>0</v>
      </c>
      <c r="L8" s="388">
        <v>0</v>
      </c>
      <c r="M8" s="388">
        <v>0</v>
      </c>
      <c r="N8" s="389">
        <f t="shared" si="2"/>
        <v>0</v>
      </c>
      <c r="O8" s="390">
        <f t="shared" si="3"/>
        <v>0</v>
      </c>
    </row>
    <row r="9" spans="1:32" x14ac:dyDescent="0.25">
      <c r="A9" s="925" t="s">
        <v>450</v>
      </c>
      <c r="B9" s="926"/>
      <c r="C9" s="926"/>
      <c r="D9" s="926"/>
      <c r="E9" s="927"/>
      <c r="F9" s="388">
        <v>0</v>
      </c>
      <c r="G9" s="388">
        <v>0</v>
      </c>
      <c r="H9" s="389">
        <f t="shared" si="0"/>
        <v>0</v>
      </c>
      <c r="I9" s="388">
        <v>0</v>
      </c>
      <c r="J9" s="388">
        <v>0</v>
      </c>
      <c r="K9" s="389">
        <f t="shared" si="1"/>
        <v>0</v>
      </c>
      <c r="L9" s="388">
        <v>0</v>
      </c>
      <c r="M9" s="388">
        <v>0</v>
      </c>
      <c r="N9" s="389">
        <f t="shared" si="2"/>
        <v>0</v>
      </c>
      <c r="O9" s="390">
        <f t="shared" si="3"/>
        <v>0</v>
      </c>
    </row>
    <row r="10" spans="1:32" x14ac:dyDescent="0.25">
      <c r="A10" s="925" t="s">
        <v>451</v>
      </c>
      <c r="B10" s="926"/>
      <c r="C10" s="926"/>
      <c r="D10" s="926"/>
      <c r="E10" s="927"/>
      <c r="F10" s="388">
        <v>0</v>
      </c>
      <c r="G10" s="388">
        <v>0</v>
      </c>
      <c r="H10" s="389">
        <f t="shared" si="0"/>
        <v>0</v>
      </c>
      <c r="I10" s="388">
        <v>0</v>
      </c>
      <c r="J10" s="388">
        <v>0</v>
      </c>
      <c r="K10" s="389">
        <f t="shared" si="1"/>
        <v>0</v>
      </c>
      <c r="L10" s="388">
        <v>0</v>
      </c>
      <c r="M10" s="388">
        <v>0</v>
      </c>
      <c r="N10" s="389">
        <f t="shared" si="2"/>
        <v>0</v>
      </c>
      <c r="O10" s="390">
        <f t="shared" si="3"/>
        <v>0</v>
      </c>
    </row>
    <row r="11" spans="1:32" x14ac:dyDescent="0.25">
      <c r="A11" s="925" t="s">
        <v>452</v>
      </c>
      <c r="B11" s="926"/>
      <c r="C11" s="926"/>
      <c r="D11" s="926"/>
      <c r="E11" s="927"/>
      <c r="F11" s="388">
        <v>0</v>
      </c>
      <c r="G11" s="388">
        <v>0</v>
      </c>
      <c r="H11" s="389">
        <f t="shared" si="0"/>
        <v>0</v>
      </c>
      <c r="I11" s="388">
        <v>0</v>
      </c>
      <c r="J11" s="388">
        <v>0</v>
      </c>
      <c r="K11" s="389">
        <f t="shared" si="1"/>
        <v>0</v>
      </c>
      <c r="L11" s="388">
        <v>0</v>
      </c>
      <c r="M11" s="388">
        <v>0</v>
      </c>
      <c r="N11" s="389">
        <f t="shared" si="2"/>
        <v>0</v>
      </c>
      <c r="O11" s="390">
        <f t="shared" si="3"/>
        <v>0</v>
      </c>
    </row>
    <row r="12" spans="1:32" x14ac:dyDescent="0.25">
      <c r="A12" s="937" t="s">
        <v>409</v>
      </c>
      <c r="B12" s="938"/>
      <c r="C12" s="938"/>
      <c r="D12" s="938"/>
      <c r="E12" s="939"/>
      <c r="F12" s="388">
        <v>0</v>
      </c>
      <c r="G12" s="388">
        <v>0</v>
      </c>
      <c r="H12" s="389">
        <f t="shared" si="0"/>
        <v>0</v>
      </c>
      <c r="I12" s="388">
        <v>0</v>
      </c>
      <c r="J12" s="388">
        <v>0</v>
      </c>
      <c r="K12" s="389">
        <f t="shared" si="1"/>
        <v>0</v>
      </c>
      <c r="L12" s="388">
        <v>0</v>
      </c>
      <c r="M12" s="388">
        <v>0</v>
      </c>
      <c r="N12" s="389">
        <f t="shared" si="2"/>
        <v>0</v>
      </c>
      <c r="O12" s="390">
        <f t="shared" si="3"/>
        <v>0</v>
      </c>
    </row>
    <row r="13" spans="1:32" x14ac:dyDescent="0.25">
      <c r="A13" s="925" t="s">
        <v>545</v>
      </c>
      <c r="B13" s="926"/>
      <c r="C13" s="926"/>
      <c r="D13" s="926"/>
      <c r="E13" s="927"/>
      <c r="F13" s="388">
        <v>0</v>
      </c>
      <c r="G13" s="388">
        <v>0</v>
      </c>
      <c r="H13" s="389">
        <f t="shared" si="0"/>
        <v>0</v>
      </c>
      <c r="I13" s="388">
        <v>0</v>
      </c>
      <c r="J13" s="388">
        <v>0</v>
      </c>
      <c r="K13" s="389">
        <f t="shared" si="1"/>
        <v>0</v>
      </c>
      <c r="L13" s="388">
        <v>0</v>
      </c>
      <c r="M13" s="388">
        <v>0</v>
      </c>
      <c r="N13" s="389">
        <f t="shared" si="2"/>
        <v>0</v>
      </c>
      <c r="O13" s="390">
        <f t="shared" si="3"/>
        <v>0</v>
      </c>
    </row>
    <row r="14" spans="1:32" ht="15.75" thickBot="1" x14ac:dyDescent="0.3">
      <c r="A14" s="940" t="s">
        <v>453</v>
      </c>
      <c r="B14" s="941"/>
      <c r="C14" s="941"/>
      <c r="D14" s="941"/>
      <c r="E14" s="942"/>
      <c r="F14" s="391">
        <v>0</v>
      </c>
      <c r="G14" s="391">
        <v>0</v>
      </c>
      <c r="H14" s="392">
        <f t="shared" si="0"/>
        <v>0</v>
      </c>
      <c r="I14" s="391">
        <v>0</v>
      </c>
      <c r="J14" s="391">
        <v>0</v>
      </c>
      <c r="K14" s="392">
        <f t="shared" si="1"/>
        <v>0</v>
      </c>
      <c r="L14" s="391">
        <v>0</v>
      </c>
      <c r="M14" s="391">
        <v>0</v>
      </c>
      <c r="N14" s="392">
        <f t="shared" si="2"/>
        <v>0</v>
      </c>
      <c r="O14" s="393">
        <f t="shared" si="3"/>
        <v>0</v>
      </c>
    </row>
    <row r="15" spans="1:32" ht="15.75" thickBot="1" x14ac:dyDescent="0.3">
      <c r="A15" s="952" t="s">
        <v>0</v>
      </c>
      <c r="B15" s="953"/>
      <c r="C15" s="953"/>
      <c r="D15" s="953"/>
      <c r="E15" s="954"/>
      <c r="F15" s="374">
        <f t="shared" ref="F15:N15" si="4">SUM(F6:F14)</f>
        <v>0</v>
      </c>
      <c r="G15" s="373">
        <f t="shared" si="4"/>
        <v>0</v>
      </c>
      <c r="H15" s="374">
        <f t="shared" si="4"/>
        <v>0</v>
      </c>
      <c r="I15" s="394">
        <f t="shared" si="4"/>
        <v>0</v>
      </c>
      <c r="J15" s="374">
        <f t="shared" si="4"/>
        <v>0</v>
      </c>
      <c r="K15" s="395">
        <f t="shared" si="4"/>
        <v>0</v>
      </c>
      <c r="L15" s="374">
        <f t="shared" si="4"/>
        <v>0</v>
      </c>
      <c r="M15" s="374">
        <f t="shared" si="4"/>
        <v>0</v>
      </c>
      <c r="N15" s="395">
        <f t="shared" si="4"/>
        <v>0</v>
      </c>
      <c r="O15" s="373">
        <f>SUM(N15,K15,H15)</f>
        <v>0</v>
      </c>
      <c r="AF15" s="29"/>
    </row>
    <row r="16" spans="1:32" x14ac:dyDescent="0.25">
      <c r="A16" s="30"/>
      <c r="B16" s="30"/>
      <c r="C16" s="30"/>
      <c r="D16" s="30"/>
      <c r="E16" s="31"/>
      <c r="F16" s="31"/>
      <c r="G16" s="31"/>
      <c r="H16" s="31"/>
      <c r="I16" s="31"/>
      <c r="J16" s="31"/>
      <c r="K16" s="31"/>
      <c r="AB16" s="29"/>
    </row>
    <row r="17" spans="1:28" ht="15.75" x14ac:dyDescent="0.25">
      <c r="A17" s="267" t="s">
        <v>223</v>
      </c>
      <c r="B17" s="30"/>
      <c r="C17" s="30"/>
      <c r="D17" s="30"/>
      <c r="E17" s="31"/>
      <c r="F17" s="31"/>
      <c r="G17" s="31"/>
      <c r="H17" s="31"/>
      <c r="I17" s="31"/>
      <c r="J17" s="31"/>
      <c r="K17" s="31"/>
      <c r="L17" s="31"/>
      <c r="M17" s="31"/>
      <c r="N17" s="31"/>
      <c r="O17" s="31"/>
      <c r="P17" s="31"/>
      <c r="Q17" s="31"/>
      <c r="R17" s="31"/>
      <c r="S17" s="31"/>
      <c r="T17" s="31"/>
      <c r="U17" s="31"/>
      <c r="V17" s="31"/>
      <c r="W17" s="31"/>
      <c r="X17" s="31"/>
      <c r="Y17" s="31"/>
      <c r="Z17" s="31"/>
      <c r="AB17" s="29"/>
    </row>
    <row r="18" spans="1:28" x14ac:dyDescent="0.25">
      <c r="A18" s="14" t="s">
        <v>220</v>
      </c>
      <c r="B18" s="30"/>
      <c r="C18" s="30"/>
      <c r="D18" s="30"/>
      <c r="E18" s="31"/>
      <c r="F18" s="31"/>
      <c r="G18" s="31"/>
      <c r="H18" s="31"/>
      <c r="I18" s="31"/>
      <c r="J18" s="31"/>
      <c r="K18" s="31"/>
      <c r="L18" s="31"/>
      <c r="M18" s="31"/>
      <c r="N18" s="31"/>
      <c r="O18" s="31"/>
      <c r="P18" s="31"/>
      <c r="Q18" s="31"/>
      <c r="R18" s="31"/>
      <c r="S18" s="31"/>
      <c r="T18" s="31"/>
      <c r="U18" s="31"/>
      <c r="V18" s="31"/>
      <c r="W18" s="31"/>
      <c r="X18" s="31"/>
      <c r="Y18" s="31"/>
      <c r="Z18" s="31"/>
      <c r="AB18" s="29"/>
    </row>
    <row r="19" spans="1:28" ht="15.75" thickBot="1" x14ac:dyDescent="0.3">
      <c r="A19" s="28" t="s">
        <v>361</v>
      </c>
      <c r="B19" s="30"/>
      <c r="C19" s="30"/>
      <c r="D19" s="30"/>
      <c r="E19" s="31"/>
      <c r="F19" s="31"/>
      <c r="G19" s="31"/>
      <c r="H19" s="31"/>
      <c r="I19" s="31"/>
      <c r="J19" s="31"/>
      <c r="K19" s="31"/>
      <c r="L19" s="31"/>
      <c r="M19" s="31"/>
      <c r="N19" s="31"/>
      <c r="O19" s="31"/>
      <c r="P19" s="31"/>
      <c r="Q19" s="31"/>
      <c r="R19" s="31"/>
      <c r="S19" s="31"/>
      <c r="T19" s="31"/>
      <c r="U19" s="31"/>
      <c r="V19" s="31"/>
      <c r="W19" s="31"/>
      <c r="X19" s="31"/>
      <c r="Y19" s="31"/>
      <c r="Z19" s="31"/>
      <c r="AB19" s="29"/>
    </row>
    <row r="20" spans="1:28" ht="15" customHeight="1" x14ac:dyDescent="0.25">
      <c r="A20" s="931" t="s">
        <v>282</v>
      </c>
      <c r="B20" s="932"/>
      <c r="C20" s="932"/>
      <c r="D20" s="932"/>
      <c r="E20" s="933"/>
      <c r="F20" s="945" t="s">
        <v>1</v>
      </c>
      <c r="G20" s="946"/>
      <c r="H20" s="947" t="s">
        <v>6</v>
      </c>
      <c r="I20" s="943" t="s">
        <v>2</v>
      </c>
      <c r="J20" s="944"/>
      <c r="K20" s="947" t="s">
        <v>6</v>
      </c>
      <c r="L20" s="949" t="s">
        <v>87</v>
      </c>
      <c r="M20" s="949"/>
      <c r="N20" s="950" t="s">
        <v>6</v>
      </c>
      <c r="O20" s="920" t="s">
        <v>111</v>
      </c>
      <c r="P20" s="31"/>
      <c r="Q20" s="31"/>
      <c r="R20" s="31"/>
      <c r="S20" s="31"/>
      <c r="T20" s="31"/>
      <c r="U20" s="31"/>
      <c r="V20" s="31"/>
      <c r="W20" s="31"/>
      <c r="X20" s="31"/>
      <c r="Y20" s="31"/>
      <c r="Z20" s="31"/>
      <c r="AB20" s="29"/>
    </row>
    <row r="21" spans="1:28" ht="15.75" thickBot="1" x14ac:dyDescent="0.3">
      <c r="A21" s="934"/>
      <c r="B21" s="935"/>
      <c r="C21" s="935"/>
      <c r="D21" s="935"/>
      <c r="E21" s="936"/>
      <c r="F21" s="396" t="s">
        <v>4</v>
      </c>
      <c r="G21" s="396" t="s">
        <v>5</v>
      </c>
      <c r="H21" s="948"/>
      <c r="I21" s="396" t="s">
        <v>4</v>
      </c>
      <c r="J21" s="396" t="s">
        <v>5</v>
      </c>
      <c r="K21" s="948"/>
      <c r="L21" s="396" t="s">
        <v>4</v>
      </c>
      <c r="M21" s="396" t="s">
        <v>5</v>
      </c>
      <c r="N21" s="951"/>
      <c r="O21" s="921"/>
      <c r="P21" s="31"/>
      <c r="Q21" s="31"/>
      <c r="R21" s="31"/>
      <c r="S21" s="31"/>
      <c r="T21" s="31"/>
      <c r="U21" s="31"/>
      <c r="V21" s="31"/>
      <c r="W21" s="31"/>
      <c r="X21" s="31"/>
      <c r="Y21" s="31"/>
      <c r="Z21" s="31"/>
      <c r="AB21" s="29"/>
    </row>
    <row r="22" spans="1:28" x14ac:dyDescent="0.25">
      <c r="A22" s="928" t="s">
        <v>447</v>
      </c>
      <c r="B22" s="929"/>
      <c r="C22" s="929"/>
      <c r="D22" s="929"/>
      <c r="E22" s="930"/>
      <c r="F22" s="397">
        <v>0</v>
      </c>
      <c r="G22" s="397">
        <v>0</v>
      </c>
      <c r="H22" s="398">
        <f t="shared" ref="H22:H30" si="5">SUM(F22:G22)</f>
        <v>0</v>
      </c>
      <c r="I22" s="397">
        <v>0</v>
      </c>
      <c r="J22" s="397">
        <v>0</v>
      </c>
      <c r="K22" s="398">
        <f t="shared" ref="K22:K30" si="6">SUM(I22:J22)</f>
        <v>0</v>
      </c>
      <c r="L22" s="397">
        <v>0</v>
      </c>
      <c r="M22" s="397">
        <v>0</v>
      </c>
      <c r="N22" s="398">
        <f t="shared" ref="N22:N29" si="7">SUM(L22:M22)</f>
        <v>0</v>
      </c>
      <c r="O22" s="467">
        <f t="shared" ref="O22:O31" si="8">SUM(N22,K22,H22)</f>
        <v>0</v>
      </c>
      <c r="P22" s="31"/>
      <c r="Q22" s="31"/>
      <c r="R22" s="31"/>
      <c r="S22" s="31"/>
      <c r="T22" s="31"/>
      <c r="U22" s="31"/>
      <c r="V22" s="31"/>
      <c r="W22" s="31"/>
      <c r="X22" s="31"/>
      <c r="Y22" s="31"/>
      <c r="Z22" s="31"/>
      <c r="AB22" s="29"/>
    </row>
    <row r="23" spans="1:28" x14ac:dyDescent="0.25">
      <c r="A23" s="925" t="s">
        <v>448</v>
      </c>
      <c r="B23" s="926"/>
      <c r="C23" s="926"/>
      <c r="D23" s="926"/>
      <c r="E23" s="927"/>
      <c r="F23" s="388">
        <v>0</v>
      </c>
      <c r="G23" s="388">
        <v>0</v>
      </c>
      <c r="H23" s="389">
        <f t="shared" si="5"/>
        <v>0</v>
      </c>
      <c r="I23" s="388">
        <v>0</v>
      </c>
      <c r="J23" s="388">
        <v>0</v>
      </c>
      <c r="K23" s="389">
        <f t="shared" si="6"/>
        <v>0</v>
      </c>
      <c r="L23" s="388">
        <v>0</v>
      </c>
      <c r="M23" s="388">
        <v>0</v>
      </c>
      <c r="N23" s="389">
        <f t="shared" si="7"/>
        <v>0</v>
      </c>
      <c r="O23" s="390">
        <f t="shared" si="8"/>
        <v>0</v>
      </c>
      <c r="P23" s="31"/>
      <c r="Q23" s="31"/>
      <c r="R23" s="31"/>
      <c r="S23" s="31"/>
      <c r="T23" s="31"/>
      <c r="U23" s="31"/>
      <c r="V23" s="31"/>
      <c r="W23" s="31"/>
      <c r="X23" s="31"/>
      <c r="Y23" s="31"/>
      <c r="Z23" s="31"/>
      <c r="AB23" s="29"/>
    </row>
    <row r="24" spans="1:28" x14ac:dyDescent="0.25">
      <c r="A24" s="925" t="s">
        <v>449</v>
      </c>
      <c r="B24" s="926"/>
      <c r="C24" s="926"/>
      <c r="D24" s="926"/>
      <c r="E24" s="927"/>
      <c r="F24" s="388">
        <v>0</v>
      </c>
      <c r="G24" s="388">
        <v>0</v>
      </c>
      <c r="H24" s="389">
        <f t="shared" si="5"/>
        <v>0</v>
      </c>
      <c r="I24" s="388">
        <v>0</v>
      </c>
      <c r="J24" s="388">
        <v>0</v>
      </c>
      <c r="K24" s="389">
        <f t="shared" si="6"/>
        <v>0</v>
      </c>
      <c r="L24" s="388">
        <v>0</v>
      </c>
      <c r="M24" s="388">
        <v>0</v>
      </c>
      <c r="N24" s="389">
        <f t="shared" si="7"/>
        <v>0</v>
      </c>
      <c r="O24" s="390">
        <f t="shared" si="8"/>
        <v>0</v>
      </c>
      <c r="P24" s="31"/>
      <c r="Q24" s="31"/>
      <c r="R24" s="31"/>
      <c r="S24" s="31"/>
      <c r="T24" s="31"/>
      <c r="U24" s="31"/>
      <c r="V24" s="31"/>
      <c r="W24" s="31"/>
      <c r="X24" s="31"/>
      <c r="Y24" s="31"/>
      <c r="Z24" s="31"/>
      <c r="AB24" s="29"/>
    </row>
    <row r="25" spans="1:28" x14ac:dyDescent="0.25">
      <c r="A25" s="925" t="s">
        <v>450</v>
      </c>
      <c r="B25" s="926"/>
      <c r="C25" s="926"/>
      <c r="D25" s="926"/>
      <c r="E25" s="927"/>
      <c r="F25" s="388">
        <v>0</v>
      </c>
      <c r="G25" s="388">
        <v>0</v>
      </c>
      <c r="H25" s="389">
        <f t="shared" si="5"/>
        <v>0</v>
      </c>
      <c r="I25" s="388">
        <v>0</v>
      </c>
      <c r="J25" s="388">
        <v>0</v>
      </c>
      <c r="K25" s="389">
        <f t="shared" si="6"/>
        <v>0</v>
      </c>
      <c r="L25" s="388">
        <v>0</v>
      </c>
      <c r="M25" s="388">
        <v>0</v>
      </c>
      <c r="N25" s="389">
        <f t="shared" si="7"/>
        <v>0</v>
      </c>
      <c r="O25" s="390">
        <f t="shared" si="8"/>
        <v>0</v>
      </c>
      <c r="P25" s="31"/>
      <c r="Q25" s="31"/>
      <c r="R25" s="31"/>
      <c r="S25" s="31"/>
      <c r="T25" s="31"/>
      <c r="U25" s="31"/>
      <c r="V25" s="31"/>
      <c r="W25" s="31"/>
      <c r="X25" s="31"/>
      <c r="Y25" s="31"/>
      <c r="Z25" s="31"/>
      <c r="AB25" s="29"/>
    </row>
    <row r="26" spans="1:28" x14ac:dyDescent="0.25">
      <c r="A26" s="925" t="s">
        <v>451</v>
      </c>
      <c r="B26" s="926"/>
      <c r="C26" s="926"/>
      <c r="D26" s="926"/>
      <c r="E26" s="927"/>
      <c r="F26" s="388">
        <v>0</v>
      </c>
      <c r="G26" s="388">
        <v>0</v>
      </c>
      <c r="H26" s="389">
        <f t="shared" si="5"/>
        <v>0</v>
      </c>
      <c r="I26" s="388">
        <v>0</v>
      </c>
      <c r="J26" s="388">
        <v>0</v>
      </c>
      <c r="K26" s="389">
        <f t="shared" si="6"/>
        <v>0</v>
      </c>
      <c r="L26" s="388">
        <v>0</v>
      </c>
      <c r="M26" s="388">
        <v>0</v>
      </c>
      <c r="N26" s="389">
        <f t="shared" si="7"/>
        <v>0</v>
      </c>
      <c r="O26" s="390">
        <f t="shared" si="8"/>
        <v>0</v>
      </c>
      <c r="P26" s="31"/>
      <c r="Q26" s="31"/>
      <c r="R26" s="31"/>
      <c r="S26" s="31"/>
      <c r="T26" s="31"/>
      <c r="U26" s="31"/>
      <c r="V26" s="31"/>
      <c r="W26" s="31"/>
      <c r="X26" s="31"/>
      <c r="Y26" s="31"/>
      <c r="Z26" s="31"/>
      <c r="AB26" s="29"/>
    </row>
    <row r="27" spans="1:28" x14ac:dyDescent="0.25">
      <c r="A27" s="925" t="s">
        <v>452</v>
      </c>
      <c r="B27" s="926"/>
      <c r="C27" s="926"/>
      <c r="D27" s="926"/>
      <c r="E27" s="927"/>
      <c r="F27" s="388">
        <v>0</v>
      </c>
      <c r="G27" s="388">
        <v>0</v>
      </c>
      <c r="H27" s="389">
        <f t="shared" si="5"/>
        <v>0</v>
      </c>
      <c r="I27" s="388">
        <v>0</v>
      </c>
      <c r="J27" s="388">
        <v>0</v>
      </c>
      <c r="K27" s="389">
        <f t="shared" si="6"/>
        <v>0</v>
      </c>
      <c r="L27" s="388">
        <v>0</v>
      </c>
      <c r="M27" s="388">
        <v>0</v>
      </c>
      <c r="N27" s="389">
        <f t="shared" si="7"/>
        <v>0</v>
      </c>
      <c r="O27" s="390">
        <f t="shared" si="8"/>
        <v>0</v>
      </c>
      <c r="P27" s="31"/>
      <c r="Q27" s="31"/>
      <c r="R27" s="31"/>
      <c r="S27" s="31"/>
      <c r="T27" s="31"/>
      <c r="U27" s="31"/>
      <c r="V27" s="31"/>
      <c r="W27" s="31"/>
      <c r="X27" s="31"/>
      <c r="Y27" s="31"/>
      <c r="Z27" s="31"/>
      <c r="AB27" s="29"/>
    </row>
    <row r="28" spans="1:28" x14ac:dyDescent="0.25">
      <c r="A28" s="937" t="s">
        <v>409</v>
      </c>
      <c r="B28" s="938"/>
      <c r="C28" s="938"/>
      <c r="D28" s="938"/>
      <c r="E28" s="939"/>
      <c r="F28" s="388">
        <v>0</v>
      </c>
      <c r="G28" s="388">
        <v>0</v>
      </c>
      <c r="H28" s="389">
        <f t="shared" si="5"/>
        <v>0</v>
      </c>
      <c r="I28" s="388">
        <v>0</v>
      </c>
      <c r="J28" s="388">
        <v>0</v>
      </c>
      <c r="K28" s="389">
        <f t="shared" si="6"/>
        <v>0</v>
      </c>
      <c r="L28" s="388">
        <v>0</v>
      </c>
      <c r="M28" s="388">
        <v>0</v>
      </c>
      <c r="N28" s="389">
        <f t="shared" si="7"/>
        <v>0</v>
      </c>
      <c r="O28" s="390">
        <f t="shared" si="8"/>
        <v>0</v>
      </c>
      <c r="P28" s="31"/>
      <c r="Q28" s="31"/>
      <c r="R28" s="31"/>
      <c r="S28" s="31"/>
      <c r="T28" s="31"/>
      <c r="U28" s="31"/>
      <c r="V28" s="31"/>
      <c r="W28" s="31"/>
      <c r="X28" s="31"/>
      <c r="Y28" s="31"/>
      <c r="Z28" s="31"/>
      <c r="AB28" s="29"/>
    </row>
    <row r="29" spans="1:28" x14ac:dyDescent="0.25">
      <c r="A29" s="925" t="s">
        <v>545</v>
      </c>
      <c r="B29" s="926"/>
      <c r="C29" s="926"/>
      <c r="D29" s="926"/>
      <c r="E29" s="927"/>
      <c r="F29" s="388">
        <v>0</v>
      </c>
      <c r="G29" s="388">
        <v>0</v>
      </c>
      <c r="H29" s="389">
        <f t="shared" si="5"/>
        <v>0</v>
      </c>
      <c r="I29" s="388">
        <v>0</v>
      </c>
      <c r="J29" s="388">
        <v>0</v>
      </c>
      <c r="K29" s="389">
        <f t="shared" si="6"/>
        <v>0</v>
      </c>
      <c r="L29" s="388">
        <v>0</v>
      </c>
      <c r="M29" s="388">
        <v>0</v>
      </c>
      <c r="N29" s="389">
        <f t="shared" si="7"/>
        <v>0</v>
      </c>
      <c r="O29" s="390">
        <f t="shared" si="8"/>
        <v>0</v>
      </c>
      <c r="P29" s="31"/>
      <c r="Q29" s="31"/>
      <c r="R29" s="31"/>
      <c r="S29" s="31"/>
      <c r="T29" s="31"/>
      <c r="U29" s="31"/>
      <c r="V29" s="31"/>
      <c r="W29" s="31"/>
      <c r="X29" s="31"/>
      <c r="Y29" s="31"/>
      <c r="Z29" s="31"/>
      <c r="AB29" s="29"/>
    </row>
    <row r="30" spans="1:28" ht="15.75" thickBot="1" x14ac:dyDescent="0.3">
      <c r="A30" s="940" t="s">
        <v>453</v>
      </c>
      <c r="B30" s="941"/>
      <c r="C30" s="941"/>
      <c r="D30" s="941"/>
      <c r="E30" s="942"/>
      <c r="F30" s="391">
        <v>0</v>
      </c>
      <c r="G30" s="391">
        <v>0</v>
      </c>
      <c r="H30" s="392">
        <f t="shared" si="5"/>
        <v>0</v>
      </c>
      <c r="I30" s="391">
        <v>0</v>
      </c>
      <c r="J30" s="391">
        <v>0</v>
      </c>
      <c r="K30" s="392">
        <f t="shared" si="6"/>
        <v>0</v>
      </c>
      <c r="L30" s="391">
        <v>0</v>
      </c>
      <c r="M30" s="391">
        <v>0</v>
      </c>
      <c r="N30" s="392">
        <f>SUM(L30:M30)</f>
        <v>0</v>
      </c>
      <c r="O30" s="393">
        <f t="shared" si="8"/>
        <v>0</v>
      </c>
      <c r="P30" s="31"/>
      <c r="Q30" s="31"/>
      <c r="R30" s="31"/>
      <c r="S30" s="31"/>
      <c r="T30" s="31"/>
      <c r="U30" s="31"/>
      <c r="V30" s="31"/>
      <c r="W30" s="31"/>
      <c r="X30" s="31"/>
      <c r="Y30" s="31"/>
      <c r="Z30" s="31"/>
      <c r="AB30" s="29"/>
    </row>
    <row r="31" spans="1:28" ht="15.75" thickBot="1" x14ac:dyDescent="0.3">
      <c r="A31" s="952" t="s">
        <v>0</v>
      </c>
      <c r="B31" s="953"/>
      <c r="C31" s="953"/>
      <c r="D31" s="953"/>
      <c r="E31" s="954"/>
      <c r="F31" s="374">
        <f t="shared" ref="F31:N31" si="9">SUM(F22:F30)</f>
        <v>0</v>
      </c>
      <c r="G31" s="374">
        <f t="shared" si="9"/>
        <v>0</v>
      </c>
      <c r="H31" s="395">
        <f t="shared" si="9"/>
        <v>0</v>
      </c>
      <c r="I31" s="374">
        <f t="shared" si="9"/>
        <v>0</v>
      </c>
      <c r="J31" s="374">
        <f t="shared" si="9"/>
        <v>0</v>
      </c>
      <c r="K31" s="395">
        <f t="shared" si="9"/>
        <v>0</v>
      </c>
      <c r="L31" s="374">
        <f t="shared" si="9"/>
        <v>0</v>
      </c>
      <c r="M31" s="374">
        <f t="shared" si="9"/>
        <v>0</v>
      </c>
      <c r="N31" s="395">
        <f t="shared" si="9"/>
        <v>0</v>
      </c>
      <c r="O31" s="373">
        <f t="shared" si="8"/>
        <v>0</v>
      </c>
      <c r="P31" s="31"/>
      <c r="Q31" s="31"/>
      <c r="R31" s="31"/>
      <c r="S31" s="31"/>
      <c r="T31" s="31"/>
      <c r="U31" s="31"/>
      <c r="V31" s="31"/>
      <c r="W31" s="31"/>
      <c r="X31" s="31"/>
      <c r="Y31" s="31"/>
      <c r="Z31" s="31"/>
      <c r="AB31" s="29"/>
    </row>
    <row r="32" spans="1:28" ht="14.25" customHeight="1" x14ac:dyDescent="0.25">
      <c r="A32" s="30"/>
      <c r="B32" s="30"/>
      <c r="C32" s="30"/>
      <c r="D32" s="30"/>
      <c r="E32" s="31"/>
      <c r="F32" s="31"/>
      <c r="G32" s="31"/>
      <c r="H32" s="31"/>
      <c r="I32" s="31"/>
      <c r="J32" s="31"/>
      <c r="K32" s="31"/>
      <c r="L32" s="31"/>
      <c r="M32" s="31"/>
      <c r="N32" s="31"/>
      <c r="O32" s="31"/>
      <c r="P32" s="31"/>
      <c r="Q32" s="31"/>
      <c r="R32" s="31"/>
      <c r="S32" s="31"/>
      <c r="T32" s="31"/>
      <c r="U32" s="31"/>
      <c r="V32" s="31"/>
      <c r="W32" s="31"/>
      <c r="X32" s="31"/>
      <c r="Y32" s="31"/>
      <c r="Z32" s="31"/>
      <c r="AB32" s="29"/>
    </row>
    <row r="33" spans="1:28" ht="15.75" x14ac:dyDescent="0.25">
      <c r="A33" s="267" t="s">
        <v>224</v>
      </c>
      <c r="B33" s="30"/>
      <c r="C33" s="30"/>
      <c r="D33" s="30"/>
      <c r="E33" s="31"/>
      <c r="F33" s="31"/>
      <c r="G33" s="31"/>
      <c r="H33" s="31"/>
      <c r="I33" s="31"/>
      <c r="J33" s="31"/>
      <c r="K33" s="31"/>
      <c r="L33" s="31"/>
      <c r="M33" s="31"/>
      <c r="N33" s="31"/>
      <c r="O33" s="31"/>
      <c r="P33" s="31"/>
      <c r="Q33" s="31"/>
      <c r="R33" s="31"/>
      <c r="S33" s="31"/>
      <c r="T33" s="31"/>
      <c r="U33" s="31"/>
      <c r="V33" s="31"/>
      <c r="W33" s="31"/>
      <c r="X33" s="31"/>
      <c r="Y33" s="31"/>
      <c r="Z33" s="31"/>
      <c r="AB33" s="29"/>
    </row>
    <row r="34" spans="1:28" x14ac:dyDescent="0.25">
      <c r="A34" s="14" t="s">
        <v>221</v>
      </c>
      <c r="B34" s="30"/>
      <c r="C34" s="30"/>
      <c r="D34" s="30"/>
      <c r="E34" s="31"/>
      <c r="F34" s="31"/>
      <c r="G34" s="31"/>
      <c r="H34" s="31"/>
      <c r="I34" s="31"/>
      <c r="J34" s="31"/>
      <c r="K34" s="31"/>
      <c r="L34" s="31"/>
      <c r="M34" s="31"/>
      <c r="N34" s="31"/>
      <c r="O34" s="31"/>
      <c r="P34" s="31"/>
      <c r="Q34" s="31"/>
      <c r="R34" s="31"/>
      <c r="S34" s="31"/>
      <c r="T34" s="31"/>
      <c r="U34" s="31"/>
      <c r="V34" s="31"/>
      <c r="W34" s="31"/>
      <c r="X34" s="31"/>
      <c r="Y34" s="31"/>
      <c r="Z34" s="31"/>
      <c r="AB34" s="29"/>
    </row>
    <row r="35" spans="1:28" ht="15.75" thickBot="1" x14ac:dyDescent="0.3">
      <c r="A35" s="28" t="s">
        <v>361</v>
      </c>
      <c r="B35" s="30"/>
      <c r="C35" s="30"/>
      <c r="D35" s="30"/>
      <c r="E35" s="31"/>
      <c r="F35" s="31"/>
      <c r="G35" s="31"/>
      <c r="H35" s="31"/>
      <c r="I35" s="31"/>
      <c r="J35" s="31"/>
      <c r="K35" s="31"/>
      <c r="L35" s="31"/>
      <c r="M35" s="31"/>
      <c r="N35" s="31"/>
      <c r="O35" s="31"/>
      <c r="P35" s="31"/>
      <c r="Q35" s="31"/>
      <c r="R35" s="31"/>
      <c r="S35" s="31"/>
      <c r="T35" s="31"/>
      <c r="U35" s="31"/>
      <c r="V35" s="31"/>
      <c r="W35" s="31"/>
      <c r="X35" s="31"/>
      <c r="Y35" s="31"/>
      <c r="Z35" s="31"/>
      <c r="AB35" s="29"/>
    </row>
    <row r="36" spans="1:28" ht="15" customHeight="1" x14ac:dyDescent="0.25">
      <c r="A36" s="931" t="s">
        <v>282</v>
      </c>
      <c r="B36" s="932"/>
      <c r="C36" s="932"/>
      <c r="D36" s="932"/>
      <c r="E36" s="933"/>
      <c r="F36" s="945" t="s">
        <v>1</v>
      </c>
      <c r="G36" s="946"/>
      <c r="H36" s="947" t="s">
        <v>6</v>
      </c>
      <c r="I36" s="943" t="s">
        <v>2</v>
      </c>
      <c r="J36" s="944"/>
      <c r="K36" s="947" t="s">
        <v>6</v>
      </c>
      <c r="L36" s="949" t="s">
        <v>87</v>
      </c>
      <c r="M36" s="949"/>
      <c r="N36" s="950" t="s">
        <v>6</v>
      </c>
      <c r="O36" s="920" t="s">
        <v>111</v>
      </c>
      <c r="P36" s="31"/>
      <c r="Q36" s="31"/>
      <c r="R36" s="31"/>
      <c r="S36" s="31"/>
      <c r="T36" s="31"/>
      <c r="U36" s="31"/>
      <c r="V36" s="31"/>
      <c r="W36" s="31"/>
      <c r="X36" s="31"/>
      <c r="Y36" s="31"/>
      <c r="AA36" s="29"/>
    </row>
    <row r="37" spans="1:28" ht="15.75" thickBot="1" x14ac:dyDescent="0.3">
      <c r="A37" s="934"/>
      <c r="B37" s="935"/>
      <c r="C37" s="935"/>
      <c r="D37" s="935"/>
      <c r="E37" s="936"/>
      <c r="F37" s="396" t="s">
        <v>4</v>
      </c>
      <c r="G37" s="396" t="s">
        <v>5</v>
      </c>
      <c r="H37" s="948"/>
      <c r="I37" s="396" t="s">
        <v>4</v>
      </c>
      <c r="J37" s="396" t="s">
        <v>5</v>
      </c>
      <c r="K37" s="948"/>
      <c r="L37" s="396" t="s">
        <v>4</v>
      </c>
      <c r="M37" s="396" t="s">
        <v>5</v>
      </c>
      <c r="N37" s="951"/>
      <c r="O37" s="921"/>
      <c r="P37" s="31"/>
      <c r="Q37" s="31"/>
      <c r="R37" s="31"/>
      <c r="S37" s="31"/>
      <c r="T37" s="31"/>
      <c r="U37" s="31"/>
      <c r="V37" s="31"/>
      <c r="W37" s="31"/>
      <c r="X37" s="31"/>
      <c r="Y37" s="31"/>
      <c r="AA37" s="29"/>
    </row>
    <row r="38" spans="1:28" x14ac:dyDescent="0.25">
      <c r="A38" s="928" t="s">
        <v>447</v>
      </c>
      <c r="B38" s="929"/>
      <c r="C38" s="929"/>
      <c r="D38" s="929"/>
      <c r="E38" s="930"/>
      <c r="F38" s="397">
        <v>0</v>
      </c>
      <c r="G38" s="397">
        <v>0</v>
      </c>
      <c r="H38" s="398">
        <f t="shared" ref="H38:H46" si="10">SUM(F38:G38)</f>
        <v>0</v>
      </c>
      <c r="I38" s="397">
        <v>0</v>
      </c>
      <c r="J38" s="397">
        <v>0</v>
      </c>
      <c r="K38" s="398">
        <f t="shared" ref="K38:K45" si="11">SUM(I38:J38)</f>
        <v>0</v>
      </c>
      <c r="L38" s="397">
        <v>0</v>
      </c>
      <c r="M38" s="397">
        <v>0</v>
      </c>
      <c r="N38" s="398">
        <f t="shared" ref="N38:N45" si="12">SUM(L38:M38)</f>
        <v>0</v>
      </c>
      <c r="O38" s="467">
        <f t="shared" ref="O38:O47" si="13">SUM(N38,K38,H38)</f>
        <v>0</v>
      </c>
      <c r="P38" s="31"/>
      <c r="Q38" s="31"/>
      <c r="R38" s="31"/>
      <c r="S38" s="31"/>
      <c r="T38" s="31"/>
      <c r="U38" s="31"/>
      <c r="V38" s="31"/>
      <c r="W38" s="31"/>
      <c r="X38" s="31"/>
      <c r="Y38" s="31"/>
      <c r="AA38" s="29"/>
    </row>
    <row r="39" spans="1:28" x14ac:dyDescent="0.25">
      <c r="A39" s="925" t="s">
        <v>448</v>
      </c>
      <c r="B39" s="926"/>
      <c r="C39" s="926"/>
      <c r="D39" s="926"/>
      <c r="E39" s="927"/>
      <c r="F39" s="388">
        <v>0</v>
      </c>
      <c r="G39" s="388">
        <v>0</v>
      </c>
      <c r="H39" s="389">
        <f t="shared" si="10"/>
        <v>0</v>
      </c>
      <c r="I39" s="388">
        <v>0</v>
      </c>
      <c r="J39" s="388">
        <v>0</v>
      </c>
      <c r="K39" s="389">
        <f t="shared" si="11"/>
        <v>0</v>
      </c>
      <c r="L39" s="388">
        <v>0</v>
      </c>
      <c r="M39" s="388">
        <v>0</v>
      </c>
      <c r="N39" s="389">
        <f t="shared" si="12"/>
        <v>0</v>
      </c>
      <c r="O39" s="390">
        <f t="shared" si="13"/>
        <v>0</v>
      </c>
      <c r="P39" s="31"/>
      <c r="Q39" s="31"/>
      <c r="R39" s="31"/>
      <c r="S39" s="31"/>
      <c r="T39" s="31"/>
      <c r="U39" s="31"/>
      <c r="V39" s="31"/>
      <c r="W39" s="31"/>
      <c r="X39" s="31"/>
      <c r="Y39" s="31"/>
      <c r="AA39" s="29"/>
    </row>
    <row r="40" spans="1:28" x14ac:dyDescent="0.25">
      <c r="A40" s="925" t="s">
        <v>449</v>
      </c>
      <c r="B40" s="926"/>
      <c r="C40" s="926"/>
      <c r="D40" s="926"/>
      <c r="E40" s="927"/>
      <c r="F40" s="388">
        <v>0</v>
      </c>
      <c r="G40" s="388">
        <v>0</v>
      </c>
      <c r="H40" s="389">
        <f t="shared" si="10"/>
        <v>0</v>
      </c>
      <c r="I40" s="388">
        <v>0</v>
      </c>
      <c r="J40" s="388">
        <v>0</v>
      </c>
      <c r="K40" s="389">
        <f t="shared" si="11"/>
        <v>0</v>
      </c>
      <c r="L40" s="388">
        <v>0</v>
      </c>
      <c r="M40" s="388">
        <v>0</v>
      </c>
      <c r="N40" s="389">
        <f t="shared" si="12"/>
        <v>0</v>
      </c>
      <c r="O40" s="390">
        <f t="shared" si="13"/>
        <v>0</v>
      </c>
      <c r="P40" s="31"/>
      <c r="Q40" s="31"/>
      <c r="R40" s="31"/>
      <c r="S40" s="31"/>
      <c r="T40" s="31"/>
      <c r="U40" s="31"/>
      <c r="V40" s="31"/>
      <c r="W40" s="31"/>
      <c r="X40" s="31"/>
      <c r="Y40" s="31"/>
      <c r="AA40" s="29"/>
    </row>
    <row r="41" spans="1:28" x14ac:dyDescent="0.25">
      <c r="A41" s="925" t="s">
        <v>450</v>
      </c>
      <c r="B41" s="926"/>
      <c r="C41" s="926"/>
      <c r="D41" s="926"/>
      <c r="E41" s="927"/>
      <c r="F41" s="388">
        <v>0</v>
      </c>
      <c r="G41" s="388">
        <v>0</v>
      </c>
      <c r="H41" s="389">
        <f t="shared" si="10"/>
        <v>0</v>
      </c>
      <c r="I41" s="388">
        <v>0</v>
      </c>
      <c r="J41" s="388">
        <v>0</v>
      </c>
      <c r="K41" s="389">
        <f t="shared" si="11"/>
        <v>0</v>
      </c>
      <c r="L41" s="388">
        <v>0</v>
      </c>
      <c r="M41" s="388">
        <v>0</v>
      </c>
      <c r="N41" s="389">
        <f t="shared" si="12"/>
        <v>0</v>
      </c>
      <c r="O41" s="390">
        <f t="shared" si="13"/>
        <v>0</v>
      </c>
      <c r="P41" s="31"/>
      <c r="Q41" s="31"/>
      <c r="R41" s="31"/>
      <c r="S41" s="31"/>
      <c r="T41" s="31"/>
      <c r="U41" s="31"/>
      <c r="V41" s="31"/>
      <c r="W41" s="31"/>
      <c r="X41" s="31"/>
      <c r="Y41" s="31"/>
      <c r="AA41" s="29"/>
    </row>
    <row r="42" spans="1:28" x14ac:dyDescent="0.25">
      <c r="A42" s="925" t="s">
        <v>451</v>
      </c>
      <c r="B42" s="926"/>
      <c r="C42" s="926"/>
      <c r="D42" s="926"/>
      <c r="E42" s="927"/>
      <c r="F42" s="388">
        <v>0</v>
      </c>
      <c r="G42" s="388">
        <v>0</v>
      </c>
      <c r="H42" s="389">
        <f t="shared" si="10"/>
        <v>0</v>
      </c>
      <c r="I42" s="388">
        <v>0</v>
      </c>
      <c r="J42" s="388">
        <v>0</v>
      </c>
      <c r="K42" s="389">
        <f t="shared" si="11"/>
        <v>0</v>
      </c>
      <c r="L42" s="388">
        <v>0</v>
      </c>
      <c r="M42" s="388">
        <v>0</v>
      </c>
      <c r="N42" s="389">
        <f t="shared" si="12"/>
        <v>0</v>
      </c>
      <c r="O42" s="390">
        <f t="shared" si="13"/>
        <v>0</v>
      </c>
      <c r="P42" s="31"/>
      <c r="Q42" s="31"/>
      <c r="R42" s="31"/>
      <c r="S42" s="31"/>
      <c r="T42" s="31"/>
      <c r="U42" s="31"/>
      <c r="V42" s="31"/>
      <c r="W42" s="31"/>
      <c r="X42" s="31"/>
      <c r="Y42" s="31"/>
      <c r="AA42" s="29"/>
    </row>
    <row r="43" spans="1:28" x14ac:dyDescent="0.25">
      <c r="A43" s="925" t="s">
        <v>452</v>
      </c>
      <c r="B43" s="926"/>
      <c r="C43" s="926"/>
      <c r="D43" s="926"/>
      <c r="E43" s="927"/>
      <c r="F43" s="388">
        <v>0</v>
      </c>
      <c r="G43" s="388">
        <v>0</v>
      </c>
      <c r="H43" s="389">
        <f t="shared" si="10"/>
        <v>0</v>
      </c>
      <c r="I43" s="388">
        <v>0</v>
      </c>
      <c r="J43" s="388">
        <v>0</v>
      </c>
      <c r="K43" s="389">
        <f t="shared" si="11"/>
        <v>0</v>
      </c>
      <c r="L43" s="388">
        <v>0</v>
      </c>
      <c r="M43" s="388">
        <v>0</v>
      </c>
      <c r="N43" s="389">
        <f t="shared" si="12"/>
        <v>0</v>
      </c>
      <c r="O43" s="390">
        <f t="shared" si="13"/>
        <v>0</v>
      </c>
      <c r="P43" s="31"/>
      <c r="Q43" s="31"/>
      <c r="R43" s="31"/>
      <c r="S43" s="31"/>
      <c r="T43" s="31"/>
      <c r="U43" s="31"/>
      <c r="V43" s="31"/>
      <c r="W43" s="31"/>
      <c r="X43" s="31"/>
      <c r="Y43" s="31"/>
      <c r="AA43" s="29"/>
    </row>
    <row r="44" spans="1:28" x14ac:dyDescent="0.25">
      <c r="A44" s="937" t="s">
        <v>409</v>
      </c>
      <c r="B44" s="938"/>
      <c r="C44" s="938"/>
      <c r="D44" s="938"/>
      <c r="E44" s="939"/>
      <c r="F44" s="388">
        <v>0</v>
      </c>
      <c r="G44" s="388">
        <v>0</v>
      </c>
      <c r="H44" s="389">
        <f>SUM(F44:G44)</f>
        <v>0</v>
      </c>
      <c r="I44" s="388">
        <v>0</v>
      </c>
      <c r="J44" s="388">
        <v>0</v>
      </c>
      <c r="K44" s="389">
        <f>SUM(I44:J44)</f>
        <v>0</v>
      </c>
      <c r="L44" s="388">
        <v>0</v>
      </c>
      <c r="M44" s="388">
        <v>0</v>
      </c>
      <c r="N44" s="389">
        <f>SUM(L44:M44)</f>
        <v>0</v>
      </c>
      <c r="O44" s="390">
        <f>SUM(N44,K44,H44)</f>
        <v>0</v>
      </c>
      <c r="P44" s="31"/>
      <c r="Q44" s="31"/>
      <c r="R44" s="31"/>
      <c r="S44" s="31"/>
      <c r="T44" s="31"/>
      <c r="U44" s="31"/>
      <c r="V44" s="31"/>
      <c r="W44" s="31"/>
      <c r="X44" s="31"/>
      <c r="Y44" s="31"/>
      <c r="AA44" s="29"/>
    </row>
    <row r="45" spans="1:28" x14ac:dyDescent="0.25">
      <c r="A45" s="925" t="s">
        <v>545</v>
      </c>
      <c r="B45" s="926"/>
      <c r="C45" s="926"/>
      <c r="D45" s="926"/>
      <c r="E45" s="927"/>
      <c r="F45" s="388">
        <v>0</v>
      </c>
      <c r="G45" s="388">
        <v>0</v>
      </c>
      <c r="H45" s="389">
        <f t="shared" si="10"/>
        <v>0</v>
      </c>
      <c r="I45" s="388">
        <v>0</v>
      </c>
      <c r="J45" s="388">
        <v>0</v>
      </c>
      <c r="K45" s="389">
        <f t="shared" si="11"/>
        <v>0</v>
      </c>
      <c r="L45" s="388">
        <v>0</v>
      </c>
      <c r="M45" s="388">
        <v>0</v>
      </c>
      <c r="N45" s="389">
        <f t="shared" si="12"/>
        <v>0</v>
      </c>
      <c r="O45" s="390">
        <f t="shared" si="13"/>
        <v>0</v>
      </c>
      <c r="P45" s="31"/>
      <c r="Q45" s="31"/>
      <c r="R45" s="31"/>
      <c r="S45" s="31"/>
      <c r="T45" s="31"/>
      <c r="U45" s="31"/>
      <c r="V45" s="31"/>
      <c r="W45" s="31"/>
      <c r="X45" s="31"/>
      <c r="Y45" s="31"/>
      <c r="AA45" s="29"/>
    </row>
    <row r="46" spans="1:28" ht="15.75" thickBot="1" x14ac:dyDescent="0.3">
      <c r="A46" s="940" t="s">
        <v>453</v>
      </c>
      <c r="B46" s="941"/>
      <c r="C46" s="941"/>
      <c r="D46" s="941"/>
      <c r="E46" s="942"/>
      <c r="F46" s="391">
        <v>0</v>
      </c>
      <c r="G46" s="391">
        <v>0</v>
      </c>
      <c r="H46" s="392">
        <f t="shared" si="10"/>
        <v>0</v>
      </c>
      <c r="I46" s="391">
        <v>0</v>
      </c>
      <c r="J46" s="391">
        <v>0</v>
      </c>
      <c r="K46" s="392">
        <f>SUM(I46:J46)</f>
        <v>0</v>
      </c>
      <c r="L46" s="391">
        <v>0</v>
      </c>
      <c r="M46" s="391">
        <v>0</v>
      </c>
      <c r="N46" s="392">
        <f>SUM(L46:M46)</f>
        <v>0</v>
      </c>
      <c r="O46" s="393">
        <f t="shared" si="13"/>
        <v>0</v>
      </c>
      <c r="P46" s="31"/>
      <c r="Q46" s="31"/>
      <c r="R46" s="31"/>
      <c r="S46" s="31"/>
      <c r="T46" s="31"/>
      <c r="U46" s="31"/>
      <c r="V46" s="31"/>
      <c r="W46" s="31"/>
      <c r="X46" s="31"/>
      <c r="Y46" s="31"/>
      <c r="AA46" s="29"/>
    </row>
    <row r="47" spans="1:28" ht="15.75" thickBot="1" x14ac:dyDescent="0.3">
      <c r="A47" s="952" t="s">
        <v>0</v>
      </c>
      <c r="B47" s="953"/>
      <c r="C47" s="953"/>
      <c r="D47" s="953"/>
      <c r="E47" s="954"/>
      <c r="F47" s="374">
        <f t="shared" ref="F47:N47" si="14">SUM(F38:F46)</f>
        <v>0</v>
      </c>
      <c r="G47" s="374">
        <f t="shared" si="14"/>
        <v>0</v>
      </c>
      <c r="H47" s="395">
        <f t="shared" si="14"/>
        <v>0</v>
      </c>
      <c r="I47" s="374">
        <f t="shared" si="14"/>
        <v>0</v>
      </c>
      <c r="J47" s="374">
        <f t="shared" si="14"/>
        <v>0</v>
      </c>
      <c r="K47" s="395">
        <f>SUM(K38:K46)</f>
        <v>0</v>
      </c>
      <c r="L47" s="374">
        <f t="shared" si="14"/>
        <v>0</v>
      </c>
      <c r="M47" s="374">
        <f t="shared" si="14"/>
        <v>0</v>
      </c>
      <c r="N47" s="395">
        <f t="shared" si="14"/>
        <v>0</v>
      </c>
      <c r="O47" s="373">
        <f t="shared" si="13"/>
        <v>0</v>
      </c>
      <c r="P47" s="31"/>
      <c r="Q47" s="31"/>
      <c r="R47" s="31"/>
      <c r="S47" s="31"/>
      <c r="T47" s="31"/>
      <c r="U47" s="31"/>
      <c r="V47" s="31"/>
      <c r="W47" s="31"/>
      <c r="X47" s="31"/>
      <c r="Y47" s="31"/>
      <c r="AA47" s="29"/>
    </row>
    <row r="48" spans="1:28" x14ac:dyDescent="0.25">
      <c r="A48" s="30"/>
      <c r="B48" s="30"/>
      <c r="C48" s="30"/>
      <c r="D48" s="30"/>
      <c r="E48" s="31"/>
      <c r="F48" s="31"/>
      <c r="G48" s="31"/>
      <c r="H48" s="31"/>
      <c r="I48" s="31"/>
      <c r="J48" s="31"/>
      <c r="K48" s="31"/>
      <c r="L48" s="31"/>
      <c r="M48" s="31"/>
      <c r="N48" s="31"/>
      <c r="O48" s="31"/>
      <c r="P48" s="31"/>
      <c r="Q48" s="31"/>
      <c r="R48" s="31"/>
      <c r="S48" s="31"/>
      <c r="T48" s="31"/>
      <c r="U48" s="31"/>
      <c r="V48" s="31"/>
      <c r="W48" s="31"/>
      <c r="X48" s="31"/>
      <c r="Y48" s="31"/>
      <c r="AA48" s="29"/>
    </row>
    <row r="49" spans="1:28" ht="15.75" x14ac:dyDescent="0.25">
      <c r="A49" s="30"/>
      <c r="B49" s="30"/>
      <c r="C49" s="30"/>
      <c r="D49" s="30"/>
      <c r="E49" s="31"/>
      <c r="F49" s="31"/>
      <c r="G49" s="31"/>
      <c r="H49" s="28" t="s">
        <v>252</v>
      </c>
      <c r="I49" s="31"/>
      <c r="J49" s="31"/>
      <c r="K49" s="31"/>
      <c r="L49" s="31"/>
      <c r="M49" s="31"/>
      <c r="N49" s="31"/>
      <c r="O49" s="31"/>
      <c r="P49" s="31"/>
      <c r="Q49" s="31"/>
      <c r="R49" s="31"/>
      <c r="S49" s="31"/>
      <c r="T49" s="31"/>
      <c r="U49" s="31"/>
      <c r="V49" s="31"/>
      <c r="W49" s="31"/>
      <c r="X49" s="31"/>
      <c r="Y49" s="31"/>
      <c r="Z49" s="31"/>
      <c r="AB49" s="29"/>
    </row>
    <row r="50" spans="1:28" ht="15.75" thickBot="1" x14ac:dyDescent="0.3">
      <c r="H50" s="28" t="s">
        <v>362</v>
      </c>
    </row>
    <row r="51" spans="1:28" ht="15.75" thickBot="1" x14ac:dyDescent="0.3">
      <c r="H51" s="136"/>
      <c r="I51" s="137" t="s">
        <v>283</v>
      </c>
      <c r="J51" s="137"/>
      <c r="K51" s="138"/>
      <c r="L51" s="139" t="s">
        <v>8</v>
      </c>
      <c r="M51" s="140" t="s">
        <v>9</v>
      </c>
      <c r="N51" s="585"/>
    </row>
    <row r="52" spans="1:28" x14ac:dyDescent="0.25">
      <c r="H52" s="586" t="s">
        <v>68</v>
      </c>
      <c r="I52" s="587" t="s">
        <v>10</v>
      </c>
      <c r="J52" s="523"/>
      <c r="K52" s="588"/>
      <c r="L52" s="589">
        <v>0</v>
      </c>
      <c r="M52" s="590" t="str">
        <f>IF(L52&gt;0,(L52/SUM(L52:L61)),"-")</f>
        <v>-</v>
      </c>
      <c r="N52" s="591"/>
      <c r="O52" s="29"/>
    </row>
    <row r="53" spans="1:28" x14ac:dyDescent="0.25">
      <c r="H53" s="592" t="s">
        <v>69</v>
      </c>
      <c r="I53" s="521" t="s">
        <v>11</v>
      </c>
      <c r="J53" s="521"/>
      <c r="K53" s="522"/>
      <c r="L53" s="593">
        <v>0</v>
      </c>
      <c r="M53" s="594" t="str">
        <f>IF(L53&gt;0,(L53/SUM(L52:L61)),"-")</f>
        <v>-</v>
      </c>
      <c r="N53" s="591"/>
    </row>
    <row r="54" spans="1:28" ht="15.75" x14ac:dyDescent="0.25">
      <c r="A54" s="128" t="s">
        <v>205</v>
      </c>
      <c r="H54" s="592" t="s">
        <v>70</v>
      </c>
      <c r="I54" s="595" t="s">
        <v>158</v>
      </c>
      <c r="J54" s="596"/>
      <c r="K54" s="522"/>
      <c r="L54" s="593">
        <v>0</v>
      </c>
      <c r="M54" s="594" t="str">
        <f>IF(L54&gt;0,(L54/SUM(L52:L61)),"-")</f>
        <v>-</v>
      </c>
      <c r="N54" s="591"/>
    </row>
    <row r="55" spans="1:28" x14ac:dyDescent="0.25">
      <c r="A55" s="28" t="s">
        <v>251</v>
      </c>
      <c r="H55" s="592" t="s">
        <v>71</v>
      </c>
      <c r="I55" s="595" t="s">
        <v>254</v>
      </c>
      <c r="J55" s="596"/>
      <c r="K55" s="522"/>
      <c r="L55" s="593">
        <v>0</v>
      </c>
      <c r="M55" s="594" t="str">
        <f>IF(L55&gt;0,(L55/SUM(L52:L61)),"-")</f>
        <v>-</v>
      </c>
      <c r="N55" s="591"/>
    </row>
    <row r="56" spans="1:28" ht="15.75" thickBot="1" x14ac:dyDescent="0.3">
      <c r="A56" s="28" t="s">
        <v>250</v>
      </c>
      <c r="H56" s="592" t="s">
        <v>72</v>
      </c>
      <c r="I56" s="922" t="s">
        <v>12</v>
      </c>
      <c r="J56" s="923"/>
      <c r="K56" s="522"/>
      <c r="L56" s="593">
        <v>0</v>
      </c>
      <c r="M56" s="594" t="str">
        <f>IF(L56&gt;0,(L56/SUM(L52:L61)),"-")</f>
        <v>-</v>
      </c>
      <c r="N56" s="591"/>
    </row>
    <row r="57" spans="1:28" ht="15.75" thickBot="1" x14ac:dyDescent="0.3">
      <c r="A57" s="136"/>
      <c r="B57" s="137" t="s">
        <v>283</v>
      </c>
      <c r="C57" s="138"/>
      <c r="D57" s="139" t="s">
        <v>8</v>
      </c>
      <c r="E57" s="276" t="s">
        <v>9</v>
      </c>
      <c r="F57" s="597"/>
      <c r="G57" s="597"/>
      <c r="H57" s="592" t="s">
        <v>73</v>
      </c>
      <c r="I57" s="521" t="s">
        <v>13</v>
      </c>
      <c r="J57" s="521"/>
      <c r="K57" s="522"/>
      <c r="L57" s="593">
        <v>0</v>
      </c>
      <c r="M57" s="594" t="str">
        <f>IF(L57&gt;0,(L57/SUM(L52:L61)),"-")</f>
        <v>-</v>
      </c>
      <c r="N57" s="591"/>
    </row>
    <row r="58" spans="1:28" x14ac:dyDescent="0.25">
      <c r="A58" s="586" t="s">
        <v>68</v>
      </c>
      <c r="B58" s="587" t="s">
        <v>10</v>
      </c>
      <c r="C58" s="524"/>
      <c r="D58" s="589">
        <v>0</v>
      </c>
      <c r="E58" s="590" t="str">
        <f>IF(D58&gt;0,(D58/SUM(D58:D67)),"-")</f>
        <v>-</v>
      </c>
      <c r="F58" s="598"/>
      <c r="G58" s="598"/>
      <c r="H58" s="592" t="s">
        <v>74</v>
      </c>
      <c r="I58" s="521" t="s">
        <v>112</v>
      </c>
      <c r="J58" s="521"/>
      <c r="K58" s="522"/>
      <c r="L58" s="593">
        <v>0</v>
      </c>
      <c r="M58" s="594" t="str">
        <f>IF(L58&gt;0,(L58/SUM(L52:L61)),"-")</f>
        <v>-</v>
      </c>
      <c r="N58" s="591"/>
    </row>
    <row r="59" spans="1:28" x14ac:dyDescent="0.25">
      <c r="A59" s="592" t="s">
        <v>69</v>
      </c>
      <c r="B59" s="521" t="s">
        <v>11</v>
      </c>
      <c r="C59" s="522"/>
      <c r="D59" s="593">
        <v>0</v>
      </c>
      <c r="E59" s="594" t="str">
        <f>IF(D59&gt;0,(D59/SUM(D58:D67)),"-")</f>
        <v>-</v>
      </c>
      <c r="F59" s="598"/>
      <c r="G59" s="598"/>
      <c r="H59" s="592" t="s">
        <v>75</v>
      </c>
      <c r="I59" s="521" t="s">
        <v>14</v>
      </c>
      <c r="J59" s="521"/>
      <c r="K59" s="522"/>
      <c r="L59" s="593">
        <v>0</v>
      </c>
      <c r="M59" s="594" t="str">
        <f>IF(L59&gt;0,(L59/SUM(L52:L61)),"-")</f>
        <v>-</v>
      </c>
      <c r="N59" s="591"/>
    </row>
    <row r="60" spans="1:28" x14ac:dyDescent="0.25">
      <c r="A60" s="592" t="s">
        <v>70</v>
      </c>
      <c r="B60" s="595" t="s">
        <v>158</v>
      </c>
      <c r="C60" s="599"/>
      <c r="D60" s="593">
        <v>0</v>
      </c>
      <c r="E60" s="594" t="str">
        <f>IF(D60&gt;0,(D60/SUM(D58:D67)),"-")</f>
        <v>-</v>
      </c>
      <c r="F60" s="598"/>
      <c r="G60" s="598"/>
      <c r="H60" s="592" t="s">
        <v>76</v>
      </c>
      <c r="I60" s="521" t="s">
        <v>7</v>
      </c>
      <c r="J60" s="521"/>
      <c r="K60" s="522"/>
      <c r="L60" s="593">
        <v>0</v>
      </c>
      <c r="M60" s="594" t="str">
        <f>IF(L60&gt;0,(L60/SUM(L52:L61)),"-")</f>
        <v>-</v>
      </c>
      <c r="N60" s="598"/>
    </row>
    <row r="61" spans="1:28" ht="15.75" thickBot="1" x14ac:dyDescent="0.3">
      <c r="A61" s="592" t="s">
        <v>71</v>
      </c>
      <c r="B61" s="595" t="s">
        <v>254</v>
      </c>
      <c r="C61" s="599"/>
      <c r="D61" s="593">
        <v>0</v>
      </c>
      <c r="E61" s="594" t="str">
        <f>IF(D61&gt;0,(D61/SUM(D58:D67)),"-")</f>
        <v>-</v>
      </c>
      <c r="F61" s="598"/>
      <c r="G61" s="598"/>
      <c r="H61" s="600" t="s">
        <v>159</v>
      </c>
      <c r="I61" s="601" t="s">
        <v>249</v>
      </c>
      <c r="J61" s="601"/>
      <c r="K61" s="602"/>
      <c r="L61" s="603">
        <v>0</v>
      </c>
      <c r="M61" s="604" t="str">
        <f>IF(L61&gt;0,(L61/SUM(L52:L61)),"-")</f>
        <v>-</v>
      </c>
      <c r="N61" s="598"/>
    </row>
    <row r="62" spans="1:28" x14ac:dyDescent="0.25">
      <c r="A62" s="592" t="s">
        <v>72</v>
      </c>
      <c r="B62" s="922" t="s">
        <v>12</v>
      </c>
      <c r="C62" s="924"/>
      <c r="D62" s="593">
        <v>0</v>
      </c>
      <c r="E62" s="594" t="str">
        <f>IF(D62&gt;0,(D62/SUM(D58:D67)),"-")</f>
        <v>-</v>
      </c>
      <c r="F62" s="598"/>
      <c r="G62" s="598"/>
      <c r="M62" s="29"/>
    </row>
    <row r="63" spans="1:28" ht="15.75" x14ac:dyDescent="0.25">
      <c r="A63" s="592" t="s">
        <v>73</v>
      </c>
      <c r="B63" s="521" t="s">
        <v>13</v>
      </c>
      <c r="C63" s="522"/>
      <c r="D63" s="593">
        <v>0</v>
      </c>
      <c r="E63" s="594" t="str">
        <f>IF(D63&gt;0,(D63/SUM(D58:D67)),"-")</f>
        <v>-</v>
      </c>
      <c r="F63" s="598"/>
      <c r="G63" s="598"/>
      <c r="H63" s="28" t="s">
        <v>253</v>
      </c>
      <c r="M63" s="29"/>
    </row>
    <row r="64" spans="1:28" ht="15.75" thickBot="1" x14ac:dyDescent="0.3">
      <c r="A64" s="592" t="s">
        <v>74</v>
      </c>
      <c r="B64" s="521" t="s">
        <v>112</v>
      </c>
      <c r="C64" s="522"/>
      <c r="D64" s="593">
        <v>0</v>
      </c>
      <c r="E64" s="594" t="str">
        <f>IF(D64&gt;0,(D64/SUM(D58:D67)),"-")</f>
        <v>-</v>
      </c>
      <c r="F64" s="598"/>
      <c r="G64" s="598"/>
      <c r="H64" s="28" t="s">
        <v>362</v>
      </c>
      <c r="M64" s="29"/>
    </row>
    <row r="65" spans="1:14" ht="15.75" thickBot="1" x14ac:dyDescent="0.3">
      <c r="A65" s="592" t="s">
        <v>75</v>
      </c>
      <c r="B65" s="521" t="s">
        <v>14</v>
      </c>
      <c r="C65" s="522"/>
      <c r="D65" s="593">
        <v>0</v>
      </c>
      <c r="E65" s="594" t="str">
        <f>IF(D65&gt;0,(D65/SUM(D58:D67)),"-")</f>
        <v>-</v>
      </c>
      <c r="F65" s="598"/>
      <c r="G65" s="598"/>
      <c r="H65" s="136"/>
      <c r="I65" s="137" t="s">
        <v>283</v>
      </c>
      <c r="J65" s="137"/>
      <c r="K65" s="138"/>
      <c r="L65" s="139" t="s">
        <v>8</v>
      </c>
      <c r="M65" s="140" t="s">
        <v>9</v>
      </c>
      <c r="N65" s="585"/>
    </row>
    <row r="66" spans="1:14" x14ac:dyDescent="0.25">
      <c r="A66" s="592" t="s">
        <v>76</v>
      </c>
      <c r="B66" s="521" t="s">
        <v>7</v>
      </c>
      <c r="C66" s="522"/>
      <c r="D66" s="593">
        <v>0</v>
      </c>
      <c r="E66" s="594" t="str">
        <f>IF(D66&gt;0,(D66/SUM(D58:D67)),"-")</f>
        <v>-</v>
      </c>
      <c r="F66" s="29"/>
      <c r="G66" s="29"/>
      <c r="H66" s="586" t="s">
        <v>68</v>
      </c>
      <c r="I66" s="587" t="s">
        <v>10</v>
      </c>
      <c r="J66" s="523"/>
      <c r="K66" s="588"/>
      <c r="L66" s="589">
        <v>0</v>
      </c>
      <c r="M66" s="590" t="str">
        <f>IF(L66&gt;0,(L66/SUM(L66:L75)),"-")</f>
        <v>-</v>
      </c>
      <c r="N66" s="591"/>
    </row>
    <row r="67" spans="1:14" ht="15.75" thickBot="1" x14ac:dyDescent="0.3">
      <c r="A67" s="600" t="s">
        <v>159</v>
      </c>
      <c r="B67" s="601" t="s">
        <v>249</v>
      </c>
      <c r="C67" s="602"/>
      <c r="D67" s="603">
        <v>0</v>
      </c>
      <c r="E67" s="604" t="str">
        <f>IF(D67&gt;0,(D67/SUM(D58:D67)),"-")</f>
        <v>-</v>
      </c>
      <c r="H67" s="592" t="s">
        <v>69</v>
      </c>
      <c r="I67" s="521" t="s">
        <v>11</v>
      </c>
      <c r="J67" s="521"/>
      <c r="K67" s="522"/>
      <c r="L67" s="593">
        <v>0</v>
      </c>
      <c r="M67" s="594" t="str">
        <f>IF(L67&gt;0,(L67/SUM(L66:L75)),"-")</f>
        <v>-</v>
      </c>
      <c r="N67" s="591"/>
    </row>
    <row r="68" spans="1:14" x14ac:dyDescent="0.25">
      <c r="H68" s="592" t="s">
        <v>70</v>
      </c>
      <c r="I68" s="595" t="s">
        <v>158</v>
      </c>
      <c r="J68" s="596"/>
      <c r="K68" s="522"/>
      <c r="L68" s="593">
        <v>0</v>
      </c>
      <c r="M68" s="594" t="str">
        <f>IF(L68&gt;0,(L68/SUM(L66:L75)),"-")</f>
        <v>-</v>
      </c>
      <c r="N68" s="591"/>
    </row>
    <row r="69" spans="1:14" x14ac:dyDescent="0.25">
      <c r="H69" s="592" t="s">
        <v>71</v>
      </c>
      <c r="I69" s="595" t="s">
        <v>254</v>
      </c>
      <c r="J69" s="596"/>
      <c r="K69" s="522"/>
      <c r="L69" s="593">
        <v>0</v>
      </c>
      <c r="M69" s="594" t="str">
        <f>IF(L69&gt;0,(L69/SUM(L66:L75)),"-")</f>
        <v>-</v>
      </c>
      <c r="N69" s="591"/>
    </row>
    <row r="70" spans="1:14" x14ac:dyDescent="0.25">
      <c r="H70" s="592" t="s">
        <v>72</v>
      </c>
      <c r="I70" s="922" t="s">
        <v>12</v>
      </c>
      <c r="J70" s="923"/>
      <c r="K70" s="522"/>
      <c r="L70" s="593">
        <v>0</v>
      </c>
      <c r="M70" s="594" t="str">
        <f>IF(L70&gt;0,(L70/SUM(L66:L75)),"-")</f>
        <v>-</v>
      </c>
      <c r="N70" s="591"/>
    </row>
    <row r="71" spans="1:14" x14ac:dyDescent="0.25">
      <c r="H71" s="592" t="s">
        <v>73</v>
      </c>
      <c r="I71" s="521" t="s">
        <v>13</v>
      </c>
      <c r="J71" s="521"/>
      <c r="K71" s="522"/>
      <c r="L71" s="593">
        <v>0</v>
      </c>
      <c r="M71" s="594" t="str">
        <f>IF(L71&gt;0,(L71/SUM(L66:L75)),"-")</f>
        <v>-</v>
      </c>
      <c r="N71" s="591"/>
    </row>
    <row r="72" spans="1:14" x14ac:dyDescent="0.25">
      <c r="H72" s="592" t="s">
        <v>74</v>
      </c>
      <c r="I72" s="521" t="s">
        <v>112</v>
      </c>
      <c r="J72" s="521"/>
      <c r="K72" s="522"/>
      <c r="L72" s="593">
        <v>0</v>
      </c>
      <c r="M72" s="594" t="str">
        <f>IF(L72&gt;0,(L72/SUM(L66:L75)),"-")</f>
        <v>-</v>
      </c>
      <c r="N72" s="591"/>
    </row>
    <row r="73" spans="1:14" x14ac:dyDescent="0.25">
      <c r="H73" s="592" t="s">
        <v>75</v>
      </c>
      <c r="I73" s="521" t="s">
        <v>14</v>
      </c>
      <c r="J73" s="521"/>
      <c r="K73" s="522"/>
      <c r="L73" s="593">
        <v>0</v>
      </c>
      <c r="M73" s="594" t="str">
        <f>IF(L73&gt;0,(L73/SUM(L66:L75)),"-")</f>
        <v>-</v>
      </c>
      <c r="N73" s="591"/>
    </row>
    <row r="74" spans="1:14" x14ac:dyDescent="0.25">
      <c r="H74" s="592" t="s">
        <v>76</v>
      </c>
      <c r="I74" s="521" t="s">
        <v>7</v>
      </c>
      <c r="J74" s="521"/>
      <c r="K74" s="522"/>
      <c r="L74" s="593">
        <v>0</v>
      </c>
      <c r="M74" s="594" t="str">
        <f>IF(L74&gt;0,(L74/SUM(L66:L75)),"-")</f>
        <v>-</v>
      </c>
    </row>
    <row r="75" spans="1:14" ht="15.75" thickBot="1" x14ac:dyDescent="0.3">
      <c r="H75" s="600" t="s">
        <v>159</v>
      </c>
      <c r="I75" s="601" t="s">
        <v>249</v>
      </c>
      <c r="J75" s="601"/>
      <c r="K75" s="602"/>
      <c r="L75" s="603">
        <v>0</v>
      </c>
      <c r="M75" s="604" t="str">
        <f>IF(L75&gt;0,(L75/SUM(L66:L75)),"-")</f>
        <v>-</v>
      </c>
    </row>
  </sheetData>
  <mergeCells count="57">
    <mergeCell ref="A47:E47"/>
    <mergeCell ref="A22:E22"/>
    <mergeCell ref="A23:E23"/>
    <mergeCell ref="A40:E40"/>
    <mergeCell ref="A42:E42"/>
    <mergeCell ref="A39:E39"/>
    <mergeCell ref="A6:E6"/>
    <mergeCell ref="A7:E7"/>
    <mergeCell ref="A10:E10"/>
    <mergeCell ref="A11:E11"/>
    <mergeCell ref="A13:E13"/>
    <mergeCell ref="A9:E9"/>
    <mergeCell ref="H20:H21"/>
    <mergeCell ref="A12:E12"/>
    <mergeCell ref="A45:E45"/>
    <mergeCell ref="A46:E46"/>
    <mergeCell ref="A20:E21"/>
    <mergeCell ref="F20:G20"/>
    <mergeCell ref="N36:N37"/>
    <mergeCell ref="I36:J36"/>
    <mergeCell ref="K36:K37"/>
    <mergeCell ref="L36:M36"/>
    <mergeCell ref="A31:E31"/>
    <mergeCell ref="H36:H37"/>
    <mergeCell ref="F36:G36"/>
    <mergeCell ref="I20:J20"/>
    <mergeCell ref="A8:E8"/>
    <mergeCell ref="F4:G4"/>
    <mergeCell ref="O4:O5"/>
    <mergeCell ref="K4:K5"/>
    <mergeCell ref="L4:M4"/>
    <mergeCell ref="A4:E5"/>
    <mergeCell ref="K20:K21"/>
    <mergeCell ref="L20:M20"/>
    <mergeCell ref="O20:O21"/>
    <mergeCell ref="N20:N21"/>
    <mergeCell ref="I4:J4"/>
    <mergeCell ref="N4:N5"/>
    <mergeCell ref="A14:E14"/>
    <mergeCell ref="A15:E15"/>
    <mergeCell ref="H4:H5"/>
    <mergeCell ref="O36:O37"/>
    <mergeCell ref="I56:J56"/>
    <mergeCell ref="I70:J70"/>
    <mergeCell ref="B62:C62"/>
    <mergeCell ref="A24:E24"/>
    <mergeCell ref="A25:E25"/>
    <mergeCell ref="A26:E26"/>
    <mergeCell ref="A27:E27"/>
    <mergeCell ref="A38:E38"/>
    <mergeCell ref="A36:E37"/>
    <mergeCell ref="A41:E41"/>
    <mergeCell ref="A28:E28"/>
    <mergeCell ref="A44:E44"/>
    <mergeCell ref="A43:E43"/>
    <mergeCell ref="A29:E29"/>
    <mergeCell ref="A30:E30"/>
  </mergeCells>
  <conditionalFormatting sqref="O6:O7 O9:O10 O12">
    <cfRule type="expression" dxfId="76" priority="2">
      <formula>(SUM($O$6:$O$7,$O$9,$O$12,$O$10)/$O$15)&lt;=0.5</formula>
    </cfRule>
  </conditionalFormatting>
  <conditionalFormatting sqref="O22:O23 O25:O26 O28">
    <cfRule type="expression" dxfId="75" priority="1">
      <formula>(SUM($O$22:$O$23,$O$25:$O$26,$O$28)/$O$31)&lt;=0.5</formula>
    </cfRule>
  </conditionalFormatting>
  <pageMargins left="0.23622047244094491" right="0.23622047244094491" top="0.74803149606299213" bottom="0.74803149606299213" header="0.31496062992125984" footer="0.31496062992125984"/>
  <pageSetup paperSize="9" scale="73" fitToHeight="2" orientation="landscape" r:id="rId1"/>
  <headerFooter>
    <oddFooter>&amp;C&amp;A&amp;RPage &amp;P</oddFooter>
  </headerFooter>
  <rowBreaks count="1" manualBreakCount="1">
    <brk id="32" max="16383" man="1"/>
  </rowBreaks>
  <ignoredErrors>
    <ignoredError sqref="H52:H60 H66:H74 A58:A6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6"/>
  <sheetViews>
    <sheetView zoomScale="80" zoomScaleNormal="80" workbookViewId="0"/>
  </sheetViews>
  <sheetFormatPr defaultRowHeight="15" x14ac:dyDescent="0.25"/>
  <cols>
    <col min="1" max="1" width="14.140625" style="27" customWidth="1"/>
    <col min="2" max="2" width="12.42578125" style="27" customWidth="1"/>
    <col min="3" max="3" width="12" style="27" customWidth="1"/>
    <col min="4" max="4" width="10.140625" style="27" customWidth="1"/>
    <col min="5" max="5" width="9.85546875" style="27" customWidth="1"/>
    <col min="6" max="6" width="10.42578125" style="27" customWidth="1"/>
    <col min="7" max="7" width="10.85546875" style="27" customWidth="1"/>
    <col min="8" max="8" width="10.28515625" style="27" customWidth="1"/>
    <col min="9" max="9" width="9.5703125" style="27" customWidth="1"/>
    <col min="10" max="10" width="11.28515625" style="27" customWidth="1"/>
    <col min="11" max="11" width="9.5703125" style="27" customWidth="1"/>
    <col min="12" max="12" width="11" style="27" customWidth="1"/>
    <col min="13" max="13" width="9.7109375" style="27" customWidth="1"/>
    <col min="14" max="14" width="9.140625" style="27"/>
    <col min="15" max="15" width="10.7109375" style="27" customWidth="1"/>
    <col min="16" max="16" width="10" style="27" customWidth="1"/>
    <col min="17" max="17" width="10.140625" style="27" customWidth="1"/>
    <col min="18" max="18" width="10.42578125" style="27" customWidth="1"/>
    <col min="19" max="19" width="9.5703125" style="27" customWidth="1"/>
    <col min="20" max="16384" width="9.140625" style="27"/>
  </cols>
  <sheetData>
    <row r="1" spans="1:18" ht="18" x14ac:dyDescent="0.25">
      <c r="A1" s="141" t="s">
        <v>547</v>
      </c>
      <c r="B1" s="13"/>
    </row>
    <row r="2" spans="1:18" ht="18" x14ac:dyDescent="0.25">
      <c r="A2" s="51" t="s">
        <v>228</v>
      </c>
      <c r="B2" s="13"/>
    </row>
    <row r="3" spans="1:18" x14ac:dyDescent="0.25">
      <c r="A3" s="32" t="s">
        <v>358</v>
      </c>
      <c r="B3" s="32"/>
    </row>
    <row r="4" spans="1:18" ht="16.5" thickBot="1" x14ac:dyDescent="0.3">
      <c r="A4" s="371"/>
      <c r="B4" s="121"/>
      <c r="C4" s="16"/>
      <c r="D4" s="33"/>
      <c r="E4" s="33"/>
      <c r="F4" s="33"/>
      <c r="G4" s="33"/>
      <c r="H4" s="33"/>
      <c r="I4" s="33"/>
      <c r="J4" s="33"/>
      <c r="K4" s="33"/>
      <c r="L4" s="33"/>
      <c r="M4" s="33"/>
      <c r="N4" s="33"/>
      <c r="O4" s="29"/>
    </row>
    <row r="5" spans="1:18" ht="16.5" customHeight="1" thickBot="1" x14ac:dyDescent="0.3">
      <c r="A5" s="1035" t="s">
        <v>316</v>
      </c>
      <c r="B5" s="1036"/>
      <c r="C5" s="1036"/>
      <c r="D5" s="1036"/>
      <c r="E5" s="1036"/>
      <c r="F5" s="920"/>
      <c r="G5" s="969" t="s">
        <v>176</v>
      </c>
      <c r="H5" s="971" t="s">
        <v>287</v>
      </c>
      <c r="I5" s="972"/>
      <c r="J5" s="972"/>
      <c r="K5" s="972"/>
      <c r="L5" s="972"/>
      <c r="M5" s="972"/>
      <c r="N5" s="972"/>
      <c r="O5" s="972"/>
      <c r="P5" s="972"/>
      <c r="Q5" s="972"/>
      <c r="R5" s="973"/>
    </row>
    <row r="6" spans="1:18" ht="129.75" thickBot="1" x14ac:dyDescent="0.3">
      <c r="A6" s="1037"/>
      <c r="B6" s="1038"/>
      <c r="C6" s="1038"/>
      <c r="D6" s="1038"/>
      <c r="E6" s="1038"/>
      <c r="F6" s="921"/>
      <c r="G6" s="970"/>
      <c r="H6" s="142" t="s">
        <v>496</v>
      </c>
      <c r="I6" s="143" t="s">
        <v>255</v>
      </c>
      <c r="J6" s="144" t="s">
        <v>439</v>
      </c>
      <c r="K6" s="143" t="s">
        <v>440</v>
      </c>
      <c r="L6" s="143" t="s">
        <v>441</v>
      </c>
      <c r="M6" s="143" t="s">
        <v>442</v>
      </c>
      <c r="N6" s="143" t="s">
        <v>546</v>
      </c>
      <c r="O6" s="143" t="s">
        <v>458</v>
      </c>
      <c r="P6" s="143" t="s">
        <v>444</v>
      </c>
      <c r="Q6" s="143" t="s">
        <v>445</v>
      </c>
      <c r="R6" s="243" t="s">
        <v>446</v>
      </c>
    </row>
    <row r="7" spans="1:18" ht="15" customHeight="1" x14ac:dyDescent="0.25">
      <c r="A7" s="950" t="s">
        <v>81</v>
      </c>
      <c r="B7" s="1039" t="s">
        <v>479</v>
      </c>
      <c r="C7" s="1039"/>
      <c r="D7" s="1039"/>
      <c r="E7" s="1039"/>
      <c r="F7" s="1039"/>
      <c r="G7" s="145">
        <f>SUM(H7:R7)</f>
        <v>0</v>
      </c>
      <c r="H7" s="609">
        <v>0</v>
      </c>
      <c r="I7" s="610">
        <v>0</v>
      </c>
      <c r="J7" s="611">
        <v>0</v>
      </c>
      <c r="K7" s="610">
        <v>0</v>
      </c>
      <c r="L7" s="610">
        <v>0</v>
      </c>
      <c r="M7" s="610">
        <v>0</v>
      </c>
      <c r="N7" s="610">
        <v>0</v>
      </c>
      <c r="O7" s="610">
        <v>0</v>
      </c>
      <c r="P7" s="610">
        <v>0</v>
      </c>
      <c r="Q7" s="612">
        <v>0</v>
      </c>
      <c r="R7" s="613">
        <v>0</v>
      </c>
    </row>
    <row r="8" spans="1:18" x14ac:dyDescent="0.25">
      <c r="A8" s="974"/>
      <c r="B8" s="1040" t="s">
        <v>480</v>
      </c>
      <c r="C8" s="1040"/>
      <c r="D8" s="1040"/>
      <c r="E8" s="1040"/>
      <c r="F8" s="1040"/>
      <c r="G8" s="146">
        <f>SUM(H8:R8)</f>
        <v>0</v>
      </c>
      <c r="H8" s="614">
        <v>0</v>
      </c>
      <c r="I8" s="615">
        <v>0</v>
      </c>
      <c r="J8" s="615">
        <v>0</v>
      </c>
      <c r="K8" s="615">
        <v>0</v>
      </c>
      <c r="L8" s="615">
        <v>0</v>
      </c>
      <c r="M8" s="616">
        <v>0</v>
      </c>
      <c r="N8" s="615">
        <v>0</v>
      </c>
      <c r="O8" s="615">
        <v>0</v>
      </c>
      <c r="P8" s="616">
        <v>0</v>
      </c>
      <c r="Q8" s="617">
        <v>0</v>
      </c>
      <c r="R8" s="618">
        <v>0</v>
      </c>
    </row>
    <row r="9" spans="1:18" ht="30" customHeight="1" thickBot="1" x14ac:dyDescent="0.3">
      <c r="A9" s="951"/>
      <c r="B9" s="1041" t="s">
        <v>481</v>
      </c>
      <c r="C9" s="1041"/>
      <c r="D9" s="1041"/>
      <c r="E9" s="1041"/>
      <c r="F9" s="1041"/>
      <c r="G9" s="148">
        <f>SUM(H9:R9)</f>
        <v>0</v>
      </c>
      <c r="H9" s="619">
        <v>0</v>
      </c>
      <c r="I9" s="620">
        <v>0</v>
      </c>
      <c r="J9" s="620">
        <v>0</v>
      </c>
      <c r="K9" s="620">
        <v>0</v>
      </c>
      <c r="L9" s="620">
        <v>0</v>
      </c>
      <c r="M9" s="608">
        <v>0</v>
      </c>
      <c r="N9" s="620">
        <v>0</v>
      </c>
      <c r="O9" s="620">
        <v>0</v>
      </c>
      <c r="P9" s="617">
        <v>0</v>
      </c>
      <c r="Q9" s="608">
        <v>0</v>
      </c>
      <c r="R9" s="621">
        <v>0</v>
      </c>
    </row>
    <row r="10" spans="1:18" ht="15" customHeight="1" x14ac:dyDescent="0.25">
      <c r="A10" s="950" t="s">
        <v>80</v>
      </c>
      <c r="B10" s="1042" t="s">
        <v>482</v>
      </c>
      <c r="C10" s="1043"/>
      <c r="D10" s="1043"/>
      <c r="E10" s="1043"/>
      <c r="F10" s="1043"/>
      <c r="G10" s="146">
        <f t="shared" ref="G10:G17" si="0">SUM(H10:R10)</f>
        <v>0</v>
      </c>
      <c r="H10" s="614">
        <v>0</v>
      </c>
      <c r="I10" s="615">
        <v>0</v>
      </c>
      <c r="J10" s="615">
        <v>0</v>
      </c>
      <c r="K10" s="615">
        <v>0</v>
      </c>
      <c r="L10" s="615">
        <v>0</v>
      </c>
      <c r="M10" s="615">
        <v>0</v>
      </c>
      <c r="N10" s="615">
        <v>0</v>
      </c>
      <c r="O10" s="615">
        <v>0</v>
      </c>
      <c r="P10" s="622">
        <v>0</v>
      </c>
      <c r="Q10" s="615">
        <v>0</v>
      </c>
      <c r="R10" s="623">
        <v>0</v>
      </c>
    </row>
    <row r="11" spans="1:18" x14ac:dyDescent="0.25">
      <c r="A11" s="974"/>
      <c r="B11" s="1044" t="s">
        <v>483</v>
      </c>
      <c r="C11" s="1040"/>
      <c r="D11" s="1040"/>
      <c r="E11" s="1040"/>
      <c r="F11" s="1040"/>
      <c r="G11" s="146">
        <f t="shared" si="0"/>
        <v>0</v>
      </c>
      <c r="H11" s="624">
        <v>0</v>
      </c>
      <c r="I11" s="625">
        <v>0</v>
      </c>
      <c r="J11" s="625">
        <v>0</v>
      </c>
      <c r="K11" s="625">
        <v>0</v>
      </c>
      <c r="L11" s="625">
        <v>0</v>
      </c>
      <c r="M11" s="625">
        <v>0</v>
      </c>
      <c r="N11" s="625">
        <v>0</v>
      </c>
      <c r="O11" s="625">
        <v>0</v>
      </c>
      <c r="P11" s="625">
        <v>0</v>
      </c>
      <c r="Q11" s="625">
        <v>0</v>
      </c>
      <c r="R11" s="626">
        <v>0</v>
      </c>
    </row>
    <row r="12" spans="1:18" x14ac:dyDescent="0.25">
      <c r="A12" s="974"/>
      <c r="B12" s="1044" t="s">
        <v>484</v>
      </c>
      <c r="C12" s="1040"/>
      <c r="D12" s="1040"/>
      <c r="E12" s="1040"/>
      <c r="F12" s="1040"/>
      <c r="G12" s="146">
        <f t="shared" si="0"/>
        <v>0</v>
      </c>
      <c r="H12" s="624">
        <v>0</v>
      </c>
      <c r="I12" s="625">
        <v>0</v>
      </c>
      <c r="J12" s="625">
        <v>0</v>
      </c>
      <c r="K12" s="625">
        <v>0</v>
      </c>
      <c r="L12" s="625">
        <v>0</v>
      </c>
      <c r="M12" s="625">
        <v>0</v>
      </c>
      <c r="N12" s="625">
        <v>0</v>
      </c>
      <c r="O12" s="625">
        <v>0</v>
      </c>
      <c r="P12" s="625">
        <v>0</v>
      </c>
      <c r="Q12" s="625">
        <v>0</v>
      </c>
      <c r="R12" s="626">
        <v>0</v>
      </c>
    </row>
    <row r="13" spans="1:18" x14ac:dyDescent="0.25">
      <c r="A13" s="974"/>
      <c r="B13" s="1044" t="s">
        <v>485</v>
      </c>
      <c r="C13" s="1040"/>
      <c r="D13" s="1040"/>
      <c r="E13" s="1040"/>
      <c r="F13" s="1040"/>
      <c r="G13" s="146">
        <f t="shared" si="0"/>
        <v>0</v>
      </c>
      <c r="H13" s="624">
        <v>0</v>
      </c>
      <c r="I13" s="625">
        <v>0</v>
      </c>
      <c r="J13" s="625">
        <v>0</v>
      </c>
      <c r="K13" s="625">
        <v>0</v>
      </c>
      <c r="L13" s="625">
        <v>0</v>
      </c>
      <c r="M13" s="625">
        <v>0</v>
      </c>
      <c r="N13" s="625">
        <v>0</v>
      </c>
      <c r="O13" s="625">
        <v>0</v>
      </c>
      <c r="P13" s="625">
        <v>0</v>
      </c>
      <c r="Q13" s="625">
        <v>0</v>
      </c>
      <c r="R13" s="626">
        <v>0</v>
      </c>
    </row>
    <row r="14" spans="1:18" x14ac:dyDescent="0.25">
      <c r="A14" s="974"/>
      <c r="B14" s="1044" t="s">
        <v>486</v>
      </c>
      <c r="C14" s="1040"/>
      <c r="D14" s="1040"/>
      <c r="E14" s="1040"/>
      <c r="F14" s="1040"/>
      <c r="G14" s="146">
        <f t="shared" si="0"/>
        <v>0</v>
      </c>
      <c r="H14" s="624">
        <v>0</v>
      </c>
      <c r="I14" s="625">
        <v>0</v>
      </c>
      <c r="J14" s="625">
        <v>0</v>
      </c>
      <c r="K14" s="625">
        <v>0</v>
      </c>
      <c r="L14" s="625">
        <v>0</v>
      </c>
      <c r="M14" s="625">
        <v>0</v>
      </c>
      <c r="N14" s="625">
        <v>0</v>
      </c>
      <c r="O14" s="625">
        <v>0</v>
      </c>
      <c r="P14" s="625">
        <v>0</v>
      </c>
      <c r="Q14" s="625">
        <v>0</v>
      </c>
      <c r="R14" s="626">
        <v>0</v>
      </c>
    </row>
    <row r="15" spans="1:18" ht="15.75" thickBot="1" x14ac:dyDescent="0.3">
      <c r="A15" s="951"/>
      <c r="B15" s="995" t="s">
        <v>487</v>
      </c>
      <c r="C15" s="996"/>
      <c r="D15" s="996"/>
      <c r="E15" s="996"/>
      <c r="F15" s="996"/>
      <c r="G15" s="151">
        <f t="shared" si="0"/>
        <v>0</v>
      </c>
      <c r="H15" s="627">
        <v>0</v>
      </c>
      <c r="I15" s="628">
        <v>0</v>
      </c>
      <c r="J15" s="628">
        <v>0</v>
      </c>
      <c r="K15" s="628">
        <v>0</v>
      </c>
      <c r="L15" s="628">
        <v>0</v>
      </c>
      <c r="M15" s="628">
        <v>0</v>
      </c>
      <c r="N15" s="628">
        <v>0</v>
      </c>
      <c r="O15" s="628">
        <v>0</v>
      </c>
      <c r="P15" s="628">
        <v>0</v>
      </c>
      <c r="Q15" s="628">
        <v>0</v>
      </c>
      <c r="R15" s="629">
        <v>0</v>
      </c>
    </row>
    <row r="16" spans="1:18" ht="15.75" thickBot="1" x14ac:dyDescent="0.3">
      <c r="A16" s="975" t="s">
        <v>488</v>
      </c>
      <c r="B16" s="976"/>
      <c r="C16" s="976"/>
      <c r="D16" s="976"/>
      <c r="E16" s="976"/>
      <c r="F16" s="716"/>
      <c r="G16" s="153">
        <f t="shared" si="0"/>
        <v>0</v>
      </c>
      <c r="H16" s="154">
        <v>0</v>
      </c>
      <c r="I16" s="155">
        <v>0</v>
      </c>
      <c r="J16" s="155">
        <v>0</v>
      </c>
      <c r="K16" s="155">
        <v>0</v>
      </c>
      <c r="L16" s="155">
        <v>0</v>
      </c>
      <c r="M16" s="155">
        <v>0</v>
      </c>
      <c r="N16" s="155">
        <v>0</v>
      </c>
      <c r="O16" s="155">
        <v>0</v>
      </c>
      <c r="P16" s="155">
        <v>0</v>
      </c>
      <c r="Q16" s="155">
        <v>0</v>
      </c>
      <c r="R16" s="254">
        <v>0</v>
      </c>
    </row>
    <row r="17" spans="1:18" ht="15.75" thickBot="1" x14ac:dyDescent="0.3">
      <c r="A17" s="977" t="s">
        <v>6</v>
      </c>
      <c r="B17" s="978"/>
      <c r="C17" s="978"/>
      <c r="D17" s="978"/>
      <c r="E17" s="978"/>
      <c r="F17" s="157"/>
      <c r="G17" s="153">
        <f t="shared" si="0"/>
        <v>0</v>
      </c>
      <c r="H17" s="158">
        <f t="shared" ref="H17:R17" si="1">SUM(H7:H16)</f>
        <v>0</v>
      </c>
      <c r="I17" s="159">
        <f t="shared" si="1"/>
        <v>0</v>
      </c>
      <c r="J17" s="159">
        <f t="shared" si="1"/>
        <v>0</v>
      </c>
      <c r="K17" s="159">
        <f t="shared" si="1"/>
        <v>0</v>
      </c>
      <c r="L17" s="159">
        <f t="shared" si="1"/>
        <v>0</v>
      </c>
      <c r="M17" s="159">
        <f t="shared" si="1"/>
        <v>0</v>
      </c>
      <c r="N17" s="159">
        <f t="shared" si="1"/>
        <v>0</v>
      </c>
      <c r="O17" s="159">
        <f t="shared" si="1"/>
        <v>0</v>
      </c>
      <c r="P17" s="159">
        <f t="shared" si="1"/>
        <v>0</v>
      </c>
      <c r="Q17" s="159">
        <f t="shared" si="1"/>
        <v>0</v>
      </c>
      <c r="R17" s="160">
        <f t="shared" si="1"/>
        <v>0</v>
      </c>
    </row>
    <row r="18" spans="1:18" x14ac:dyDescent="0.25">
      <c r="A18" s="25"/>
      <c r="B18" s="25"/>
      <c r="C18" s="25"/>
      <c r="D18" s="25"/>
      <c r="E18" s="25"/>
      <c r="F18" s="16"/>
      <c r="G18" s="16"/>
      <c r="H18" s="16"/>
      <c r="I18" s="16"/>
      <c r="J18" s="16"/>
      <c r="K18" s="16"/>
      <c r="L18" s="16"/>
      <c r="M18" s="16"/>
      <c r="N18" s="16"/>
      <c r="O18" s="16"/>
      <c r="P18" s="16"/>
      <c r="Q18" s="16"/>
    </row>
    <row r="19" spans="1:18" ht="18" x14ac:dyDescent="0.25">
      <c r="A19" s="128" t="s">
        <v>225</v>
      </c>
      <c r="B19" s="34"/>
      <c r="R19" s="123"/>
    </row>
    <row r="20" spans="1:18" ht="18" x14ac:dyDescent="0.25">
      <c r="A20" s="28" t="s">
        <v>243</v>
      </c>
      <c r="B20" s="34"/>
      <c r="R20" s="123"/>
    </row>
    <row r="21" spans="1:18" ht="15.75" thickBot="1" x14ac:dyDescent="0.3">
      <c r="A21" s="28" t="s">
        <v>359</v>
      </c>
      <c r="B21" s="28"/>
    </row>
    <row r="22" spans="1:18" x14ac:dyDescent="0.25">
      <c r="A22" s="979" t="s">
        <v>284</v>
      </c>
      <c r="B22" s="980"/>
      <c r="C22" s="980"/>
      <c r="D22" s="980"/>
      <c r="E22" s="981"/>
      <c r="F22" s="943" t="s">
        <v>1</v>
      </c>
      <c r="G22" s="944"/>
      <c r="H22" s="947" t="s">
        <v>6</v>
      </c>
      <c r="I22" s="943" t="s">
        <v>2</v>
      </c>
      <c r="J22" s="944"/>
      <c r="K22" s="947" t="s">
        <v>6</v>
      </c>
      <c r="L22" s="949" t="s">
        <v>87</v>
      </c>
      <c r="M22" s="949"/>
      <c r="N22" s="950" t="s">
        <v>6</v>
      </c>
      <c r="O22" s="950" t="s">
        <v>111</v>
      </c>
    </row>
    <row r="23" spans="1:18" ht="15.75" thickBot="1" x14ac:dyDescent="0.3">
      <c r="A23" s="982"/>
      <c r="B23" s="983"/>
      <c r="C23" s="983"/>
      <c r="D23" s="983"/>
      <c r="E23" s="984"/>
      <c r="F23" s="396" t="s">
        <v>4</v>
      </c>
      <c r="G23" s="396" t="s">
        <v>5</v>
      </c>
      <c r="H23" s="948"/>
      <c r="I23" s="396" t="s">
        <v>4</v>
      </c>
      <c r="J23" s="396" t="s">
        <v>5</v>
      </c>
      <c r="K23" s="948"/>
      <c r="L23" s="396" t="s">
        <v>4</v>
      </c>
      <c r="M23" s="396" t="s">
        <v>5</v>
      </c>
      <c r="N23" s="951"/>
      <c r="O23" s="951"/>
    </row>
    <row r="24" spans="1:18" x14ac:dyDescent="0.25">
      <c r="A24" s="1045" t="s">
        <v>438</v>
      </c>
      <c r="B24" s="1046"/>
      <c r="C24" s="1046"/>
      <c r="D24" s="1046"/>
      <c r="E24" s="1047"/>
      <c r="F24" s="397">
        <v>0</v>
      </c>
      <c r="G24" s="397">
        <v>0</v>
      </c>
      <c r="H24" s="398">
        <f t="shared" ref="H24:H34" si="2">SUM(F24:G24)</f>
        <v>0</v>
      </c>
      <c r="I24" s="397">
        <v>0</v>
      </c>
      <c r="J24" s="397">
        <v>0</v>
      </c>
      <c r="K24" s="398">
        <f t="shared" ref="K24:K34" si="3">SUM(I24:J24)</f>
        <v>0</v>
      </c>
      <c r="L24" s="397">
        <v>0</v>
      </c>
      <c r="M24" s="397">
        <v>0</v>
      </c>
      <c r="N24" s="398">
        <f t="shared" ref="N24:N33" si="4">SUM(L24:M24)</f>
        <v>0</v>
      </c>
      <c r="O24" s="398">
        <f t="shared" ref="O24:O35" si="5">SUM(N24,K24,H24)</f>
        <v>0</v>
      </c>
    </row>
    <row r="25" spans="1:18" x14ac:dyDescent="0.25">
      <c r="A25" s="960" t="s">
        <v>255</v>
      </c>
      <c r="B25" s="961"/>
      <c r="C25" s="961"/>
      <c r="D25" s="961"/>
      <c r="E25" s="962"/>
      <c r="F25" s="388">
        <v>0</v>
      </c>
      <c r="G25" s="388">
        <v>0</v>
      </c>
      <c r="H25" s="389">
        <f t="shared" si="2"/>
        <v>0</v>
      </c>
      <c r="I25" s="388">
        <v>0</v>
      </c>
      <c r="J25" s="388">
        <v>0</v>
      </c>
      <c r="K25" s="389">
        <f t="shared" si="3"/>
        <v>0</v>
      </c>
      <c r="L25" s="388">
        <v>0</v>
      </c>
      <c r="M25" s="388">
        <v>0</v>
      </c>
      <c r="N25" s="389">
        <f t="shared" si="4"/>
        <v>0</v>
      </c>
      <c r="O25" s="389">
        <f t="shared" si="5"/>
        <v>0</v>
      </c>
    </row>
    <row r="26" spans="1:18" x14ac:dyDescent="0.25">
      <c r="A26" s="960" t="s">
        <v>439</v>
      </c>
      <c r="B26" s="961"/>
      <c r="C26" s="961"/>
      <c r="D26" s="961"/>
      <c r="E26" s="962"/>
      <c r="F26" s="388">
        <v>0</v>
      </c>
      <c r="G26" s="388">
        <v>0</v>
      </c>
      <c r="H26" s="389">
        <f t="shared" si="2"/>
        <v>0</v>
      </c>
      <c r="I26" s="388">
        <v>0</v>
      </c>
      <c r="J26" s="388">
        <v>0</v>
      </c>
      <c r="K26" s="389">
        <f t="shared" si="3"/>
        <v>0</v>
      </c>
      <c r="L26" s="388">
        <v>0</v>
      </c>
      <c r="M26" s="388">
        <v>0</v>
      </c>
      <c r="N26" s="389">
        <f t="shared" si="4"/>
        <v>0</v>
      </c>
      <c r="O26" s="389">
        <f t="shared" si="5"/>
        <v>0</v>
      </c>
    </row>
    <row r="27" spans="1:18" x14ac:dyDescent="0.25">
      <c r="A27" s="960" t="s">
        <v>489</v>
      </c>
      <c r="B27" s="961"/>
      <c r="C27" s="961"/>
      <c r="D27" s="961"/>
      <c r="E27" s="962"/>
      <c r="F27" s="388">
        <v>0</v>
      </c>
      <c r="G27" s="388">
        <v>0</v>
      </c>
      <c r="H27" s="389">
        <f t="shared" si="2"/>
        <v>0</v>
      </c>
      <c r="I27" s="388">
        <v>0</v>
      </c>
      <c r="J27" s="388">
        <v>0</v>
      </c>
      <c r="K27" s="389">
        <f t="shared" si="3"/>
        <v>0</v>
      </c>
      <c r="L27" s="388">
        <v>0</v>
      </c>
      <c r="M27" s="388">
        <v>0</v>
      </c>
      <c r="N27" s="389">
        <f t="shared" si="4"/>
        <v>0</v>
      </c>
      <c r="O27" s="389">
        <f t="shared" si="5"/>
        <v>0</v>
      </c>
    </row>
    <row r="28" spans="1:18" x14ac:dyDescent="0.25">
      <c r="A28" s="960" t="s">
        <v>490</v>
      </c>
      <c r="B28" s="961"/>
      <c r="C28" s="961"/>
      <c r="D28" s="961"/>
      <c r="E28" s="962"/>
      <c r="F28" s="388">
        <v>0</v>
      </c>
      <c r="G28" s="388">
        <v>0</v>
      </c>
      <c r="H28" s="389">
        <f t="shared" si="2"/>
        <v>0</v>
      </c>
      <c r="I28" s="388">
        <v>0</v>
      </c>
      <c r="J28" s="388">
        <v>0</v>
      </c>
      <c r="K28" s="389">
        <f t="shared" si="3"/>
        <v>0</v>
      </c>
      <c r="L28" s="388">
        <v>0</v>
      </c>
      <c r="M28" s="388">
        <v>0</v>
      </c>
      <c r="N28" s="389">
        <f t="shared" si="4"/>
        <v>0</v>
      </c>
      <c r="O28" s="389">
        <f t="shared" si="5"/>
        <v>0</v>
      </c>
    </row>
    <row r="29" spans="1:18" x14ac:dyDescent="0.25">
      <c r="A29" s="960" t="s">
        <v>491</v>
      </c>
      <c r="B29" s="961"/>
      <c r="C29" s="961"/>
      <c r="D29" s="961"/>
      <c r="E29" s="962"/>
      <c r="F29" s="388">
        <v>0</v>
      </c>
      <c r="G29" s="388">
        <v>0</v>
      </c>
      <c r="H29" s="389">
        <f t="shared" si="2"/>
        <v>0</v>
      </c>
      <c r="I29" s="388">
        <v>0</v>
      </c>
      <c r="J29" s="388">
        <v>0</v>
      </c>
      <c r="K29" s="389">
        <f t="shared" si="3"/>
        <v>0</v>
      </c>
      <c r="L29" s="388">
        <v>0</v>
      </c>
      <c r="M29" s="388">
        <v>0</v>
      </c>
      <c r="N29" s="389">
        <f t="shared" si="4"/>
        <v>0</v>
      </c>
      <c r="O29" s="389">
        <f t="shared" si="5"/>
        <v>0</v>
      </c>
    </row>
    <row r="30" spans="1:18" x14ac:dyDescent="0.25">
      <c r="A30" s="960" t="s">
        <v>548</v>
      </c>
      <c r="B30" s="961"/>
      <c r="C30" s="961"/>
      <c r="D30" s="961"/>
      <c r="E30" s="962"/>
      <c r="F30" s="388">
        <v>0</v>
      </c>
      <c r="G30" s="388">
        <v>0</v>
      </c>
      <c r="H30" s="389">
        <f t="shared" si="2"/>
        <v>0</v>
      </c>
      <c r="I30" s="388">
        <v>0</v>
      </c>
      <c r="J30" s="388">
        <v>0</v>
      </c>
      <c r="K30" s="389">
        <f t="shared" si="3"/>
        <v>0</v>
      </c>
      <c r="L30" s="388">
        <v>0</v>
      </c>
      <c r="M30" s="388">
        <v>0</v>
      </c>
      <c r="N30" s="389">
        <f t="shared" si="4"/>
        <v>0</v>
      </c>
      <c r="O30" s="389">
        <f t="shared" si="5"/>
        <v>0</v>
      </c>
    </row>
    <row r="31" spans="1:18" x14ac:dyDescent="0.25">
      <c r="A31" s="960" t="s">
        <v>492</v>
      </c>
      <c r="B31" s="961"/>
      <c r="C31" s="961"/>
      <c r="D31" s="961"/>
      <c r="E31" s="962"/>
      <c r="F31" s="388">
        <v>0</v>
      </c>
      <c r="G31" s="388">
        <v>0</v>
      </c>
      <c r="H31" s="389">
        <f t="shared" si="2"/>
        <v>0</v>
      </c>
      <c r="I31" s="388">
        <v>0</v>
      </c>
      <c r="J31" s="388">
        <v>0</v>
      </c>
      <c r="K31" s="389">
        <f t="shared" si="3"/>
        <v>0</v>
      </c>
      <c r="L31" s="388">
        <v>0</v>
      </c>
      <c r="M31" s="388">
        <v>0</v>
      </c>
      <c r="N31" s="389">
        <f t="shared" si="4"/>
        <v>0</v>
      </c>
      <c r="O31" s="389">
        <f t="shared" si="5"/>
        <v>0</v>
      </c>
    </row>
    <row r="32" spans="1:18" x14ac:dyDescent="0.25">
      <c r="A32" s="960" t="s">
        <v>493</v>
      </c>
      <c r="B32" s="961"/>
      <c r="C32" s="961"/>
      <c r="D32" s="961"/>
      <c r="E32" s="962"/>
      <c r="F32" s="388">
        <v>0</v>
      </c>
      <c r="G32" s="388">
        <v>0</v>
      </c>
      <c r="H32" s="389">
        <f t="shared" si="2"/>
        <v>0</v>
      </c>
      <c r="I32" s="388">
        <v>0</v>
      </c>
      <c r="J32" s="388">
        <v>0</v>
      </c>
      <c r="K32" s="389">
        <f t="shared" si="3"/>
        <v>0</v>
      </c>
      <c r="L32" s="388">
        <v>0</v>
      </c>
      <c r="M32" s="388">
        <v>0</v>
      </c>
      <c r="N32" s="389">
        <f t="shared" si="4"/>
        <v>0</v>
      </c>
      <c r="O32" s="389">
        <f t="shared" si="5"/>
        <v>0</v>
      </c>
    </row>
    <row r="33" spans="1:15" x14ac:dyDescent="0.25">
      <c r="A33" s="960" t="s">
        <v>494</v>
      </c>
      <c r="B33" s="961"/>
      <c r="C33" s="961"/>
      <c r="D33" s="961"/>
      <c r="E33" s="962"/>
      <c r="F33" s="388">
        <v>0</v>
      </c>
      <c r="G33" s="388">
        <v>0</v>
      </c>
      <c r="H33" s="389">
        <f t="shared" si="2"/>
        <v>0</v>
      </c>
      <c r="I33" s="388">
        <v>0</v>
      </c>
      <c r="J33" s="388">
        <v>0</v>
      </c>
      <c r="K33" s="389">
        <f t="shared" si="3"/>
        <v>0</v>
      </c>
      <c r="L33" s="388">
        <v>0</v>
      </c>
      <c r="M33" s="388">
        <v>0</v>
      </c>
      <c r="N33" s="389">
        <f t="shared" si="4"/>
        <v>0</v>
      </c>
      <c r="O33" s="389">
        <f t="shared" si="5"/>
        <v>0</v>
      </c>
    </row>
    <row r="34" spans="1:15" ht="15.75" thickBot="1" x14ac:dyDescent="0.3">
      <c r="A34" s="992" t="s">
        <v>495</v>
      </c>
      <c r="B34" s="993"/>
      <c r="C34" s="993"/>
      <c r="D34" s="993"/>
      <c r="E34" s="994"/>
      <c r="F34" s="391">
        <v>0</v>
      </c>
      <c r="G34" s="391">
        <v>0</v>
      </c>
      <c r="H34" s="392">
        <f t="shared" si="2"/>
        <v>0</v>
      </c>
      <c r="I34" s="391">
        <v>0</v>
      </c>
      <c r="J34" s="391">
        <v>0</v>
      </c>
      <c r="K34" s="392">
        <f t="shared" si="3"/>
        <v>0</v>
      </c>
      <c r="L34" s="391">
        <v>0</v>
      </c>
      <c r="M34" s="391">
        <v>0</v>
      </c>
      <c r="N34" s="392">
        <f>SUM(L34:M34)</f>
        <v>0</v>
      </c>
      <c r="O34" s="392">
        <f t="shared" si="5"/>
        <v>0</v>
      </c>
    </row>
    <row r="35" spans="1:15" ht="15.75" thickBot="1" x14ac:dyDescent="0.3">
      <c r="A35" s="966" t="s">
        <v>6</v>
      </c>
      <c r="B35" s="967"/>
      <c r="C35" s="967"/>
      <c r="D35" s="967"/>
      <c r="E35" s="968"/>
      <c r="F35" s="399">
        <f t="shared" ref="F35:M35" si="6">SUM(F24:F34)</f>
        <v>0</v>
      </c>
      <c r="G35" s="399">
        <f t="shared" si="6"/>
        <v>0</v>
      </c>
      <c r="H35" s="400">
        <f t="shared" si="6"/>
        <v>0</v>
      </c>
      <c r="I35" s="399">
        <f t="shared" si="6"/>
        <v>0</v>
      </c>
      <c r="J35" s="399">
        <f t="shared" si="6"/>
        <v>0</v>
      </c>
      <c r="K35" s="400">
        <f t="shared" si="6"/>
        <v>0</v>
      </c>
      <c r="L35" s="399">
        <f t="shared" si="6"/>
        <v>0</v>
      </c>
      <c r="M35" s="399">
        <f t="shared" si="6"/>
        <v>0</v>
      </c>
      <c r="N35" s="400">
        <f>SUM(N24:N34)</f>
        <v>0</v>
      </c>
      <c r="O35" s="400">
        <f t="shared" si="5"/>
        <v>0</v>
      </c>
    </row>
    <row r="36" spans="1:15" x14ac:dyDescent="0.25">
      <c r="A36" s="35"/>
      <c r="B36" s="35"/>
      <c r="C36" s="35"/>
      <c r="D36" s="35"/>
      <c r="E36" s="35"/>
      <c r="F36" s="31"/>
      <c r="G36" s="31"/>
      <c r="H36" s="31"/>
      <c r="I36" s="31"/>
      <c r="J36" s="31"/>
      <c r="K36" s="31"/>
      <c r="L36" s="31"/>
      <c r="M36" s="31"/>
      <c r="N36" s="31"/>
    </row>
    <row r="37" spans="1:15" ht="18" x14ac:dyDescent="0.25">
      <c r="A37" s="128" t="s">
        <v>226</v>
      </c>
      <c r="B37" s="34"/>
    </row>
    <row r="38" spans="1:15" ht="18" x14ac:dyDescent="0.25">
      <c r="A38" s="28" t="s">
        <v>244</v>
      </c>
      <c r="B38" s="34"/>
    </row>
    <row r="39" spans="1:15" ht="15.75" thickBot="1" x14ac:dyDescent="0.3">
      <c r="A39" s="28" t="s">
        <v>359</v>
      </c>
      <c r="B39" s="28"/>
    </row>
    <row r="40" spans="1:15" ht="15" customHeight="1" x14ac:dyDescent="0.25">
      <c r="A40" s="979" t="s">
        <v>287</v>
      </c>
      <c r="B40" s="980"/>
      <c r="C40" s="980"/>
      <c r="D40" s="980"/>
      <c r="E40" s="981"/>
      <c r="F40" s="943" t="s">
        <v>1</v>
      </c>
      <c r="G40" s="944"/>
      <c r="H40" s="947" t="s">
        <v>6</v>
      </c>
      <c r="I40" s="943" t="s">
        <v>2</v>
      </c>
      <c r="J40" s="944"/>
      <c r="K40" s="947" t="s">
        <v>6</v>
      </c>
      <c r="L40" s="949" t="s">
        <v>87</v>
      </c>
      <c r="M40" s="949"/>
      <c r="N40" s="950" t="s">
        <v>6</v>
      </c>
      <c r="O40" s="950" t="s">
        <v>111</v>
      </c>
    </row>
    <row r="41" spans="1:15" ht="15.75" thickBot="1" x14ac:dyDescent="0.3">
      <c r="A41" s="982"/>
      <c r="B41" s="983"/>
      <c r="C41" s="983"/>
      <c r="D41" s="983"/>
      <c r="E41" s="984"/>
      <c r="F41" s="396" t="s">
        <v>4</v>
      </c>
      <c r="G41" s="396" t="s">
        <v>5</v>
      </c>
      <c r="H41" s="948"/>
      <c r="I41" s="396" t="s">
        <v>4</v>
      </c>
      <c r="J41" s="396" t="s">
        <v>5</v>
      </c>
      <c r="K41" s="948"/>
      <c r="L41" s="396" t="s">
        <v>4</v>
      </c>
      <c r="M41" s="396" t="s">
        <v>5</v>
      </c>
      <c r="N41" s="951"/>
      <c r="O41" s="951"/>
    </row>
    <row r="42" spans="1:15" x14ac:dyDescent="0.25">
      <c r="A42" s="1031" t="s">
        <v>438</v>
      </c>
      <c r="B42" s="1032"/>
      <c r="C42" s="1032"/>
      <c r="D42" s="1032"/>
      <c r="E42" s="1033"/>
      <c r="F42" s="397">
        <v>0</v>
      </c>
      <c r="G42" s="397">
        <v>0</v>
      </c>
      <c r="H42" s="398">
        <f t="shared" ref="H42:H52" si="7">SUM(F42:G42)</f>
        <v>0</v>
      </c>
      <c r="I42" s="397">
        <v>0</v>
      </c>
      <c r="J42" s="397">
        <v>0</v>
      </c>
      <c r="K42" s="398">
        <f t="shared" ref="K42:K52" si="8">SUM(I42:J42)</f>
        <v>0</v>
      </c>
      <c r="L42" s="397">
        <v>0</v>
      </c>
      <c r="M42" s="397">
        <v>0</v>
      </c>
      <c r="N42" s="398">
        <f t="shared" ref="N42:N50" si="9">SUM(L42:M42)</f>
        <v>0</v>
      </c>
      <c r="O42" s="398">
        <f t="shared" ref="O42:O53" si="10">SUM(N42,K42,H42)</f>
        <v>0</v>
      </c>
    </row>
    <row r="43" spans="1:15" x14ac:dyDescent="0.25">
      <c r="A43" s="960" t="s">
        <v>255</v>
      </c>
      <c r="B43" s="961"/>
      <c r="C43" s="961"/>
      <c r="D43" s="961"/>
      <c r="E43" s="962"/>
      <c r="F43" s="388">
        <v>0</v>
      </c>
      <c r="G43" s="388">
        <v>0</v>
      </c>
      <c r="H43" s="389">
        <f t="shared" si="7"/>
        <v>0</v>
      </c>
      <c r="I43" s="388">
        <v>0</v>
      </c>
      <c r="J43" s="388">
        <v>0</v>
      </c>
      <c r="K43" s="389">
        <f t="shared" si="8"/>
        <v>0</v>
      </c>
      <c r="L43" s="388">
        <v>0</v>
      </c>
      <c r="M43" s="388">
        <v>0</v>
      </c>
      <c r="N43" s="389">
        <f t="shared" si="9"/>
        <v>0</v>
      </c>
      <c r="O43" s="389">
        <f t="shared" si="10"/>
        <v>0</v>
      </c>
    </row>
    <row r="44" spans="1:15" x14ac:dyDescent="0.25">
      <c r="A44" s="960" t="s">
        <v>439</v>
      </c>
      <c r="B44" s="961"/>
      <c r="C44" s="961"/>
      <c r="D44" s="961"/>
      <c r="E44" s="962"/>
      <c r="F44" s="388">
        <v>0</v>
      </c>
      <c r="G44" s="388">
        <v>0</v>
      </c>
      <c r="H44" s="389">
        <f t="shared" si="7"/>
        <v>0</v>
      </c>
      <c r="I44" s="388">
        <v>0</v>
      </c>
      <c r="J44" s="388">
        <v>0</v>
      </c>
      <c r="K44" s="389">
        <f t="shared" si="8"/>
        <v>0</v>
      </c>
      <c r="L44" s="388">
        <v>0</v>
      </c>
      <c r="M44" s="388">
        <v>0</v>
      </c>
      <c r="N44" s="389">
        <f t="shared" si="9"/>
        <v>0</v>
      </c>
      <c r="O44" s="389">
        <f t="shared" si="10"/>
        <v>0</v>
      </c>
    </row>
    <row r="45" spans="1:15" x14ac:dyDescent="0.25">
      <c r="A45" s="960" t="s">
        <v>489</v>
      </c>
      <c r="B45" s="961"/>
      <c r="C45" s="961"/>
      <c r="D45" s="961"/>
      <c r="E45" s="962"/>
      <c r="F45" s="388">
        <v>0</v>
      </c>
      <c r="G45" s="388">
        <v>0</v>
      </c>
      <c r="H45" s="389">
        <f t="shared" si="7"/>
        <v>0</v>
      </c>
      <c r="I45" s="388">
        <v>0</v>
      </c>
      <c r="J45" s="388">
        <v>0</v>
      </c>
      <c r="K45" s="389">
        <f t="shared" si="8"/>
        <v>0</v>
      </c>
      <c r="L45" s="388">
        <v>0</v>
      </c>
      <c r="M45" s="388">
        <v>0</v>
      </c>
      <c r="N45" s="389">
        <f t="shared" si="9"/>
        <v>0</v>
      </c>
      <c r="O45" s="389">
        <f t="shared" si="10"/>
        <v>0</v>
      </c>
    </row>
    <row r="46" spans="1:15" x14ac:dyDescent="0.25">
      <c r="A46" s="960" t="s">
        <v>490</v>
      </c>
      <c r="B46" s="961"/>
      <c r="C46" s="961"/>
      <c r="D46" s="961"/>
      <c r="E46" s="962"/>
      <c r="F46" s="388">
        <v>0</v>
      </c>
      <c r="G46" s="388">
        <v>0</v>
      </c>
      <c r="H46" s="389">
        <f t="shared" si="7"/>
        <v>0</v>
      </c>
      <c r="I46" s="388">
        <v>0</v>
      </c>
      <c r="J46" s="388">
        <v>0</v>
      </c>
      <c r="K46" s="389">
        <f t="shared" si="8"/>
        <v>0</v>
      </c>
      <c r="L46" s="388">
        <v>0</v>
      </c>
      <c r="M46" s="388">
        <v>0</v>
      </c>
      <c r="N46" s="389">
        <f t="shared" si="9"/>
        <v>0</v>
      </c>
      <c r="O46" s="389">
        <f t="shared" si="10"/>
        <v>0</v>
      </c>
    </row>
    <row r="47" spans="1:15" x14ac:dyDescent="0.25">
      <c r="A47" s="960" t="s">
        <v>491</v>
      </c>
      <c r="B47" s="961"/>
      <c r="C47" s="961"/>
      <c r="D47" s="961"/>
      <c r="E47" s="962"/>
      <c r="F47" s="388">
        <v>0</v>
      </c>
      <c r="G47" s="388">
        <v>0</v>
      </c>
      <c r="H47" s="389">
        <f t="shared" si="7"/>
        <v>0</v>
      </c>
      <c r="I47" s="388">
        <v>0</v>
      </c>
      <c r="J47" s="388">
        <v>0</v>
      </c>
      <c r="K47" s="389">
        <f t="shared" si="8"/>
        <v>0</v>
      </c>
      <c r="L47" s="388">
        <v>0</v>
      </c>
      <c r="M47" s="388">
        <v>0</v>
      </c>
      <c r="N47" s="389">
        <f t="shared" si="9"/>
        <v>0</v>
      </c>
      <c r="O47" s="389">
        <f t="shared" si="10"/>
        <v>0</v>
      </c>
    </row>
    <row r="48" spans="1:15" x14ac:dyDescent="0.25">
      <c r="A48" s="960" t="s">
        <v>548</v>
      </c>
      <c r="B48" s="961"/>
      <c r="C48" s="961"/>
      <c r="D48" s="961"/>
      <c r="E48" s="962"/>
      <c r="F48" s="388">
        <v>0</v>
      </c>
      <c r="G48" s="388">
        <v>0</v>
      </c>
      <c r="H48" s="389">
        <f t="shared" si="7"/>
        <v>0</v>
      </c>
      <c r="I48" s="388">
        <v>0</v>
      </c>
      <c r="J48" s="388">
        <v>0</v>
      </c>
      <c r="K48" s="389">
        <f t="shared" si="8"/>
        <v>0</v>
      </c>
      <c r="L48" s="388">
        <v>0</v>
      </c>
      <c r="M48" s="388">
        <v>0</v>
      </c>
      <c r="N48" s="389">
        <f t="shared" si="9"/>
        <v>0</v>
      </c>
      <c r="O48" s="389">
        <f t="shared" si="10"/>
        <v>0</v>
      </c>
    </row>
    <row r="49" spans="1:15" x14ac:dyDescent="0.25">
      <c r="A49" s="960" t="s">
        <v>492</v>
      </c>
      <c r="B49" s="961"/>
      <c r="C49" s="961"/>
      <c r="D49" s="961"/>
      <c r="E49" s="962"/>
      <c r="F49" s="388">
        <v>0</v>
      </c>
      <c r="G49" s="388">
        <v>0</v>
      </c>
      <c r="H49" s="389">
        <f t="shared" si="7"/>
        <v>0</v>
      </c>
      <c r="I49" s="388">
        <v>0</v>
      </c>
      <c r="J49" s="388">
        <v>0</v>
      </c>
      <c r="K49" s="389">
        <f t="shared" si="8"/>
        <v>0</v>
      </c>
      <c r="L49" s="388">
        <v>0</v>
      </c>
      <c r="M49" s="388">
        <v>0</v>
      </c>
      <c r="N49" s="389">
        <f t="shared" si="9"/>
        <v>0</v>
      </c>
      <c r="O49" s="389">
        <f t="shared" si="10"/>
        <v>0</v>
      </c>
    </row>
    <row r="50" spans="1:15" x14ac:dyDescent="0.25">
      <c r="A50" s="960" t="s">
        <v>493</v>
      </c>
      <c r="B50" s="961"/>
      <c r="C50" s="961"/>
      <c r="D50" s="961"/>
      <c r="E50" s="962"/>
      <c r="F50" s="388">
        <v>0</v>
      </c>
      <c r="G50" s="388">
        <v>0</v>
      </c>
      <c r="H50" s="389">
        <f t="shared" si="7"/>
        <v>0</v>
      </c>
      <c r="I50" s="388">
        <v>0</v>
      </c>
      <c r="J50" s="388">
        <v>0</v>
      </c>
      <c r="K50" s="389">
        <f t="shared" si="8"/>
        <v>0</v>
      </c>
      <c r="L50" s="388">
        <v>0</v>
      </c>
      <c r="M50" s="388">
        <v>0</v>
      </c>
      <c r="N50" s="389">
        <f t="shared" si="9"/>
        <v>0</v>
      </c>
      <c r="O50" s="389">
        <f t="shared" si="10"/>
        <v>0</v>
      </c>
    </row>
    <row r="51" spans="1:15" x14ac:dyDescent="0.25">
      <c r="A51" s="960" t="s">
        <v>494</v>
      </c>
      <c r="B51" s="961"/>
      <c r="C51" s="961"/>
      <c r="D51" s="961"/>
      <c r="E51" s="962"/>
      <c r="F51" s="388">
        <v>0</v>
      </c>
      <c r="G51" s="388">
        <v>0</v>
      </c>
      <c r="H51" s="389">
        <f t="shared" si="7"/>
        <v>0</v>
      </c>
      <c r="I51" s="388">
        <v>0</v>
      </c>
      <c r="J51" s="388">
        <v>0</v>
      </c>
      <c r="K51" s="389">
        <f t="shared" si="8"/>
        <v>0</v>
      </c>
      <c r="L51" s="388">
        <v>0</v>
      </c>
      <c r="M51" s="388">
        <v>0</v>
      </c>
      <c r="N51" s="389">
        <f>SUM(L51:M51)</f>
        <v>0</v>
      </c>
      <c r="O51" s="389">
        <f t="shared" si="10"/>
        <v>0</v>
      </c>
    </row>
    <row r="52" spans="1:15" ht="15.75" thickBot="1" x14ac:dyDescent="0.3">
      <c r="A52" s="963" t="s">
        <v>495</v>
      </c>
      <c r="B52" s="964"/>
      <c r="C52" s="964"/>
      <c r="D52" s="964"/>
      <c r="E52" s="965"/>
      <c r="F52" s="391">
        <v>0</v>
      </c>
      <c r="G52" s="391">
        <v>0</v>
      </c>
      <c r="H52" s="392">
        <f t="shared" si="7"/>
        <v>0</v>
      </c>
      <c r="I52" s="391">
        <v>0</v>
      </c>
      <c r="J52" s="391">
        <v>0</v>
      </c>
      <c r="K52" s="392">
        <f t="shared" si="8"/>
        <v>0</v>
      </c>
      <c r="L52" s="391">
        <v>0</v>
      </c>
      <c r="M52" s="391">
        <v>0</v>
      </c>
      <c r="N52" s="392">
        <f>SUM(L52:M52)</f>
        <v>0</v>
      </c>
      <c r="O52" s="392">
        <f t="shared" si="10"/>
        <v>0</v>
      </c>
    </row>
    <row r="53" spans="1:15" ht="15.75" thickBot="1" x14ac:dyDescent="0.3">
      <c r="A53" s="966" t="s">
        <v>6</v>
      </c>
      <c r="B53" s="967"/>
      <c r="C53" s="967"/>
      <c r="D53" s="967"/>
      <c r="E53" s="968"/>
      <c r="F53" s="399">
        <f t="shared" ref="F53:N53" si="11">SUM(F42:F52)</f>
        <v>0</v>
      </c>
      <c r="G53" s="399">
        <f t="shared" si="11"/>
        <v>0</v>
      </c>
      <c r="H53" s="400">
        <f t="shared" si="11"/>
        <v>0</v>
      </c>
      <c r="I53" s="399">
        <f t="shared" si="11"/>
        <v>0</v>
      </c>
      <c r="J53" s="399">
        <f t="shared" si="11"/>
        <v>0</v>
      </c>
      <c r="K53" s="400">
        <f t="shared" si="11"/>
        <v>0</v>
      </c>
      <c r="L53" s="399">
        <f t="shared" si="11"/>
        <v>0</v>
      </c>
      <c r="M53" s="399">
        <f t="shared" si="11"/>
        <v>0</v>
      </c>
      <c r="N53" s="400">
        <f t="shared" si="11"/>
        <v>0</v>
      </c>
      <c r="O53" s="400">
        <f t="shared" si="10"/>
        <v>0</v>
      </c>
    </row>
    <row r="54" spans="1:15" x14ac:dyDescent="0.25">
      <c r="A54" s="35"/>
      <c r="B54" s="35"/>
      <c r="C54" s="35"/>
      <c r="D54" s="35"/>
      <c r="E54" s="35"/>
      <c r="F54" s="31"/>
      <c r="G54" s="31"/>
      <c r="H54" s="31"/>
      <c r="I54" s="31"/>
      <c r="J54" s="31"/>
      <c r="K54" s="31"/>
      <c r="L54" s="31"/>
      <c r="M54" s="31"/>
      <c r="N54" s="31"/>
    </row>
    <row r="55" spans="1:15" ht="18" x14ac:dyDescent="0.25">
      <c r="A55" s="128" t="s">
        <v>227</v>
      </c>
      <c r="B55" s="34"/>
    </row>
    <row r="56" spans="1:15" ht="18" x14ac:dyDescent="0.25">
      <c r="A56" s="28" t="s">
        <v>245</v>
      </c>
      <c r="B56" s="34"/>
    </row>
    <row r="57" spans="1:15" ht="15.75" thickBot="1" x14ac:dyDescent="0.3">
      <c r="A57" s="28" t="s">
        <v>359</v>
      </c>
      <c r="B57" s="28"/>
    </row>
    <row r="58" spans="1:15" ht="15" customHeight="1" x14ac:dyDescent="0.25">
      <c r="A58" s="979" t="s">
        <v>284</v>
      </c>
      <c r="B58" s="980"/>
      <c r="C58" s="980"/>
      <c r="D58" s="980"/>
      <c r="E58" s="981"/>
      <c r="F58" s="943" t="s">
        <v>1</v>
      </c>
      <c r="G58" s="944"/>
      <c r="H58" s="947" t="s">
        <v>6</v>
      </c>
      <c r="I58" s="943" t="s">
        <v>2</v>
      </c>
      <c r="J58" s="944"/>
      <c r="K58" s="947" t="s">
        <v>6</v>
      </c>
      <c r="L58" s="949" t="s">
        <v>87</v>
      </c>
      <c r="M58" s="949"/>
      <c r="N58" s="950" t="s">
        <v>6</v>
      </c>
      <c r="O58" s="950" t="s">
        <v>111</v>
      </c>
    </row>
    <row r="59" spans="1:15" ht="15.75" thickBot="1" x14ac:dyDescent="0.3">
      <c r="A59" s="982"/>
      <c r="B59" s="983"/>
      <c r="C59" s="983"/>
      <c r="D59" s="983"/>
      <c r="E59" s="984"/>
      <c r="F59" s="396" t="s">
        <v>4</v>
      </c>
      <c r="G59" s="396" t="s">
        <v>5</v>
      </c>
      <c r="H59" s="948"/>
      <c r="I59" s="396" t="s">
        <v>4</v>
      </c>
      <c r="J59" s="396" t="s">
        <v>5</v>
      </c>
      <c r="K59" s="948"/>
      <c r="L59" s="396" t="s">
        <v>4</v>
      </c>
      <c r="M59" s="396" t="s">
        <v>5</v>
      </c>
      <c r="N59" s="951"/>
      <c r="O59" s="951"/>
    </row>
    <row r="60" spans="1:15" x14ac:dyDescent="0.25">
      <c r="A60" s="1031" t="s">
        <v>438</v>
      </c>
      <c r="B60" s="1032"/>
      <c r="C60" s="1032"/>
      <c r="D60" s="1032"/>
      <c r="E60" s="1033"/>
      <c r="F60" s="397">
        <v>0</v>
      </c>
      <c r="G60" s="397">
        <v>0</v>
      </c>
      <c r="H60" s="398">
        <f t="shared" ref="H60:H70" si="12">SUM(F60:G60)</f>
        <v>0</v>
      </c>
      <c r="I60" s="397">
        <v>0</v>
      </c>
      <c r="J60" s="397">
        <v>0</v>
      </c>
      <c r="K60" s="398">
        <f t="shared" ref="K60:K70" si="13">SUM(I60:J60)</f>
        <v>0</v>
      </c>
      <c r="L60" s="397">
        <v>0</v>
      </c>
      <c r="M60" s="397">
        <v>0</v>
      </c>
      <c r="N60" s="398">
        <f t="shared" ref="N60:N68" si="14">SUM(L60:M60)</f>
        <v>0</v>
      </c>
      <c r="O60" s="401">
        <f t="shared" ref="O60:O71" si="15">SUM(N60,K60,H60)</f>
        <v>0</v>
      </c>
    </row>
    <row r="61" spans="1:15" x14ac:dyDescent="0.25">
      <c r="A61" s="960" t="s">
        <v>255</v>
      </c>
      <c r="B61" s="961"/>
      <c r="C61" s="961"/>
      <c r="D61" s="961"/>
      <c r="E61" s="962"/>
      <c r="F61" s="388">
        <v>0</v>
      </c>
      <c r="G61" s="388">
        <v>0</v>
      </c>
      <c r="H61" s="389">
        <f t="shared" si="12"/>
        <v>0</v>
      </c>
      <c r="I61" s="388">
        <v>0</v>
      </c>
      <c r="J61" s="388">
        <v>0</v>
      </c>
      <c r="K61" s="389">
        <f t="shared" si="13"/>
        <v>0</v>
      </c>
      <c r="L61" s="388">
        <v>0</v>
      </c>
      <c r="M61" s="388">
        <v>0</v>
      </c>
      <c r="N61" s="389">
        <f t="shared" si="14"/>
        <v>0</v>
      </c>
      <c r="O61" s="402">
        <f t="shared" si="15"/>
        <v>0</v>
      </c>
    </row>
    <row r="62" spans="1:15" x14ac:dyDescent="0.25">
      <c r="A62" s="960" t="s">
        <v>439</v>
      </c>
      <c r="B62" s="961"/>
      <c r="C62" s="961"/>
      <c r="D62" s="961"/>
      <c r="E62" s="962"/>
      <c r="F62" s="388">
        <v>0</v>
      </c>
      <c r="G62" s="388">
        <v>0</v>
      </c>
      <c r="H62" s="389">
        <f t="shared" si="12"/>
        <v>0</v>
      </c>
      <c r="I62" s="388">
        <v>0</v>
      </c>
      <c r="J62" s="388">
        <v>0</v>
      </c>
      <c r="K62" s="389">
        <f t="shared" si="13"/>
        <v>0</v>
      </c>
      <c r="L62" s="388">
        <v>0</v>
      </c>
      <c r="M62" s="388">
        <v>0</v>
      </c>
      <c r="N62" s="389">
        <f t="shared" si="14"/>
        <v>0</v>
      </c>
      <c r="O62" s="402">
        <f t="shared" si="15"/>
        <v>0</v>
      </c>
    </row>
    <row r="63" spans="1:15" x14ac:dyDescent="0.25">
      <c r="A63" s="960" t="s">
        <v>489</v>
      </c>
      <c r="B63" s="961"/>
      <c r="C63" s="961"/>
      <c r="D63" s="961"/>
      <c r="E63" s="962"/>
      <c r="F63" s="388">
        <v>0</v>
      </c>
      <c r="G63" s="388">
        <v>0</v>
      </c>
      <c r="H63" s="389">
        <f t="shared" si="12"/>
        <v>0</v>
      </c>
      <c r="I63" s="388">
        <v>0</v>
      </c>
      <c r="J63" s="388">
        <v>0</v>
      </c>
      <c r="K63" s="389">
        <f t="shared" si="13"/>
        <v>0</v>
      </c>
      <c r="L63" s="388">
        <v>0</v>
      </c>
      <c r="M63" s="388">
        <v>0</v>
      </c>
      <c r="N63" s="389">
        <f t="shared" si="14"/>
        <v>0</v>
      </c>
      <c r="O63" s="402">
        <f t="shared" si="15"/>
        <v>0</v>
      </c>
    </row>
    <row r="64" spans="1:15" x14ac:dyDescent="0.25">
      <c r="A64" s="960" t="s">
        <v>490</v>
      </c>
      <c r="B64" s="961"/>
      <c r="C64" s="961"/>
      <c r="D64" s="961"/>
      <c r="E64" s="962"/>
      <c r="F64" s="388">
        <v>0</v>
      </c>
      <c r="G64" s="388">
        <v>0</v>
      </c>
      <c r="H64" s="389">
        <f t="shared" si="12"/>
        <v>0</v>
      </c>
      <c r="I64" s="388">
        <v>0</v>
      </c>
      <c r="J64" s="388">
        <v>0</v>
      </c>
      <c r="K64" s="389">
        <f t="shared" si="13"/>
        <v>0</v>
      </c>
      <c r="L64" s="388">
        <v>0</v>
      </c>
      <c r="M64" s="388">
        <v>0</v>
      </c>
      <c r="N64" s="389">
        <f t="shared" si="14"/>
        <v>0</v>
      </c>
      <c r="O64" s="402">
        <f t="shared" si="15"/>
        <v>0</v>
      </c>
    </row>
    <row r="65" spans="1:25" x14ac:dyDescent="0.25">
      <c r="A65" s="960" t="s">
        <v>491</v>
      </c>
      <c r="B65" s="961"/>
      <c r="C65" s="961"/>
      <c r="D65" s="961"/>
      <c r="E65" s="962"/>
      <c r="F65" s="388">
        <v>0</v>
      </c>
      <c r="G65" s="388">
        <v>0</v>
      </c>
      <c r="H65" s="389">
        <f t="shared" si="12"/>
        <v>0</v>
      </c>
      <c r="I65" s="388">
        <v>0</v>
      </c>
      <c r="J65" s="388">
        <v>0</v>
      </c>
      <c r="K65" s="389">
        <f t="shared" si="13"/>
        <v>0</v>
      </c>
      <c r="L65" s="388">
        <v>0</v>
      </c>
      <c r="M65" s="388">
        <v>0</v>
      </c>
      <c r="N65" s="389">
        <f t="shared" si="14"/>
        <v>0</v>
      </c>
      <c r="O65" s="402">
        <f t="shared" si="15"/>
        <v>0</v>
      </c>
    </row>
    <row r="66" spans="1:25" x14ac:dyDescent="0.25">
      <c r="A66" s="960" t="s">
        <v>548</v>
      </c>
      <c r="B66" s="961"/>
      <c r="C66" s="961"/>
      <c r="D66" s="961"/>
      <c r="E66" s="962"/>
      <c r="F66" s="388">
        <v>0</v>
      </c>
      <c r="G66" s="388">
        <v>0</v>
      </c>
      <c r="H66" s="389">
        <f t="shared" si="12"/>
        <v>0</v>
      </c>
      <c r="I66" s="388">
        <v>0</v>
      </c>
      <c r="J66" s="388">
        <v>0</v>
      </c>
      <c r="K66" s="389">
        <f t="shared" si="13"/>
        <v>0</v>
      </c>
      <c r="L66" s="388">
        <v>0</v>
      </c>
      <c r="M66" s="388">
        <v>0</v>
      </c>
      <c r="N66" s="389">
        <f t="shared" si="14"/>
        <v>0</v>
      </c>
      <c r="O66" s="402">
        <f t="shared" si="15"/>
        <v>0</v>
      </c>
    </row>
    <row r="67" spans="1:25" x14ac:dyDescent="0.25">
      <c r="A67" s="960" t="s">
        <v>492</v>
      </c>
      <c r="B67" s="961"/>
      <c r="C67" s="961"/>
      <c r="D67" s="961"/>
      <c r="E67" s="962"/>
      <c r="F67" s="388">
        <v>0</v>
      </c>
      <c r="G67" s="388">
        <v>0</v>
      </c>
      <c r="H67" s="389">
        <f t="shared" si="12"/>
        <v>0</v>
      </c>
      <c r="I67" s="388">
        <v>0</v>
      </c>
      <c r="J67" s="388">
        <v>0</v>
      </c>
      <c r="K67" s="389">
        <f t="shared" si="13"/>
        <v>0</v>
      </c>
      <c r="L67" s="388">
        <v>0</v>
      </c>
      <c r="M67" s="388">
        <v>0</v>
      </c>
      <c r="N67" s="389">
        <f t="shared" si="14"/>
        <v>0</v>
      </c>
      <c r="O67" s="402">
        <f t="shared" si="15"/>
        <v>0</v>
      </c>
    </row>
    <row r="68" spans="1:25" x14ac:dyDescent="0.25">
      <c r="A68" s="960" t="s">
        <v>493</v>
      </c>
      <c r="B68" s="961"/>
      <c r="C68" s="961"/>
      <c r="D68" s="961"/>
      <c r="E68" s="962"/>
      <c r="F68" s="388">
        <v>0</v>
      </c>
      <c r="G68" s="388">
        <v>0</v>
      </c>
      <c r="H68" s="389">
        <f t="shared" si="12"/>
        <v>0</v>
      </c>
      <c r="I68" s="388">
        <v>0</v>
      </c>
      <c r="J68" s="388">
        <v>0</v>
      </c>
      <c r="K68" s="389">
        <f t="shared" si="13"/>
        <v>0</v>
      </c>
      <c r="L68" s="388">
        <v>0</v>
      </c>
      <c r="M68" s="388">
        <v>0</v>
      </c>
      <c r="N68" s="389">
        <f t="shared" si="14"/>
        <v>0</v>
      </c>
      <c r="O68" s="402">
        <f t="shared" si="15"/>
        <v>0</v>
      </c>
    </row>
    <row r="69" spans="1:25" x14ac:dyDescent="0.25">
      <c r="A69" s="960" t="s">
        <v>494</v>
      </c>
      <c r="B69" s="961"/>
      <c r="C69" s="961"/>
      <c r="D69" s="961"/>
      <c r="E69" s="962"/>
      <c r="F69" s="388">
        <v>0</v>
      </c>
      <c r="G69" s="388">
        <v>0</v>
      </c>
      <c r="H69" s="389">
        <f t="shared" si="12"/>
        <v>0</v>
      </c>
      <c r="I69" s="388">
        <v>0</v>
      </c>
      <c r="J69" s="388">
        <v>0</v>
      </c>
      <c r="K69" s="389">
        <f t="shared" si="13"/>
        <v>0</v>
      </c>
      <c r="L69" s="388">
        <v>0</v>
      </c>
      <c r="M69" s="388">
        <v>0</v>
      </c>
      <c r="N69" s="389">
        <f>SUM(L69:M69)</f>
        <v>0</v>
      </c>
      <c r="O69" s="402">
        <f t="shared" si="15"/>
        <v>0</v>
      </c>
    </row>
    <row r="70" spans="1:25" ht="15.75" thickBot="1" x14ac:dyDescent="0.3">
      <c r="A70" s="963" t="s">
        <v>495</v>
      </c>
      <c r="B70" s="964"/>
      <c r="C70" s="964"/>
      <c r="D70" s="964"/>
      <c r="E70" s="965"/>
      <c r="F70" s="391">
        <v>0</v>
      </c>
      <c r="G70" s="391">
        <v>0</v>
      </c>
      <c r="H70" s="392">
        <f t="shared" si="12"/>
        <v>0</v>
      </c>
      <c r="I70" s="391">
        <v>0</v>
      </c>
      <c r="J70" s="391">
        <v>0</v>
      </c>
      <c r="K70" s="392">
        <f t="shared" si="13"/>
        <v>0</v>
      </c>
      <c r="L70" s="391">
        <v>0</v>
      </c>
      <c r="M70" s="391">
        <v>0</v>
      </c>
      <c r="N70" s="392">
        <f>SUM(L70:M70)</f>
        <v>0</v>
      </c>
      <c r="O70" s="403">
        <f t="shared" si="15"/>
        <v>0</v>
      </c>
    </row>
    <row r="71" spans="1:25" ht="15.75" thickBot="1" x14ac:dyDescent="0.3">
      <c r="A71" s="966" t="s">
        <v>6</v>
      </c>
      <c r="B71" s="967"/>
      <c r="C71" s="967"/>
      <c r="D71" s="967"/>
      <c r="E71" s="968"/>
      <c r="F71" s="374">
        <f t="shared" ref="F71:M71" si="16">SUM(F60:F70)</f>
        <v>0</v>
      </c>
      <c r="G71" s="374">
        <f t="shared" si="16"/>
        <v>0</v>
      </c>
      <c r="H71" s="395">
        <f t="shared" si="16"/>
        <v>0</v>
      </c>
      <c r="I71" s="374">
        <f t="shared" si="16"/>
        <v>0</v>
      </c>
      <c r="J71" s="374">
        <f t="shared" si="16"/>
        <v>0</v>
      </c>
      <c r="K71" s="395">
        <f t="shared" si="16"/>
        <v>0</v>
      </c>
      <c r="L71" s="374">
        <f t="shared" si="16"/>
        <v>0</v>
      </c>
      <c r="M71" s="374">
        <f t="shared" si="16"/>
        <v>0</v>
      </c>
      <c r="N71" s="395">
        <f>SUM(N60:N70)</f>
        <v>0</v>
      </c>
      <c r="O71" s="395">
        <f t="shared" si="15"/>
        <v>0</v>
      </c>
    </row>
    <row r="72" spans="1:25" x14ac:dyDescent="0.25">
      <c r="A72" s="35"/>
      <c r="B72" s="35"/>
      <c r="C72" s="35"/>
      <c r="D72" s="35"/>
      <c r="E72" s="35"/>
      <c r="F72" s="31"/>
      <c r="G72" s="31"/>
      <c r="H72" s="31"/>
      <c r="I72" s="31"/>
      <c r="J72" s="31"/>
      <c r="K72" s="31"/>
      <c r="L72" s="31"/>
      <c r="M72" s="31"/>
      <c r="N72" s="31"/>
      <c r="O72" s="31"/>
    </row>
    <row r="73" spans="1:25" ht="18" x14ac:dyDescent="0.25">
      <c r="A73" s="141" t="s">
        <v>206</v>
      </c>
      <c r="B73" s="13"/>
      <c r="C73" s="36"/>
      <c r="D73" s="36"/>
      <c r="E73" s="36"/>
      <c r="F73" s="37"/>
      <c r="G73" s="37"/>
      <c r="H73" s="37"/>
      <c r="I73" s="37"/>
      <c r="J73" s="37"/>
      <c r="K73" s="37"/>
      <c r="L73" s="37"/>
      <c r="M73" s="37"/>
      <c r="N73" s="37"/>
      <c r="O73" s="37"/>
      <c r="P73" s="37"/>
      <c r="Q73" s="37"/>
      <c r="R73" s="37"/>
      <c r="S73" s="36"/>
      <c r="T73" s="36"/>
      <c r="U73" s="36"/>
      <c r="V73" s="36"/>
      <c r="W73" s="36"/>
    </row>
    <row r="74" spans="1:25" ht="18" x14ac:dyDescent="0.25">
      <c r="A74" s="28" t="s">
        <v>405</v>
      </c>
      <c r="B74" s="13"/>
      <c r="C74" s="36"/>
      <c r="D74" s="36"/>
      <c r="E74" s="36"/>
      <c r="F74" s="37"/>
      <c r="G74" s="37"/>
      <c r="H74" s="37"/>
      <c r="I74" s="37"/>
      <c r="J74" s="37"/>
      <c r="K74" s="37"/>
      <c r="L74" s="37"/>
      <c r="M74" s="37"/>
      <c r="N74" s="37"/>
      <c r="O74" s="37"/>
      <c r="P74" s="37"/>
      <c r="Q74" s="37"/>
      <c r="R74" s="37"/>
      <c r="S74" s="36"/>
      <c r="T74" s="36"/>
      <c r="U74" s="36"/>
      <c r="V74" s="36"/>
      <c r="W74" s="36"/>
    </row>
    <row r="75" spans="1:25" ht="18" x14ac:dyDescent="0.25">
      <c r="A75" s="32" t="s">
        <v>229</v>
      </c>
      <c r="B75" s="32"/>
      <c r="C75" s="37"/>
      <c r="D75" s="37"/>
      <c r="E75" s="37"/>
      <c r="F75" s="37"/>
      <c r="G75" s="37"/>
      <c r="H75" s="37"/>
      <c r="I75" s="37"/>
      <c r="J75" s="37"/>
      <c r="K75" s="37"/>
      <c r="L75" s="37"/>
      <c r="M75" s="37"/>
      <c r="N75" s="37"/>
      <c r="O75" s="37"/>
      <c r="P75" s="37"/>
      <c r="Q75" s="13"/>
      <c r="R75" s="37"/>
      <c r="S75" s="36"/>
      <c r="T75" s="36"/>
      <c r="U75" s="36"/>
      <c r="V75" s="36"/>
      <c r="W75" s="36"/>
    </row>
    <row r="76" spans="1:25" ht="6" customHeight="1" thickBot="1" x14ac:dyDescent="0.3">
      <c r="A76" s="32"/>
      <c r="B76" s="32"/>
      <c r="C76" s="37"/>
      <c r="D76" s="37"/>
      <c r="E76" s="37"/>
      <c r="F76" s="37"/>
      <c r="G76" s="37"/>
      <c r="H76" s="37"/>
      <c r="I76" s="37"/>
      <c r="J76" s="37"/>
      <c r="K76" s="37"/>
      <c r="L76" s="37"/>
      <c r="M76" s="37"/>
      <c r="N76" s="37"/>
      <c r="O76" s="37"/>
      <c r="P76" s="37"/>
      <c r="Q76" s="37"/>
      <c r="R76" s="37"/>
      <c r="S76" s="36"/>
      <c r="T76" s="36"/>
      <c r="U76" s="36"/>
      <c r="V76" s="14"/>
      <c r="W76" s="14"/>
    </row>
    <row r="77" spans="1:25" ht="15.75" customHeight="1" thickBot="1" x14ac:dyDescent="0.3">
      <c r="A77" s="1022" t="s">
        <v>296</v>
      </c>
      <c r="B77" s="1023"/>
      <c r="C77" s="1024"/>
      <c r="D77" s="957" t="s">
        <v>88</v>
      </c>
      <c r="E77" s="958"/>
      <c r="F77" s="958"/>
      <c r="G77" s="958"/>
      <c r="H77" s="958"/>
      <c r="I77" s="958"/>
      <c r="J77" s="958"/>
      <c r="K77" s="958"/>
      <c r="L77" s="958"/>
      <c r="M77" s="958"/>
      <c r="N77" s="958"/>
      <c r="O77" s="958"/>
      <c r="P77" s="958"/>
      <c r="Q77" s="958"/>
      <c r="R77" s="958"/>
      <c r="S77" s="958"/>
      <c r="T77" s="958"/>
      <c r="U77" s="959"/>
      <c r="W77" s="29"/>
      <c r="X77" s="29"/>
      <c r="Y77" s="29"/>
    </row>
    <row r="78" spans="1:25" ht="52.5" customHeight="1" thickBot="1" x14ac:dyDescent="0.3">
      <c r="A78" s="1025"/>
      <c r="B78" s="1026"/>
      <c r="C78" s="1027"/>
      <c r="D78" s="161" t="s">
        <v>100</v>
      </c>
      <c r="E78" s="162" t="s">
        <v>89</v>
      </c>
      <c r="F78" s="162" t="s">
        <v>90</v>
      </c>
      <c r="G78" s="162" t="s">
        <v>91</v>
      </c>
      <c r="H78" s="163" t="s">
        <v>92</v>
      </c>
      <c r="I78" s="163" t="s">
        <v>93</v>
      </c>
      <c r="J78" s="163" t="s">
        <v>94</v>
      </c>
      <c r="K78" s="163" t="s">
        <v>95</v>
      </c>
      <c r="L78" s="163" t="s">
        <v>96</v>
      </c>
      <c r="M78" s="163" t="s">
        <v>97</v>
      </c>
      <c r="N78" s="163" t="s">
        <v>118</v>
      </c>
      <c r="O78" s="163" t="s">
        <v>119</v>
      </c>
      <c r="P78" s="162" t="s">
        <v>120</v>
      </c>
      <c r="Q78" s="162" t="s">
        <v>98</v>
      </c>
      <c r="R78" s="162" t="s">
        <v>99</v>
      </c>
      <c r="S78" s="162" t="s">
        <v>155</v>
      </c>
      <c r="T78" s="164" t="s">
        <v>101</v>
      </c>
      <c r="U78" s="489" t="s">
        <v>6</v>
      </c>
      <c r="V78" s="36"/>
    </row>
    <row r="79" spans="1:25" ht="15" customHeight="1" x14ac:dyDescent="0.25">
      <c r="A79" s="986" t="s">
        <v>438</v>
      </c>
      <c r="B79" s="987"/>
      <c r="C79" s="988"/>
      <c r="D79" s="165">
        <v>0</v>
      </c>
      <c r="E79" s="404">
        <v>0</v>
      </c>
      <c r="F79" s="404">
        <v>0</v>
      </c>
      <c r="G79" s="404">
        <v>0</v>
      </c>
      <c r="H79" s="404">
        <v>0</v>
      </c>
      <c r="I79" s="404">
        <v>0</v>
      </c>
      <c r="J79" s="404">
        <v>0</v>
      </c>
      <c r="K79" s="404">
        <v>0</v>
      </c>
      <c r="L79" s="404">
        <v>0</v>
      </c>
      <c r="M79" s="404">
        <v>0</v>
      </c>
      <c r="N79" s="404">
        <v>0</v>
      </c>
      <c r="O79" s="404">
        <v>0</v>
      </c>
      <c r="P79" s="404">
        <v>0</v>
      </c>
      <c r="Q79" s="404">
        <v>0</v>
      </c>
      <c r="R79" s="404">
        <v>0</v>
      </c>
      <c r="S79" s="404">
        <v>0</v>
      </c>
      <c r="T79" s="167">
        <v>0</v>
      </c>
      <c r="U79" s="151">
        <f>SUM(D79:T79)</f>
        <v>0</v>
      </c>
      <c r="V79" s="36"/>
    </row>
    <row r="80" spans="1:25" ht="15" customHeight="1" x14ac:dyDescent="0.25">
      <c r="A80" s="989" t="s">
        <v>255</v>
      </c>
      <c r="B80" s="990"/>
      <c r="C80" s="991"/>
      <c r="D80" s="168">
        <v>0</v>
      </c>
      <c r="E80" s="170">
        <v>0</v>
      </c>
      <c r="F80" s="170">
        <v>0</v>
      </c>
      <c r="G80" s="170">
        <v>0</v>
      </c>
      <c r="H80" s="170">
        <v>0</v>
      </c>
      <c r="I80" s="170">
        <v>0</v>
      </c>
      <c r="J80" s="170">
        <v>0</v>
      </c>
      <c r="K80" s="170">
        <v>0</v>
      </c>
      <c r="L80" s="170">
        <v>0</v>
      </c>
      <c r="M80" s="170">
        <v>0</v>
      </c>
      <c r="N80" s="170">
        <v>0</v>
      </c>
      <c r="O80" s="170">
        <v>0</v>
      </c>
      <c r="P80" s="170">
        <v>0</v>
      </c>
      <c r="Q80" s="170">
        <v>0</v>
      </c>
      <c r="R80" s="170">
        <v>0</v>
      </c>
      <c r="S80" s="170">
        <v>0</v>
      </c>
      <c r="T80" s="171">
        <v>0</v>
      </c>
      <c r="U80" s="172">
        <f t="shared" ref="U80:U89" si="17">SUM(D80:T80)</f>
        <v>0</v>
      </c>
      <c r="V80" s="36"/>
    </row>
    <row r="81" spans="1:25" ht="27.75" customHeight="1" x14ac:dyDescent="0.25">
      <c r="A81" s="989" t="s">
        <v>439</v>
      </c>
      <c r="B81" s="990"/>
      <c r="C81" s="991"/>
      <c r="D81" s="168">
        <v>0</v>
      </c>
      <c r="E81" s="171">
        <v>0</v>
      </c>
      <c r="F81" s="171">
        <v>0</v>
      </c>
      <c r="G81" s="171">
        <v>0</v>
      </c>
      <c r="H81" s="171">
        <v>0</v>
      </c>
      <c r="I81" s="171">
        <v>0</v>
      </c>
      <c r="J81" s="171">
        <v>0</v>
      </c>
      <c r="K81" s="171">
        <v>0</v>
      </c>
      <c r="L81" s="171">
        <v>0</v>
      </c>
      <c r="M81" s="171">
        <v>0</v>
      </c>
      <c r="N81" s="171">
        <v>0</v>
      </c>
      <c r="O81" s="171">
        <v>0</v>
      </c>
      <c r="P81" s="171">
        <v>0</v>
      </c>
      <c r="Q81" s="171">
        <v>0</v>
      </c>
      <c r="R81" s="171">
        <v>0</v>
      </c>
      <c r="S81" s="171">
        <v>0</v>
      </c>
      <c r="T81" s="171">
        <v>0</v>
      </c>
      <c r="U81" s="172">
        <f t="shared" si="17"/>
        <v>0</v>
      </c>
      <c r="V81" s="36"/>
    </row>
    <row r="82" spans="1:25" ht="27.75" customHeight="1" x14ac:dyDescent="0.25">
      <c r="A82" s="989" t="s">
        <v>440</v>
      </c>
      <c r="B82" s="990"/>
      <c r="C82" s="991"/>
      <c r="D82" s="168">
        <v>0</v>
      </c>
      <c r="E82" s="171">
        <v>0</v>
      </c>
      <c r="F82" s="171">
        <v>0</v>
      </c>
      <c r="G82" s="171">
        <v>0</v>
      </c>
      <c r="H82" s="171">
        <v>0</v>
      </c>
      <c r="I82" s="171">
        <v>0</v>
      </c>
      <c r="J82" s="171">
        <v>0</v>
      </c>
      <c r="K82" s="171">
        <v>0</v>
      </c>
      <c r="L82" s="171">
        <v>0</v>
      </c>
      <c r="M82" s="171">
        <v>0</v>
      </c>
      <c r="N82" s="171">
        <v>0</v>
      </c>
      <c r="O82" s="171">
        <v>0</v>
      </c>
      <c r="P82" s="171">
        <v>0</v>
      </c>
      <c r="Q82" s="171">
        <v>0</v>
      </c>
      <c r="R82" s="171">
        <v>0</v>
      </c>
      <c r="S82" s="171">
        <v>0</v>
      </c>
      <c r="T82" s="171">
        <v>0</v>
      </c>
      <c r="U82" s="172">
        <f t="shared" si="17"/>
        <v>0</v>
      </c>
      <c r="V82" s="36"/>
    </row>
    <row r="83" spans="1:25" ht="29.25" customHeight="1" x14ac:dyDescent="0.25">
      <c r="A83" s="989" t="s">
        <v>441</v>
      </c>
      <c r="B83" s="990"/>
      <c r="C83" s="991"/>
      <c r="D83" s="168">
        <v>0</v>
      </c>
      <c r="E83" s="171">
        <v>0</v>
      </c>
      <c r="F83" s="171">
        <v>0</v>
      </c>
      <c r="G83" s="171">
        <v>0</v>
      </c>
      <c r="H83" s="171">
        <v>0</v>
      </c>
      <c r="I83" s="171">
        <v>0</v>
      </c>
      <c r="J83" s="171">
        <v>0</v>
      </c>
      <c r="K83" s="171">
        <v>0</v>
      </c>
      <c r="L83" s="171">
        <v>0</v>
      </c>
      <c r="M83" s="171">
        <v>0</v>
      </c>
      <c r="N83" s="171">
        <v>0</v>
      </c>
      <c r="O83" s="171">
        <v>0</v>
      </c>
      <c r="P83" s="171">
        <v>0</v>
      </c>
      <c r="Q83" s="171">
        <v>0</v>
      </c>
      <c r="R83" s="171">
        <v>0</v>
      </c>
      <c r="S83" s="171">
        <v>0</v>
      </c>
      <c r="T83" s="171">
        <v>0</v>
      </c>
      <c r="U83" s="172">
        <f t="shared" si="17"/>
        <v>0</v>
      </c>
      <c r="V83" s="36"/>
    </row>
    <row r="84" spans="1:25" ht="15" customHeight="1" x14ac:dyDescent="0.25">
      <c r="A84" s="989" t="s">
        <v>442</v>
      </c>
      <c r="B84" s="990"/>
      <c r="C84" s="991"/>
      <c r="D84" s="130">
        <v>0</v>
      </c>
      <c r="E84" s="170">
        <v>0</v>
      </c>
      <c r="F84" s="170">
        <v>0</v>
      </c>
      <c r="G84" s="170">
        <v>0</v>
      </c>
      <c r="H84" s="170">
        <v>0</v>
      </c>
      <c r="I84" s="170">
        <v>0</v>
      </c>
      <c r="J84" s="170">
        <v>0</v>
      </c>
      <c r="K84" s="170">
        <v>0</v>
      </c>
      <c r="L84" s="170">
        <v>0</v>
      </c>
      <c r="M84" s="170">
        <v>0</v>
      </c>
      <c r="N84" s="170">
        <v>0</v>
      </c>
      <c r="O84" s="170">
        <v>0</v>
      </c>
      <c r="P84" s="170">
        <v>0</v>
      </c>
      <c r="Q84" s="170">
        <v>0</v>
      </c>
      <c r="R84" s="170">
        <v>0</v>
      </c>
      <c r="S84" s="170">
        <v>0</v>
      </c>
      <c r="T84" s="171">
        <v>0</v>
      </c>
      <c r="U84" s="172">
        <f t="shared" si="17"/>
        <v>0</v>
      </c>
      <c r="V84" s="36"/>
    </row>
    <row r="85" spans="1:25" ht="15" customHeight="1" x14ac:dyDescent="0.25">
      <c r="A85" s="989" t="s">
        <v>546</v>
      </c>
      <c r="B85" s="990"/>
      <c r="C85" s="991"/>
      <c r="D85" s="130">
        <v>0</v>
      </c>
      <c r="E85" s="170">
        <v>0</v>
      </c>
      <c r="F85" s="170">
        <v>0</v>
      </c>
      <c r="G85" s="170">
        <v>0</v>
      </c>
      <c r="H85" s="170">
        <v>0</v>
      </c>
      <c r="I85" s="170">
        <v>0</v>
      </c>
      <c r="J85" s="170">
        <v>0</v>
      </c>
      <c r="K85" s="170">
        <v>0</v>
      </c>
      <c r="L85" s="170">
        <v>0</v>
      </c>
      <c r="M85" s="170">
        <v>0</v>
      </c>
      <c r="N85" s="170">
        <v>0</v>
      </c>
      <c r="O85" s="170">
        <v>0</v>
      </c>
      <c r="P85" s="170">
        <v>0</v>
      </c>
      <c r="Q85" s="170">
        <v>0</v>
      </c>
      <c r="R85" s="170">
        <v>0</v>
      </c>
      <c r="S85" s="170">
        <v>0</v>
      </c>
      <c r="T85" s="171">
        <v>0</v>
      </c>
      <c r="U85" s="172">
        <f t="shared" si="17"/>
        <v>0</v>
      </c>
      <c r="V85" s="36"/>
    </row>
    <row r="86" spans="1:25" ht="27.75" customHeight="1" x14ac:dyDescent="0.25">
      <c r="A86" s="989" t="s">
        <v>458</v>
      </c>
      <c r="B86" s="990"/>
      <c r="C86" s="991"/>
      <c r="D86" s="130">
        <v>0</v>
      </c>
      <c r="E86" s="170">
        <v>0</v>
      </c>
      <c r="F86" s="170">
        <v>0</v>
      </c>
      <c r="G86" s="170">
        <v>0</v>
      </c>
      <c r="H86" s="170">
        <v>0</v>
      </c>
      <c r="I86" s="170">
        <v>0</v>
      </c>
      <c r="J86" s="170">
        <v>0</v>
      </c>
      <c r="K86" s="170">
        <v>0</v>
      </c>
      <c r="L86" s="170">
        <v>0</v>
      </c>
      <c r="M86" s="170">
        <v>0</v>
      </c>
      <c r="N86" s="170">
        <v>0</v>
      </c>
      <c r="O86" s="170">
        <v>0</v>
      </c>
      <c r="P86" s="170">
        <v>0</v>
      </c>
      <c r="Q86" s="170">
        <v>0</v>
      </c>
      <c r="R86" s="170">
        <v>0</v>
      </c>
      <c r="S86" s="170">
        <v>0</v>
      </c>
      <c r="T86" s="171">
        <v>0</v>
      </c>
      <c r="U86" s="172">
        <f t="shared" si="17"/>
        <v>0</v>
      </c>
      <c r="V86" s="36"/>
    </row>
    <row r="87" spans="1:25" ht="30" customHeight="1" x14ac:dyDescent="0.25">
      <c r="A87" s="989" t="s">
        <v>444</v>
      </c>
      <c r="B87" s="990"/>
      <c r="C87" s="991"/>
      <c r="D87" s="130">
        <v>0</v>
      </c>
      <c r="E87" s="170">
        <v>0</v>
      </c>
      <c r="F87" s="170">
        <v>0</v>
      </c>
      <c r="G87" s="170">
        <v>0</v>
      </c>
      <c r="H87" s="170">
        <v>0</v>
      </c>
      <c r="I87" s="170">
        <v>0</v>
      </c>
      <c r="J87" s="170">
        <v>0</v>
      </c>
      <c r="K87" s="170">
        <v>0</v>
      </c>
      <c r="L87" s="170">
        <v>0</v>
      </c>
      <c r="M87" s="170">
        <v>0</v>
      </c>
      <c r="N87" s="170">
        <v>0</v>
      </c>
      <c r="O87" s="170">
        <v>0</v>
      </c>
      <c r="P87" s="170">
        <v>0</v>
      </c>
      <c r="Q87" s="170">
        <v>0</v>
      </c>
      <c r="R87" s="170">
        <v>0</v>
      </c>
      <c r="S87" s="170">
        <v>0</v>
      </c>
      <c r="T87" s="171">
        <v>0</v>
      </c>
      <c r="U87" s="172">
        <f t="shared" si="17"/>
        <v>0</v>
      </c>
      <c r="V87" s="36"/>
    </row>
    <row r="88" spans="1:25" x14ac:dyDescent="0.25">
      <c r="A88" s="989" t="s">
        <v>445</v>
      </c>
      <c r="B88" s="990"/>
      <c r="C88" s="991"/>
      <c r="D88" s="130">
        <v>0</v>
      </c>
      <c r="E88" s="170">
        <v>0</v>
      </c>
      <c r="F88" s="170">
        <v>0</v>
      </c>
      <c r="G88" s="170">
        <v>0</v>
      </c>
      <c r="H88" s="170">
        <v>0</v>
      </c>
      <c r="I88" s="170">
        <v>0</v>
      </c>
      <c r="J88" s="170">
        <v>0</v>
      </c>
      <c r="K88" s="170">
        <v>0</v>
      </c>
      <c r="L88" s="170">
        <v>0</v>
      </c>
      <c r="M88" s="170">
        <v>0</v>
      </c>
      <c r="N88" s="170">
        <v>0</v>
      </c>
      <c r="O88" s="170">
        <v>0</v>
      </c>
      <c r="P88" s="170">
        <v>0</v>
      </c>
      <c r="Q88" s="170">
        <v>0</v>
      </c>
      <c r="R88" s="170">
        <v>0</v>
      </c>
      <c r="S88" s="170">
        <v>0</v>
      </c>
      <c r="T88" s="171">
        <v>0</v>
      </c>
      <c r="U88" s="172">
        <f t="shared" si="17"/>
        <v>0</v>
      </c>
      <c r="V88" s="36"/>
    </row>
    <row r="89" spans="1:25" ht="15.75" customHeight="1" thickBot="1" x14ac:dyDescent="0.3">
      <c r="A89" s="1028" t="s">
        <v>446</v>
      </c>
      <c r="B89" s="1029"/>
      <c r="C89" s="1030"/>
      <c r="D89" s="173">
        <v>0</v>
      </c>
      <c r="E89" s="405">
        <v>0</v>
      </c>
      <c r="F89" s="405">
        <v>0</v>
      </c>
      <c r="G89" s="405">
        <v>0</v>
      </c>
      <c r="H89" s="405">
        <v>0</v>
      </c>
      <c r="I89" s="405">
        <v>0</v>
      </c>
      <c r="J89" s="405">
        <v>0</v>
      </c>
      <c r="K89" s="405">
        <v>0</v>
      </c>
      <c r="L89" s="405">
        <v>0</v>
      </c>
      <c r="M89" s="405">
        <v>0</v>
      </c>
      <c r="N89" s="405">
        <v>0</v>
      </c>
      <c r="O89" s="405">
        <v>0</v>
      </c>
      <c r="P89" s="405">
        <v>0</v>
      </c>
      <c r="Q89" s="405">
        <v>0</v>
      </c>
      <c r="R89" s="405">
        <v>0</v>
      </c>
      <c r="S89" s="405">
        <v>0</v>
      </c>
      <c r="T89" s="174">
        <v>0</v>
      </c>
      <c r="U89" s="148">
        <f t="shared" si="17"/>
        <v>0</v>
      </c>
      <c r="V89" s="36"/>
    </row>
    <row r="90" spans="1:25" ht="15.75" thickBot="1" x14ac:dyDescent="0.3">
      <c r="A90" s="156" t="s">
        <v>6</v>
      </c>
      <c r="B90" s="157"/>
      <c r="C90" s="175"/>
      <c r="D90" s="176">
        <f t="shared" ref="D90:R90" si="18">SUM(D79:D89)</f>
        <v>0</v>
      </c>
      <c r="E90" s="177">
        <f t="shared" si="18"/>
        <v>0</v>
      </c>
      <c r="F90" s="178">
        <f t="shared" si="18"/>
        <v>0</v>
      </c>
      <c r="G90" s="179">
        <f t="shared" si="18"/>
        <v>0</v>
      </c>
      <c r="H90" s="179">
        <f t="shared" si="18"/>
        <v>0</v>
      </c>
      <c r="I90" s="179">
        <f t="shared" si="18"/>
        <v>0</v>
      </c>
      <c r="J90" s="179">
        <f t="shared" si="18"/>
        <v>0</v>
      </c>
      <c r="K90" s="179">
        <f t="shared" si="18"/>
        <v>0</v>
      </c>
      <c r="L90" s="179">
        <f t="shared" si="18"/>
        <v>0</v>
      </c>
      <c r="M90" s="177">
        <f t="shared" si="18"/>
        <v>0</v>
      </c>
      <c r="N90" s="177">
        <f t="shared" si="18"/>
        <v>0</v>
      </c>
      <c r="O90" s="178">
        <f t="shared" si="18"/>
        <v>0</v>
      </c>
      <c r="P90" s="180">
        <f t="shared" si="18"/>
        <v>0</v>
      </c>
      <c r="Q90" s="180">
        <f t="shared" si="18"/>
        <v>0</v>
      </c>
      <c r="R90" s="181">
        <f t="shared" si="18"/>
        <v>0</v>
      </c>
      <c r="S90" s="406">
        <f>SUM(S79:S89)</f>
        <v>0</v>
      </c>
      <c r="T90" s="407">
        <f>SUM(T79:T89)</f>
        <v>0</v>
      </c>
      <c r="U90" s="182">
        <f>SUM(U79:U89)</f>
        <v>0</v>
      </c>
      <c r="V90" s="36"/>
    </row>
    <row r="92" spans="1:25" ht="18" x14ac:dyDescent="0.25">
      <c r="A92" s="141" t="s">
        <v>207</v>
      </c>
      <c r="B92" s="13"/>
    </row>
    <row r="93" spans="1:25" ht="18" x14ac:dyDescent="0.25">
      <c r="A93" s="28" t="s">
        <v>406</v>
      </c>
      <c r="B93" s="13"/>
    </row>
    <row r="94" spans="1:25" ht="15.75" thickBot="1" x14ac:dyDescent="0.3">
      <c r="A94" s="32" t="s">
        <v>229</v>
      </c>
      <c r="B94" s="32"/>
    </row>
    <row r="95" spans="1:25" ht="15.75" customHeight="1" thickBot="1" x14ac:dyDescent="0.3">
      <c r="A95" s="1022" t="s">
        <v>296</v>
      </c>
      <c r="B95" s="1023"/>
      <c r="C95" s="1024"/>
      <c r="D95" s="957" t="s">
        <v>88</v>
      </c>
      <c r="E95" s="958"/>
      <c r="F95" s="958"/>
      <c r="G95" s="958"/>
      <c r="H95" s="958"/>
      <c r="I95" s="958"/>
      <c r="J95" s="958"/>
      <c r="K95" s="958"/>
      <c r="L95" s="958"/>
      <c r="M95" s="958"/>
      <c r="N95" s="958"/>
      <c r="O95" s="958"/>
      <c r="P95" s="958"/>
      <c r="Q95" s="958"/>
      <c r="R95" s="958"/>
      <c r="S95" s="958"/>
      <c r="T95" s="958"/>
      <c r="U95" s="959"/>
      <c r="W95" s="29"/>
      <c r="X95" s="29"/>
      <c r="Y95" s="29"/>
    </row>
    <row r="96" spans="1:25" ht="56.25" customHeight="1" thickBot="1" x14ac:dyDescent="0.3">
      <c r="A96" s="1025"/>
      <c r="B96" s="1026"/>
      <c r="C96" s="1027"/>
      <c r="D96" s="161" t="s">
        <v>100</v>
      </c>
      <c r="E96" s="162" t="s">
        <v>89</v>
      </c>
      <c r="F96" s="162" t="s">
        <v>90</v>
      </c>
      <c r="G96" s="162" t="s">
        <v>91</v>
      </c>
      <c r="H96" s="163" t="s">
        <v>92</v>
      </c>
      <c r="I96" s="163" t="s">
        <v>93</v>
      </c>
      <c r="J96" s="163" t="s">
        <v>94</v>
      </c>
      <c r="K96" s="163" t="s">
        <v>95</v>
      </c>
      <c r="L96" s="163" t="s">
        <v>96</v>
      </c>
      <c r="M96" s="163" t="s">
        <v>97</v>
      </c>
      <c r="N96" s="163" t="s">
        <v>118</v>
      </c>
      <c r="O96" s="163" t="s">
        <v>119</v>
      </c>
      <c r="P96" s="162" t="s">
        <v>120</v>
      </c>
      <c r="Q96" s="162" t="s">
        <v>98</v>
      </c>
      <c r="R96" s="162" t="s">
        <v>99</v>
      </c>
      <c r="S96" s="162" t="s">
        <v>155</v>
      </c>
      <c r="T96" s="164" t="s">
        <v>101</v>
      </c>
      <c r="U96" s="489" t="s">
        <v>6</v>
      </c>
      <c r="V96" s="36"/>
    </row>
    <row r="97" spans="1:22" ht="15" customHeight="1" x14ac:dyDescent="0.25">
      <c r="A97" s="986" t="s">
        <v>438</v>
      </c>
      <c r="B97" s="987"/>
      <c r="C97" s="988"/>
      <c r="D97" s="165">
        <v>0</v>
      </c>
      <c r="E97" s="404">
        <v>0</v>
      </c>
      <c r="F97" s="404">
        <v>0</v>
      </c>
      <c r="G97" s="404">
        <v>0</v>
      </c>
      <c r="H97" s="404">
        <v>0</v>
      </c>
      <c r="I97" s="404">
        <v>0</v>
      </c>
      <c r="J97" s="404">
        <v>0</v>
      </c>
      <c r="K97" s="404">
        <v>0</v>
      </c>
      <c r="L97" s="404">
        <v>0</v>
      </c>
      <c r="M97" s="404">
        <v>0</v>
      </c>
      <c r="N97" s="404">
        <v>0</v>
      </c>
      <c r="O97" s="404">
        <v>0</v>
      </c>
      <c r="P97" s="404">
        <v>0</v>
      </c>
      <c r="Q97" s="404">
        <v>0</v>
      </c>
      <c r="R97" s="404">
        <v>0</v>
      </c>
      <c r="S97" s="404">
        <v>0</v>
      </c>
      <c r="T97" s="167">
        <v>0</v>
      </c>
      <c r="U97" s="151">
        <f t="shared" ref="U97:U107" si="19">SUM(D97:T97)</f>
        <v>0</v>
      </c>
      <c r="V97" s="36"/>
    </row>
    <row r="98" spans="1:22" ht="15" customHeight="1" x14ac:dyDescent="0.25">
      <c r="A98" s="989" t="s">
        <v>255</v>
      </c>
      <c r="B98" s="990"/>
      <c r="C98" s="991"/>
      <c r="D98" s="168">
        <v>0</v>
      </c>
      <c r="E98" s="170">
        <v>0</v>
      </c>
      <c r="F98" s="170">
        <v>0</v>
      </c>
      <c r="G98" s="170">
        <v>0</v>
      </c>
      <c r="H98" s="170">
        <v>0</v>
      </c>
      <c r="I98" s="170">
        <v>0</v>
      </c>
      <c r="J98" s="170">
        <v>0</v>
      </c>
      <c r="K98" s="170">
        <v>0</v>
      </c>
      <c r="L98" s="170">
        <v>0</v>
      </c>
      <c r="M98" s="170">
        <v>0</v>
      </c>
      <c r="N98" s="170">
        <v>0</v>
      </c>
      <c r="O98" s="170">
        <v>0</v>
      </c>
      <c r="P98" s="170">
        <v>0</v>
      </c>
      <c r="Q98" s="170">
        <v>0</v>
      </c>
      <c r="R98" s="170">
        <v>0</v>
      </c>
      <c r="S98" s="170">
        <v>0</v>
      </c>
      <c r="T98" s="171">
        <v>0</v>
      </c>
      <c r="U98" s="172">
        <f t="shared" si="19"/>
        <v>0</v>
      </c>
      <c r="V98" s="36"/>
    </row>
    <row r="99" spans="1:22" ht="28.5" customHeight="1" x14ac:dyDescent="0.25">
      <c r="A99" s="989" t="s">
        <v>439</v>
      </c>
      <c r="B99" s="990"/>
      <c r="C99" s="991"/>
      <c r="D99" s="168">
        <v>0</v>
      </c>
      <c r="E99" s="171">
        <v>0</v>
      </c>
      <c r="F99" s="171">
        <v>0</v>
      </c>
      <c r="G99" s="171">
        <v>0</v>
      </c>
      <c r="H99" s="171">
        <v>0</v>
      </c>
      <c r="I99" s="171">
        <v>0</v>
      </c>
      <c r="J99" s="171">
        <v>0</v>
      </c>
      <c r="K99" s="171">
        <v>0</v>
      </c>
      <c r="L99" s="171">
        <v>0</v>
      </c>
      <c r="M99" s="171">
        <v>0</v>
      </c>
      <c r="N99" s="171">
        <v>0</v>
      </c>
      <c r="O99" s="171">
        <v>0</v>
      </c>
      <c r="P99" s="171">
        <v>0</v>
      </c>
      <c r="Q99" s="171">
        <v>0</v>
      </c>
      <c r="R99" s="171">
        <v>0</v>
      </c>
      <c r="S99" s="171">
        <v>0</v>
      </c>
      <c r="T99" s="171">
        <v>0</v>
      </c>
      <c r="U99" s="172">
        <f t="shared" si="19"/>
        <v>0</v>
      </c>
      <c r="V99" s="36"/>
    </row>
    <row r="100" spans="1:22" ht="29.25" customHeight="1" x14ac:dyDescent="0.25">
      <c r="A100" s="989" t="s">
        <v>440</v>
      </c>
      <c r="B100" s="990"/>
      <c r="C100" s="991"/>
      <c r="D100" s="168">
        <v>0</v>
      </c>
      <c r="E100" s="171">
        <v>0</v>
      </c>
      <c r="F100" s="171">
        <v>0</v>
      </c>
      <c r="G100" s="171">
        <v>0</v>
      </c>
      <c r="H100" s="171">
        <v>0</v>
      </c>
      <c r="I100" s="171">
        <v>0</v>
      </c>
      <c r="J100" s="171">
        <v>0</v>
      </c>
      <c r="K100" s="171">
        <v>0</v>
      </c>
      <c r="L100" s="171">
        <v>0</v>
      </c>
      <c r="M100" s="171">
        <v>0</v>
      </c>
      <c r="N100" s="171">
        <v>0</v>
      </c>
      <c r="O100" s="171">
        <v>0</v>
      </c>
      <c r="P100" s="171">
        <v>0</v>
      </c>
      <c r="Q100" s="171">
        <v>0</v>
      </c>
      <c r="R100" s="171">
        <v>0</v>
      </c>
      <c r="S100" s="171">
        <v>0</v>
      </c>
      <c r="T100" s="171">
        <v>0</v>
      </c>
      <c r="U100" s="172">
        <f t="shared" si="19"/>
        <v>0</v>
      </c>
      <c r="V100" s="36"/>
    </row>
    <row r="101" spans="1:22" ht="30" customHeight="1" x14ac:dyDescent="0.25">
      <c r="A101" s="989" t="s">
        <v>441</v>
      </c>
      <c r="B101" s="990"/>
      <c r="C101" s="991"/>
      <c r="D101" s="168">
        <v>0</v>
      </c>
      <c r="E101" s="171">
        <v>0</v>
      </c>
      <c r="F101" s="171">
        <v>0</v>
      </c>
      <c r="G101" s="171">
        <v>0</v>
      </c>
      <c r="H101" s="171">
        <v>0</v>
      </c>
      <c r="I101" s="171">
        <v>0</v>
      </c>
      <c r="J101" s="171">
        <v>0</v>
      </c>
      <c r="K101" s="171">
        <v>0</v>
      </c>
      <c r="L101" s="171">
        <v>0</v>
      </c>
      <c r="M101" s="171">
        <v>0</v>
      </c>
      <c r="N101" s="171">
        <v>0</v>
      </c>
      <c r="O101" s="171">
        <v>0</v>
      </c>
      <c r="P101" s="171">
        <v>0</v>
      </c>
      <c r="Q101" s="171">
        <v>0</v>
      </c>
      <c r="R101" s="171">
        <v>0</v>
      </c>
      <c r="S101" s="171">
        <v>0</v>
      </c>
      <c r="T101" s="171">
        <v>0</v>
      </c>
      <c r="U101" s="172">
        <f t="shared" si="19"/>
        <v>0</v>
      </c>
      <c r="V101" s="36"/>
    </row>
    <row r="102" spans="1:22" ht="15" customHeight="1" x14ac:dyDescent="0.25">
      <c r="A102" s="989" t="s">
        <v>442</v>
      </c>
      <c r="B102" s="990"/>
      <c r="C102" s="991"/>
      <c r="D102" s="130">
        <v>0</v>
      </c>
      <c r="E102" s="170">
        <v>0</v>
      </c>
      <c r="F102" s="170">
        <v>0</v>
      </c>
      <c r="G102" s="170">
        <v>0</v>
      </c>
      <c r="H102" s="170">
        <v>0</v>
      </c>
      <c r="I102" s="170">
        <v>0</v>
      </c>
      <c r="J102" s="170">
        <v>0</v>
      </c>
      <c r="K102" s="170">
        <v>0</v>
      </c>
      <c r="L102" s="170">
        <v>0</v>
      </c>
      <c r="M102" s="170">
        <v>0</v>
      </c>
      <c r="N102" s="170">
        <v>0</v>
      </c>
      <c r="O102" s="170">
        <v>0</v>
      </c>
      <c r="P102" s="170">
        <v>0</v>
      </c>
      <c r="Q102" s="170">
        <v>0</v>
      </c>
      <c r="R102" s="170">
        <v>0</v>
      </c>
      <c r="S102" s="170">
        <v>0</v>
      </c>
      <c r="T102" s="171">
        <v>0</v>
      </c>
      <c r="U102" s="172">
        <f t="shared" si="19"/>
        <v>0</v>
      </c>
      <c r="V102" s="36"/>
    </row>
    <row r="103" spans="1:22" ht="15" customHeight="1" x14ac:dyDescent="0.25">
      <c r="A103" s="989" t="s">
        <v>546</v>
      </c>
      <c r="B103" s="990"/>
      <c r="C103" s="991"/>
      <c r="D103" s="130">
        <v>0</v>
      </c>
      <c r="E103" s="170">
        <v>0</v>
      </c>
      <c r="F103" s="170">
        <v>0</v>
      </c>
      <c r="G103" s="170">
        <v>0</v>
      </c>
      <c r="H103" s="170">
        <v>0</v>
      </c>
      <c r="I103" s="170">
        <v>0</v>
      </c>
      <c r="J103" s="170">
        <v>0</v>
      </c>
      <c r="K103" s="170">
        <v>0</v>
      </c>
      <c r="L103" s="170">
        <v>0</v>
      </c>
      <c r="M103" s="170">
        <v>0</v>
      </c>
      <c r="N103" s="170">
        <v>0</v>
      </c>
      <c r="O103" s="170">
        <v>0</v>
      </c>
      <c r="P103" s="170">
        <v>0</v>
      </c>
      <c r="Q103" s="170">
        <v>0</v>
      </c>
      <c r="R103" s="170">
        <v>0</v>
      </c>
      <c r="S103" s="170">
        <v>0</v>
      </c>
      <c r="T103" s="171">
        <v>0</v>
      </c>
      <c r="U103" s="172">
        <f t="shared" si="19"/>
        <v>0</v>
      </c>
      <c r="V103" s="36"/>
    </row>
    <row r="104" spans="1:22" ht="27.75" customHeight="1" x14ac:dyDescent="0.25">
      <c r="A104" s="989" t="s">
        <v>458</v>
      </c>
      <c r="B104" s="990"/>
      <c r="C104" s="991"/>
      <c r="D104" s="130">
        <v>0</v>
      </c>
      <c r="E104" s="170">
        <v>0</v>
      </c>
      <c r="F104" s="170">
        <v>0</v>
      </c>
      <c r="G104" s="170">
        <v>0</v>
      </c>
      <c r="H104" s="170">
        <v>0</v>
      </c>
      <c r="I104" s="170">
        <v>0</v>
      </c>
      <c r="J104" s="170">
        <v>0</v>
      </c>
      <c r="K104" s="170">
        <v>0</v>
      </c>
      <c r="L104" s="170">
        <v>0</v>
      </c>
      <c r="M104" s="170">
        <v>0</v>
      </c>
      <c r="N104" s="170">
        <v>0</v>
      </c>
      <c r="O104" s="170">
        <v>0</v>
      </c>
      <c r="P104" s="170">
        <v>0</v>
      </c>
      <c r="Q104" s="170">
        <v>0</v>
      </c>
      <c r="R104" s="170">
        <v>0</v>
      </c>
      <c r="S104" s="170">
        <v>0</v>
      </c>
      <c r="T104" s="171">
        <v>0</v>
      </c>
      <c r="U104" s="172">
        <f t="shared" si="19"/>
        <v>0</v>
      </c>
      <c r="V104" s="36"/>
    </row>
    <row r="105" spans="1:22" ht="30" customHeight="1" x14ac:dyDescent="0.25">
      <c r="A105" s="989" t="s">
        <v>444</v>
      </c>
      <c r="B105" s="990"/>
      <c r="C105" s="991"/>
      <c r="D105" s="130">
        <v>0</v>
      </c>
      <c r="E105" s="170">
        <v>0</v>
      </c>
      <c r="F105" s="170">
        <v>0</v>
      </c>
      <c r="G105" s="170">
        <v>0</v>
      </c>
      <c r="H105" s="170">
        <v>0</v>
      </c>
      <c r="I105" s="170">
        <v>0</v>
      </c>
      <c r="J105" s="170">
        <v>0</v>
      </c>
      <c r="K105" s="170">
        <v>0</v>
      </c>
      <c r="L105" s="170">
        <v>0</v>
      </c>
      <c r="M105" s="170">
        <v>0</v>
      </c>
      <c r="N105" s="170">
        <v>0</v>
      </c>
      <c r="O105" s="170">
        <v>0</v>
      </c>
      <c r="P105" s="170">
        <v>0</v>
      </c>
      <c r="Q105" s="170">
        <v>0</v>
      </c>
      <c r="R105" s="170">
        <v>0</v>
      </c>
      <c r="S105" s="170">
        <v>0</v>
      </c>
      <c r="T105" s="171">
        <v>0</v>
      </c>
      <c r="U105" s="172">
        <f t="shared" si="19"/>
        <v>0</v>
      </c>
      <c r="V105" s="36"/>
    </row>
    <row r="106" spans="1:22" x14ac:dyDescent="0.25">
      <c r="A106" s="989" t="s">
        <v>445</v>
      </c>
      <c r="B106" s="990"/>
      <c r="C106" s="991"/>
      <c r="D106" s="130">
        <v>0</v>
      </c>
      <c r="E106" s="170">
        <v>0</v>
      </c>
      <c r="F106" s="170">
        <v>0</v>
      </c>
      <c r="G106" s="170">
        <v>0</v>
      </c>
      <c r="H106" s="170">
        <v>0</v>
      </c>
      <c r="I106" s="170">
        <v>0</v>
      </c>
      <c r="J106" s="170">
        <v>0</v>
      </c>
      <c r="K106" s="170">
        <v>0</v>
      </c>
      <c r="L106" s="170">
        <v>0</v>
      </c>
      <c r="M106" s="170">
        <v>0</v>
      </c>
      <c r="N106" s="170">
        <v>0</v>
      </c>
      <c r="O106" s="170">
        <v>0</v>
      </c>
      <c r="P106" s="170">
        <v>0</v>
      </c>
      <c r="Q106" s="170">
        <v>0</v>
      </c>
      <c r="R106" s="170">
        <v>0</v>
      </c>
      <c r="S106" s="170">
        <v>0</v>
      </c>
      <c r="T106" s="171">
        <v>0</v>
      </c>
      <c r="U106" s="172">
        <f t="shared" si="19"/>
        <v>0</v>
      </c>
      <c r="V106" s="36"/>
    </row>
    <row r="107" spans="1:22" ht="15.75" customHeight="1" thickBot="1" x14ac:dyDescent="0.3">
      <c r="A107" s="1028" t="s">
        <v>446</v>
      </c>
      <c r="B107" s="1029"/>
      <c r="C107" s="1030"/>
      <c r="D107" s="173">
        <v>0</v>
      </c>
      <c r="E107" s="405">
        <v>0</v>
      </c>
      <c r="F107" s="405">
        <v>0</v>
      </c>
      <c r="G107" s="405">
        <v>0</v>
      </c>
      <c r="H107" s="405">
        <v>0</v>
      </c>
      <c r="I107" s="405">
        <v>0</v>
      </c>
      <c r="J107" s="405">
        <v>0</v>
      </c>
      <c r="K107" s="405">
        <v>0</v>
      </c>
      <c r="L107" s="405">
        <v>0</v>
      </c>
      <c r="M107" s="405">
        <v>0</v>
      </c>
      <c r="N107" s="405">
        <v>0</v>
      </c>
      <c r="O107" s="405">
        <v>0</v>
      </c>
      <c r="P107" s="405">
        <v>0</v>
      </c>
      <c r="Q107" s="405">
        <v>0</v>
      </c>
      <c r="R107" s="405">
        <v>0</v>
      </c>
      <c r="S107" s="405">
        <v>0</v>
      </c>
      <c r="T107" s="174">
        <v>0</v>
      </c>
      <c r="U107" s="151">
        <f t="shared" si="19"/>
        <v>0</v>
      </c>
      <c r="V107" s="36"/>
    </row>
    <row r="108" spans="1:22" ht="15.75" thickBot="1" x14ac:dyDescent="0.3">
      <c r="A108" s="156" t="s">
        <v>6</v>
      </c>
      <c r="B108" s="157"/>
      <c r="C108" s="175"/>
      <c r="D108" s="176">
        <f t="shared" ref="D108:R108" si="20">SUM(D97:D107)</f>
        <v>0</v>
      </c>
      <c r="E108" s="133">
        <f t="shared" si="20"/>
        <v>0</v>
      </c>
      <c r="F108" s="179">
        <f t="shared" si="20"/>
        <v>0</v>
      </c>
      <c r="G108" s="179">
        <f t="shared" si="20"/>
        <v>0</v>
      </c>
      <c r="H108" s="179">
        <f t="shared" si="20"/>
        <v>0</v>
      </c>
      <c r="I108" s="179">
        <f t="shared" si="20"/>
        <v>0</v>
      </c>
      <c r="J108" s="179">
        <f t="shared" si="20"/>
        <v>0</v>
      </c>
      <c r="K108" s="179">
        <f t="shared" si="20"/>
        <v>0</v>
      </c>
      <c r="L108" s="179">
        <f t="shared" si="20"/>
        <v>0</v>
      </c>
      <c r="M108" s="179">
        <f t="shared" si="20"/>
        <v>0</v>
      </c>
      <c r="N108" s="179">
        <f t="shared" si="20"/>
        <v>0</v>
      </c>
      <c r="O108" s="179">
        <f t="shared" si="20"/>
        <v>0</v>
      </c>
      <c r="P108" s="179">
        <f t="shared" si="20"/>
        <v>0</v>
      </c>
      <c r="Q108" s="179">
        <f t="shared" si="20"/>
        <v>0</v>
      </c>
      <c r="R108" s="177">
        <f t="shared" si="20"/>
        <v>0</v>
      </c>
      <c r="S108" s="181">
        <f>SUM(S97:S107)</f>
        <v>0</v>
      </c>
      <c r="T108" s="408">
        <f>SUM(T97:T107)</f>
        <v>0</v>
      </c>
      <c r="U108" s="182">
        <f>SUM(U97:U107)</f>
        <v>0</v>
      </c>
      <c r="V108" s="36"/>
    </row>
    <row r="109" spans="1:22" x14ac:dyDescent="0.25">
      <c r="A109" s="25"/>
      <c r="B109" s="25"/>
      <c r="C109" s="52"/>
      <c r="D109" s="3"/>
      <c r="E109" s="3"/>
      <c r="F109" s="3"/>
      <c r="G109" s="3"/>
      <c r="H109" s="3"/>
      <c r="I109" s="3"/>
      <c r="J109" s="3"/>
      <c r="K109" s="3"/>
      <c r="L109" s="3"/>
      <c r="M109" s="3"/>
      <c r="N109" s="3"/>
      <c r="O109" s="3"/>
      <c r="P109" s="3"/>
      <c r="Q109" s="3"/>
      <c r="R109" s="3"/>
      <c r="S109" s="53"/>
      <c r="T109" s="53"/>
      <c r="U109" s="3"/>
      <c r="V109" s="36"/>
    </row>
    <row r="110" spans="1:22" ht="18" customHeight="1" x14ac:dyDescent="0.25">
      <c r="A110" s="1034" t="s">
        <v>208</v>
      </c>
      <c r="B110" s="1034"/>
      <c r="C110" s="1034"/>
      <c r="D110" s="1034"/>
      <c r="E110" s="1034"/>
      <c r="F110" s="1034"/>
      <c r="G110" s="1034"/>
      <c r="H110" s="1034"/>
      <c r="I110" s="1034"/>
      <c r="J110" s="1034"/>
      <c r="K110" s="1034"/>
      <c r="L110" s="1034"/>
      <c r="M110" s="1034"/>
      <c r="N110" s="1034"/>
      <c r="O110" s="1034"/>
    </row>
    <row r="111" spans="1:22" ht="18" customHeight="1" x14ac:dyDescent="0.25">
      <c r="A111" s="28" t="s">
        <v>231</v>
      </c>
      <c r="B111" s="266"/>
      <c r="C111" s="266"/>
      <c r="D111" s="266"/>
      <c r="E111" s="266"/>
      <c r="F111" s="266"/>
      <c r="G111" s="266"/>
      <c r="H111" s="266"/>
      <c r="I111" s="266"/>
      <c r="J111" s="266"/>
      <c r="K111" s="266"/>
      <c r="L111" s="266"/>
      <c r="M111" s="266"/>
      <c r="N111" s="266"/>
      <c r="O111" s="266"/>
    </row>
    <row r="112" spans="1:22" ht="15.75" customHeight="1" thickBot="1" x14ac:dyDescent="0.3">
      <c r="A112" s="985" t="s">
        <v>230</v>
      </c>
      <c r="B112" s="985"/>
      <c r="C112" s="985"/>
      <c r="D112" s="985"/>
      <c r="E112" s="985"/>
      <c r="F112" s="985"/>
      <c r="G112" s="985"/>
      <c r="H112" s="985"/>
      <c r="I112" s="985"/>
      <c r="J112" s="985"/>
      <c r="K112" s="985"/>
      <c r="L112" s="985"/>
      <c r="M112" s="985"/>
      <c r="N112" s="985"/>
      <c r="O112" s="39"/>
    </row>
    <row r="113" spans="1:20" ht="15.75" customHeight="1" thickBot="1" x14ac:dyDescent="0.3">
      <c r="A113" s="1020" t="s">
        <v>288</v>
      </c>
      <c r="B113" s="957" t="s">
        <v>295</v>
      </c>
      <c r="C113" s="958"/>
      <c r="D113" s="958"/>
      <c r="E113" s="958"/>
      <c r="F113" s="958"/>
      <c r="G113" s="958"/>
      <c r="H113" s="958"/>
      <c r="I113" s="958"/>
      <c r="J113" s="958"/>
      <c r="K113" s="958"/>
      <c r="L113" s="958"/>
      <c r="M113" s="958"/>
      <c r="N113" s="958"/>
      <c r="O113" s="958"/>
      <c r="P113" s="958"/>
      <c r="Q113" s="958"/>
      <c r="R113" s="959"/>
      <c r="S113" s="955" t="s">
        <v>6</v>
      </c>
      <c r="T113" s="36"/>
    </row>
    <row r="114" spans="1:20" ht="67.5" customHeight="1" thickBot="1" x14ac:dyDescent="0.3">
      <c r="A114" s="1021"/>
      <c r="B114" s="411" t="s">
        <v>274</v>
      </c>
      <c r="C114" s="412" t="s">
        <v>89</v>
      </c>
      <c r="D114" s="412" t="s">
        <v>90</v>
      </c>
      <c r="E114" s="412" t="s">
        <v>91</v>
      </c>
      <c r="F114" s="413" t="s">
        <v>92</v>
      </c>
      <c r="G114" s="413" t="s">
        <v>93</v>
      </c>
      <c r="H114" s="413" t="s">
        <v>94</v>
      </c>
      <c r="I114" s="413" t="s">
        <v>95</v>
      </c>
      <c r="J114" s="413" t="s">
        <v>96</v>
      </c>
      <c r="K114" s="413" t="s">
        <v>97</v>
      </c>
      <c r="L114" s="413" t="s">
        <v>118</v>
      </c>
      <c r="M114" s="413" t="s">
        <v>119</v>
      </c>
      <c r="N114" s="412" t="s">
        <v>120</v>
      </c>
      <c r="O114" s="412" t="s">
        <v>98</v>
      </c>
      <c r="P114" s="412" t="s">
        <v>99</v>
      </c>
      <c r="Q114" s="412" t="s">
        <v>155</v>
      </c>
      <c r="R114" s="414" t="s">
        <v>121</v>
      </c>
      <c r="S114" s="956"/>
    </row>
    <row r="115" spans="1:20" x14ac:dyDescent="0.25">
      <c r="A115" s="186">
        <v>2</v>
      </c>
      <c r="B115" s="409">
        <v>0</v>
      </c>
      <c r="C115" s="166">
        <v>0</v>
      </c>
      <c r="D115" s="166">
        <v>0</v>
      </c>
      <c r="E115" s="404">
        <v>0</v>
      </c>
      <c r="F115" s="404">
        <v>0</v>
      </c>
      <c r="G115" s="404">
        <v>0</v>
      </c>
      <c r="H115" s="404">
        <v>0</v>
      </c>
      <c r="I115" s="404">
        <v>0</v>
      </c>
      <c r="J115" s="404">
        <v>0</v>
      </c>
      <c r="K115" s="404">
        <v>0</v>
      </c>
      <c r="L115" s="404">
        <v>0</v>
      </c>
      <c r="M115" s="404">
        <v>0</v>
      </c>
      <c r="N115" s="404">
        <v>0</v>
      </c>
      <c r="O115" s="404">
        <v>0</v>
      </c>
      <c r="P115" s="404">
        <v>0</v>
      </c>
      <c r="Q115" s="166">
        <v>0</v>
      </c>
      <c r="R115" s="410">
        <v>0</v>
      </c>
      <c r="S115" s="189">
        <f t="shared" ref="S115:S123" si="21">SUM(B115:R115)</f>
        <v>0</v>
      </c>
    </row>
    <row r="116" spans="1:20" x14ac:dyDescent="0.25">
      <c r="A116" s="190">
        <v>3</v>
      </c>
      <c r="B116" s="187">
        <v>0</v>
      </c>
      <c r="C116" s="169">
        <v>0</v>
      </c>
      <c r="D116" s="169">
        <v>0</v>
      </c>
      <c r="E116" s="170">
        <v>0</v>
      </c>
      <c r="F116" s="170">
        <v>0</v>
      </c>
      <c r="G116" s="170">
        <v>0</v>
      </c>
      <c r="H116" s="170">
        <v>0</v>
      </c>
      <c r="I116" s="170">
        <v>0</v>
      </c>
      <c r="J116" s="170">
        <v>0</v>
      </c>
      <c r="K116" s="170">
        <v>0</v>
      </c>
      <c r="L116" s="170">
        <v>0</v>
      </c>
      <c r="M116" s="170">
        <v>0</v>
      </c>
      <c r="N116" s="170">
        <v>0</v>
      </c>
      <c r="O116" s="170">
        <v>0</v>
      </c>
      <c r="P116" s="170">
        <v>0</v>
      </c>
      <c r="Q116" s="171">
        <v>0</v>
      </c>
      <c r="R116" s="188">
        <v>0</v>
      </c>
      <c r="S116" s="191">
        <f t="shared" si="21"/>
        <v>0</v>
      </c>
    </row>
    <row r="117" spans="1:20" x14ac:dyDescent="0.25">
      <c r="A117" s="192">
        <v>4</v>
      </c>
      <c r="B117" s="187">
        <v>0</v>
      </c>
      <c r="C117" s="169">
        <v>0</v>
      </c>
      <c r="D117" s="169">
        <v>0</v>
      </c>
      <c r="E117" s="170">
        <v>0</v>
      </c>
      <c r="F117" s="170">
        <v>0</v>
      </c>
      <c r="G117" s="170">
        <v>0</v>
      </c>
      <c r="H117" s="170">
        <v>0</v>
      </c>
      <c r="I117" s="170">
        <v>0</v>
      </c>
      <c r="J117" s="170">
        <v>0</v>
      </c>
      <c r="K117" s="170">
        <v>0</v>
      </c>
      <c r="L117" s="170">
        <v>0</v>
      </c>
      <c r="M117" s="170">
        <v>0</v>
      </c>
      <c r="N117" s="170">
        <v>0</v>
      </c>
      <c r="O117" s="170">
        <v>0</v>
      </c>
      <c r="P117" s="170">
        <v>0</v>
      </c>
      <c r="Q117" s="171">
        <v>0</v>
      </c>
      <c r="R117" s="188">
        <v>0</v>
      </c>
      <c r="S117" s="191">
        <f t="shared" si="21"/>
        <v>0</v>
      </c>
    </row>
    <row r="118" spans="1:20" x14ac:dyDescent="0.25">
      <c r="A118" s="193">
        <v>5</v>
      </c>
      <c r="B118" s="187">
        <v>0</v>
      </c>
      <c r="C118" s="169">
        <v>0</v>
      </c>
      <c r="D118" s="169">
        <v>0</v>
      </c>
      <c r="E118" s="170">
        <v>0</v>
      </c>
      <c r="F118" s="170">
        <v>0</v>
      </c>
      <c r="G118" s="170">
        <v>0</v>
      </c>
      <c r="H118" s="170">
        <v>0</v>
      </c>
      <c r="I118" s="170">
        <v>0</v>
      </c>
      <c r="J118" s="170">
        <v>0</v>
      </c>
      <c r="K118" s="170">
        <v>0</v>
      </c>
      <c r="L118" s="170">
        <v>0</v>
      </c>
      <c r="M118" s="170">
        <v>0</v>
      </c>
      <c r="N118" s="170">
        <v>0</v>
      </c>
      <c r="O118" s="170">
        <v>0</v>
      </c>
      <c r="P118" s="170">
        <v>0</v>
      </c>
      <c r="Q118" s="171">
        <v>0</v>
      </c>
      <c r="R118" s="188">
        <v>0</v>
      </c>
      <c r="S118" s="191">
        <f t="shared" si="21"/>
        <v>0</v>
      </c>
    </row>
    <row r="119" spans="1:20" x14ac:dyDescent="0.25">
      <c r="A119" s="190">
        <v>6</v>
      </c>
      <c r="B119" s="187">
        <v>0</v>
      </c>
      <c r="C119" s="169">
        <v>0</v>
      </c>
      <c r="D119" s="169">
        <v>0</v>
      </c>
      <c r="E119" s="170">
        <v>0</v>
      </c>
      <c r="F119" s="170">
        <v>0</v>
      </c>
      <c r="G119" s="170">
        <v>0</v>
      </c>
      <c r="H119" s="170">
        <v>0</v>
      </c>
      <c r="I119" s="170">
        <v>0</v>
      </c>
      <c r="J119" s="170">
        <v>0</v>
      </c>
      <c r="K119" s="170">
        <v>0</v>
      </c>
      <c r="L119" s="170">
        <v>0</v>
      </c>
      <c r="M119" s="170">
        <v>0</v>
      </c>
      <c r="N119" s="170">
        <v>0</v>
      </c>
      <c r="O119" s="170">
        <v>0</v>
      </c>
      <c r="P119" s="170">
        <v>0</v>
      </c>
      <c r="Q119" s="171">
        <v>0</v>
      </c>
      <c r="R119" s="188">
        <v>0</v>
      </c>
      <c r="S119" s="191">
        <f t="shared" si="21"/>
        <v>0</v>
      </c>
    </row>
    <row r="120" spans="1:20" x14ac:dyDescent="0.25">
      <c r="A120" s="193">
        <v>7</v>
      </c>
      <c r="B120" s="187">
        <v>0</v>
      </c>
      <c r="C120" s="169">
        <v>0</v>
      </c>
      <c r="D120" s="169">
        <v>0</v>
      </c>
      <c r="E120" s="170">
        <v>0</v>
      </c>
      <c r="F120" s="170">
        <v>0</v>
      </c>
      <c r="G120" s="170">
        <v>0</v>
      </c>
      <c r="H120" s="170">
        <v>0</v>
      </c>
      <c r="I120" s="170">
        <v>0</v>
      </c>
      <c r="J120" s="170">
        <v>0</v>
      </c>
      <c r="K120" s="170">
        <v>0</v>
      </c>
      <c r="L120" s="170">
        <v>0</v>
      </c>
      <c r="M120" s="170">
        <v>0</v>
      </c>
      <c r="N120" s="170">
        <v>0</v>
      </c>
      <c r="O120" s="170">
        <v>0</v>
      </c>
      <c r="P120" s="170">
        <v>0</v>
      </c>
      <c r="Q120" s="171">
        <v>0</v>
      </c>
      <c r="R120" s="188">
        <v>0</v>
      </c>
      <c r="S120" s="191">
        <f t="shared" si="21"/>
        <v>0</v>
      </c>
    </row>
    <row r="121" spans="1:20" x14ac:dyDescent="0.25">
      <c r="A121" s="190">
        <v>8</v>
      </c>
      <c r="B121" s="187">
        <v>0</v>
      </c>
      <c r="C121" s="169">
        <v>0</v>
      </c>
      <c r="D121" s="169">
        <v>0</v>
      </c>
      <c r="E121" s="170">
        <v>0</v>
      </c>
      <c r="F121" s="170">
        <v>0</v>
      </c>
      <c r="G121" s="170">
        <v>0</v>
      </c>
      <c r="H121" s="170">
        <v>0</v>
      </c>
      <c r="I121" s="170">
        <v>0</v>
      </c>
      <c r="J121" s="170">
        <v>0</v>
      </c>
      <c r="K121" s="170">
        <v>0</v>
      </c>
      <c r="L121" s="170">
        <v>0</v>
      </c>
      <c r="M121" s="170">
        <v>0</v>
      </c>
      <c r="N121" s="170">
        <v>0</v>
      </c>
      <c r="O121" s="170">
        <v>0</v>
      </c>
      <c r="P121" s="170">
        <v>0</v>
      </c>
      <c r="Q121" s="171">
        <v>0</v>
      </c>
      <c r="R121" s="188">
        <v>0</v>
      </c>
      <c r="S121" s="191">
        <f t="shared" si="21"/>
        <v>0</v>
      </c>
    </row>
    <row r="122" spans="1:20" x14ac:dyDescent="0.25">
      <c r="A122" s="192">
        <v>9</v>
      </c>
      <c r="B122" s="187">
        <v>0</v>
      </c>
      <c r="C122" s="169">
        <v>0</v>
      </c>
      <c r="D122" s="169">
        <v>0</v>
      </c>
      <c r="E122" s="170">
        <v>0</v>
      </c>
      <c r="F122" s="170">
        <v>0</v>
      </c>
      <c r="G122" s="170">
        <v>0</v>
      </c>
      <c r="H122" s="170">
        <v>0</v>
      </c>
      <c r="I122" s="170">
        <v>0</v>
      </c>
      <c r="J122" s="170">
        <v>0</v>
      </c>
      <c r="K122" s="170">
        <v>0</v>
      </c>
      <c r="L122" s="170">
        <v>0</v>
      </c>
      <c r="M122" s="170">
        <v>0</v>
      </c>
      <c r="N122" s="170">
        <v>0</v>
      </c>
      <c r="O122" s="170">
        <v>0</v>
      </c>
      <c r="P122" s="170">
        <v>0</v>
      </c>
      <c r="Q122" s="171">
        <v>0</v>
      </c>
      <c r="R122" s="188">
        <v>0</v>
      </c>
      <c r="S122" s="191">
        <f t="shared" si="21"/>
        <v>0</v>
      </c>
    </row>
    <row r="123" spans="1:20" ht="30" customHeight="1" thickBot="1" x14ac:dyDescent="0.3">
      <c r="A123" s="219" t="s">
        <v>109</v>
      </c>
      <c r="B123" s="194">
        <v>0</v>
      </c>
      <c r="C123" s="183">
        <v>0</v>
      </c>
      <c r="D123" s="183">
        <v>0</v>
      </c>
      <c r="E123" s="184">
        <v>0</v>
      </c>
      <c r="F123" s="184">
        <v>0</v>
      </c>
      <c r="G123" s="184">
        <v>0</v>
      </c>
      <c r="H123" s="184">
        <v>0</v>
      </c>
      <c r="I123" s="184">
        <v>0</v>
      </c>
      <c r="J123" s="184">
        <v>0</v>
      </c>
      <c r="K123" s="184">
        <v>0</v>
      </c>
      <c r="L123" s="184">
        <v>0</v>
      </c>
      <c r="M123" s="184">
        <v>0</v>
      </c>
      <c r="N123" s="184">
        <v>0</v>
      </c>
      <c r="O123" s="184">
        <v>0</v>
      </c>
      <c r="P123" s="184">
        <v>0</v>
      </c>
      <c r="Q123" s="185">
        <v>0</v>
      </c>
      <c r="R123" s="195">
        <v>0</v>
      </c>
      <c r="S123" s="196">
        <f t="shared" si="21"/>
        <v>0</v>
      </c>
    </row>
    <row r="124" spans="1:20" ht="15.75" thickBot="1" x14ac:dyDescent="0.3">
      <c r="A124" s="197" t="s">
        <v>6</v>
      </c>
      <c r="B124" s="176">
        <f t="shared" ref="B124:S124" si="22">SUM(B115:B123)</f>
        <v>0</v>
      </c>
      <c r="C124" s="177">
        <f t="shared" si="22"/>
        <v>0</v>
      </c>
      <c r="D124" s="177">
        <f t="shared" si="22"/>
        <v>0</v>
      </c>
      <c r="E124" s="177">
        <f t="shared" si="22"/>
        <v>0</v>
      </c>
      <c r="F124" s="177">
        <f t="shared" si="22"/>
        <v>0</v>
      </c>
      <c r="G124" s="177">
        <f t="shared" si="22"/>
        <v>0</v>
      </c>
      <c r="H124" s="177">
        <f t="shared" si="22"/>
        <v>0</v>
      </c>
      <c r="I124" s="177">
        <f t="shared" si="22"/>
        <v>0</v>
      </c>
      <c r="J124" s="177">
        <f t="shared" si="22"/>
        <v>0</v>
      </c>
      <c r="K124" s="177">
        <f t="shared" si="22"/>
        <v>0</v>
      </c>
      <c r="L124" s="177">
        <f t="shared" si="22"/>
        <v>0</v>
      </c>
      <c r="M124" s="177">
        <f t="shared" si="22"/>
        <v>0</v>
      </c>
      <c r="N124" s="177">
        <f t="shared" si="22"/>
        <v>0</v>
      </c>
      <c r="O124" s="177">
        <f t="shared" si="22"/>
        <v>0</v>
      </c>
      <c r="P124" s="177">
        <f t="shared" si="22"/>
        <v>0</v>
      </c>
      <c r="Q124" s="177">
        <f t="shared" si="22"/>
        <v>0</v>
      </c>
      <c r="R124" s="134">
        <f t="shared" si="22"/>
        <v>0</v>
      </c>
      <c r="S124" s="196">
        <f t="shared" si="22"/>
        <v>0</v>
      </c>
    </row>
    <row r="126" spans="1:20" ht="18" x14ac:dyDescent="0.25">
      <c r="A126" s="415" t="s">
        <v>209</v>
      </c>
      <c r="B126" s="40"/>
    </row>
    <row r="127" spans="1:20" ht="18" x14ac:dyDescent="0.25">
      <c r="A127" s="28" t="s">
        <v>232</v>
      </c>
      <c r="B127" s="40"/>
    </row>
    <row r="128" spans="1:20" x14ac:dyDescent="0.25">
      <c r="A128" s="41" t="s">
        <v>360</v>
      </c>
      <c r="B128" s="41"/>
    </row>
    <row r="129" spans="1:20" ht="15.75" thickBot="1" x14ac:dyDescent="0.3">
      <c r="A129" s="41"/>
      <c r="B129" s="41"/>
    </row>
    <row r="130" spans="1:20" ht="30" customHeight="1" thickBot="1" x14ac:dyDescent="0.3">
      <c r="A130" s="1011" t="s">
        <v>275</v>
      </c>
      <c r="B130" s="1012"/>
      <c r="C130" s="1013"/>
      <c r="D130" s="997" t="s">
        <v>153</v>
      </c>
      <c r="E130" s="998"/>
      <c r="F130" s="998"/>
      <c r="G130" s="998"/>
      <c r="H130" s="998"/>
      <c r="I130" s="998"/>
      <c r="J130" s="998"/>
      <c r="K130" s="998"/>
      <c r="L130" s="999"/>
      <c r="M130" s="950" t="s">
        <v>114</v>
      </c>
      <c r="N130" s="1000" t="s">
        <v>111</v>
      </c>
    </row>
    <row r="131" spans="1:20" ht="45.75" customHeight="1" thickBot="1" x14ac:dyDescent="0.3">
      <c r="A131" s="1014"/>
      <c r="B131" s="1015"/>
      <c r="C131" s="1016"/>
      <c r="D131" s="1003" t="s">
        <v>177</v>
      </c>
      <c r="E131" s="1004"/>
      <c r="F131" s="1004"/>
      <c r="G131" s="1004"/>
      <c r="H131" s="1004"/>
      <c r="I131" s="1004"/>
      <c r="J131" s="1004"/>
      <c r="K131" s="1005"/>
      <c r="L131" s="950" t="s">
        <v>178</v>
      </c>
      <c r="M131" s="974"/>
      <c r="N131" s="1001"/>
    </row>
    <row r="132" spans="1:20" x14ac:dyDescent="0.25">
      <c r="A132" s="1014"/>
      <c r="B132" s="1015"/>
      <c r="C132" s="1016"/>
      <c r="D132" s="1006" t="s">
        <v>4</v>
      </c>
      <c r="E132" s="1007"/>
      <c r="F132" s="1007"/>
      <c r="G132" s="1008"/>
      <c r="H132" s="1009" t="s">
        <v>5</v>
      </c>
      <c r="I132" s="1010"/>
      <c r="J132" s="1010"/>
      <c r="K132" s="1010"/>
      <c r="L132" s="974"/>
      <c r="M132" s="974"/>
      <c r="N132" s="1001"/>
    </row>
    <row r="133" spans="1:20" ht="30" thickBot="1" x14ac:dyDescent="0.3">
      <c r="A133" s="1017"/>
      <c r="B133" s="1018"/>
      <c r="C133" s="1019"/>
      <c r="D133" s="220" t="s">
        <v>294</v>
      </c>
      <c r="E133" s="221" t="s">
        <v>18</v>
      </c>
      <c r="F133" s="221" t="s">
        <v>87</v>
      </c>
      <c r="G133" s="198" t="s">
        <v>6</v>
      </c>
      <c r="H133" s="220" t="s">
        <v>294</v>
      </c>
      <c r="I133" s="221" t="s">
        <v>18</v>
      </c>
      <c r="J133" s="221" t="s">
        <v>87</v>
      </c>
      <c r="K133" s="198" t="s">
        <v>6</v>
      </c>
      <c r="L133" s="951"/>
      <c r="M133" s="951"/>
      <c r="N133" s="1002"/>
    </row>
    <row r="134" spans="1:20" ht="30.75" customHeight="1" x14ac:dyDescent="0.25">
      <c r="A134" s="1051" t="s">
        <v>454</v>
      </c>
      <c r="B134" s="1052"/>
      <c r="C134" s="1053"/>
      <c r="D134" s="130">
        <v>0</v>
      </c>
      <c r="E134" s="131">
        <v>0</v>
      </c>
      <c r="F134" s="131">
        <v>0</v>
      </c>
      <c r="G134" s="191">
        <f>SUM(D134:F134)</f>
        <v>0</v>
      </c>
      <c r="H134" s="130">
        <v>0</v>
      </c>
      <c r="I134" s="131">
        <v>0</v>
      </c>
      <c r="J134" s="131">
        <v>0</v>
      </c>
      <c r="K134" s="191">
        <f>SUM(H134:J134)</f>
        <v>0</v>
      </c>
      <c r="L134" s="204">
        <v>0</v>
      </c>
      <c r="M134" s="204">
        <v>0</v>
      </c>
      <c r="N134" s="205">
        <f>SUM(G134,K134,L134,M134)</f>
        <v>0</v>
      </c>
    </row>
    <row r="135" spans="1:20" x14ac:dyDescent="0.25">
      <c r="A135" s="201" t="s">
        <v>455</v>
      </c>
      <c r="B135" s="202"/>
      <c r="C135" s="203"/>
      <c r="D135" s="130">
        <v>0</v>
      </c>
      <c r="E135" s="131">
        <v>0</v>
      </c>
      <c r="F135" s="131">
        <v>0</v>
      </c>
      <c r="G135" s="191">
        <f>SUM(D135:F135)</f>
        <v>0</v>
      </c>
      <c r="H135" s="130">
        <v>0</v>
      </c>
      <c r="I135" s="131">
        <v>0</v>
      </c>
      <c r="J135" s="131">
        <v>0</v>
      </c>
      <c r="K135" s="191">
        <f>SUM(H135:J135)</f>
        <v>0</v>
      </c>
      <c r="L135" s="204">
        <v>0</v>
      </c>
      <c r="M135" s="204">
        <v>0</v>
      </c>
      <c r="N135" s="205">
        <f>SUM(G135,K135,L135,M135)</f>
        <v>0</v>
      </c>
    </row>
    <row r="136" spans="1:20" x14ac:dyDescent="0.25">
      <c r="A136" s="201" t="s">
        <v>456</v>
      </c>
      <c r="B136" s="202"/>
      <c r="C136" s="203"/>
      <c r="D136" s="130">
        <v>0</v>
      </c>
      <c r="E136" s="131">
        <v>0</v>
      </c>
      <c r="F136" s="131">
        <v>0</v>
      </c>
      <c r="G136" s="191">
        <f>SUM(D136:F136)</f>
        <v>0</v>
      </c>
      <c r="H136" s="130">
        <v>0</v>
      </c>
      <c r="I136" s="131">
        <v>0</v>
      </c>
      <c r="J136" s="131">
        <v>0</v>
      </c>
      <c r="K136" s="191">
        <f>SUM(H136:J136)</f>
        <v>0</v>
      </c>
      <c r="L136" s="204">
        <v>0</v>
      </c>
      <c r="M136" s="204">
        <v>0</v>
      </c>
      <c r="N136" s="205">
        <f>SUM(G136,K136,L136,M136)</f>
        <v>0</v>
      </c>
    </row>
    <row r="137" spans="1:20" ht="15.75" thickBot="1" x14ac:dyDescent="0.3">
      <c r="A137" s="206" t="s">
        <v>457</v>
      </c>
      <c r="B137" s="207"/>
      <c r="C137" s="208"/>
      <c r="D137" s="209">
        <v>0</v>
      </c>
      <c r="E137" s="210">
        <v>0</v>
      </c>
      <c r="F137" s="210">
        <v>0</v>
      </c>
      <c r="G137" s="211">
        <f>SUM(D137:F137)</f>
        <v>0</v>
      </c>
      <c r="H137" s="209">
        <v>0</v>
      </c>
      <c r="I137" s="210">
        <v>0</v>
      </c>
      <c r="J137" s="210">
        <v>0</v>
      </c>
      <c r="K137" s="211">
        <f>SUM(H137:J137)</f>
        <v>0</v>
      </c>
      <c r="L137" s="212">
        <v>0</v>
      </c>
      <c r="M137" s="212">
        <v>0</v>
      </c>
      <c r="N137" s="205">
        <f>SUM(G137,K137,L137,M137)</f>
        <v>0</v>
      </c>
    </row>
    <row r="138" spans="1:20" ht="15.75" thickBot="1" x14ac:dyDescent="0.3">
      <c r="A138" s="213" t="s">
        <v>6</v>
      </c>
      <c r="B138" s="214"/>
      <c r="C138" s="215"/>
      <c r="D138" s="132">
        <f t="shared" ref="D138:M138" si="23">SUM(D134:D137)</f>
        <v>0</v>
      </c>
      <c r="E138" s="133">
        <f t="shared" si="23"/>
        <v>0</v>
      </c>
      <c r="F138" s="133">
        <f t="shared" si="23"/>
        <v>0</v>
      </c>
      <c r="G138" s="182">
        <f>SUM(G134:G137)</f>
        <v>0</v>
      </c>
      <c r="H138" s="133">
        <f t="shared" si="23"/>
        <v>0</v>
      </c>
      <c r="I138" s="133">
        <f t="shared" si="23"/>
        <v>0</v>
      </c>
      <c r="J138" s="133">
        <f t="shared" si="23"/>
        <v>0</v>
      </c>
      <c r="K138" s="182">
        <f>SUM(K134:K137)</f>
        <v>0</v>
      </c>
      <c r="L138" s="216">
        <f t="shared" si="23"/>
        <v>0</v>
      </c>
      <c r="M138" s="216">
        <f t="shared" si="23"/>
        <v>0</v>
      </c>
      <c r="N138" s="217">
        <f>SUM(G138,K138,L138,M138)</f>
        <v>0</v>
      </c>
    </row>
    <row r="139" spans="1:20" ht="27.75" customHeight="1" x14ac:dyDescent="0.25">
      <c r="A139" s="1054" t="s">
        <v>470</v>
      </c>
      <c r="B139" s="1054"/>
      <c r="C139" s="1054"/>
      <c r="D139" s="1054"/>
      <c r="E139" s="1054"/>
      <c r="F139" s="1054"/>
      <c r="G139" s="1054"/>
      <c r="H139" s="1054"/>
      <c r="I139" s="1054"/>
      <c r="J139" s="1054"/>
      <c r="K139" s="1054"/>
      <c r="L139" s="1054"/>
      <c r="M139" s="1054"/>
      <c r="N139" s="1054"/>
    </row>
    <row r="141" spans="1:20" ht="15.75" x14ac:dyDescent="0.25">
      <c r="A141" s="536" t="s">
        <v>370</v>
      </c>
      <c r="B141" s="537"/>
      <c r="C141" s="537"/>
      <c r="D141" s="537"/>
      <c r="E141" s="537"/>
      <c r="F141" s="537"/>
      <c r="G141" s="537"/>
      <c r="H141" s="537"/>
      <c r="I141" s="537"/>
      <c r="J141" s="29"/>
      <c r="K141" s="29"/>
    </row>
    <row r="142" spans="1:20" ht="15.75" thickBot="1" x14ac:dyDescent="0.3">
      <c r="A142" s="538" t="s">
        <v>404</v>
      </c>
      <c r="B142" s="537"/>
      <c r="C142" s="537"/>
      <c r="D142" s="537"/>
      <c r="E142" s="537"/>
      <c r="F142" s="537"/>
      <c r="G142" s="537"/>
      <c r="H142" s="537"/>
      <c r="I142" s="537"/>
      <c r="J142" s="29"/>
      <c r="K142" s="29"/>
    </row>
    <row r="143" spans="1:20" ht="15.75" thickBot="1" x14ac:dyDescent="0.3">
      <c r="A143" s="1"/>
      <c r="B143" s="539"/>
      <c r="C143" s="540"/>
      <c r="D143" s="540"/>
      <c r="E143" s="1003" t="s">
        <v>408</v>
      </c>
      <c r="F143" s="1004"/>
      <c r="G143" s="1004"/>
      <c r="H143" s="1005"/>
      <c r="I143" s="541"/>
      <c r="J143" s="1003" t="s">
        <v>322</v>
      </c>
      <c r="K143" s="1004"/>
      <c r="L143" s="1004"/>
      <c r="M143" s="1005"/>
      <c r="N143" s="540"/>
      <c r="O143" s="540"/>
      <c r="P143" s="540"/>
      <c r="Q143" s="540"/>
      <c r="R143" s="540"/>
      <c r="S143" s="540"/>
      <c r="T143" s="540"/>
    </row>
    <row r="144" spans="1:20" ht="60.75" thickBot="1" x14ac:dyDescent="0.3">
      <c r="A144" s="1003" t="s">
        <v>371</v>
      </c>
      <c r="B144" s="1004"/>
      <c r="C144" s="1004"/>
      <c r="D144" s="1005"/>
      <c r="E144" s="542" t="s">
        <v>328</v>
      </c>
      <c r="F144" s="542" t="s">
        <v>329</v>
      </c>
      <c r="G144" s="542" t="s">
        <v>2</v>
      </c>
      <c r="H144" s="543" t="s">
        <v>87</v>
      </c>
      <c r="I144" s="544" t="s">
        <v>6</v>
      </c>
      <c r="J144" s="542" t="s">
        <v>328</v>
      </c>
      <c r="K144" s="542" t="s">
        <v>329</v>
      </c>
      <c r="L144" s="542" t="s">
        <v>2</v>
      </c>
      <c r="M144" s="545" t="s">
        <v>87</v>
      </c>
      <c r="N144" s="520" t="s">
        <v>6</v>
      </c>
      <c r="O144" s="544" t="s">
        <v>369</v>
      </c>
      <c r="P144" s="544" t="s">
        <v>330</v>
      </c>
      <c r="Q144" s="544" t="s">
        <v>331</v>
      </c>
      <c r="R144" s="544" t="s">
        <v>332</v>
      </c>
      <c r="S144" s="546" t="s">
        <v>333</v>
      </c>
      <c r="T144" s="547"/>
    </row>
    <row r="145" spans="1:20" ht="27" customHeight="1" x14ac:dyDescent="0.25">
      <c r="A145" s="1060" t="s">
        <v>334</v>
      </c>
      <c r="B145" s="1061"/>
      <c r="C145" s="1061"/>
      <c r="D145" s="1062"/>
      <c r="E145" s="548">
        <v>0</v>
      </c>
      <c r="F145" s="549">
        <v>0</v>
      </c>
      <c r="G145" s="549">
        <v>0</v>
      </c>
      <c r="H145" s="549">
        <v>0</v>
      </c>
      <c r="I145" s="550">
        <f>SUM(E145:H145)</f>
        <v>0</v>
      </c>
      <c r="J145" s="549">
        <v>0</v>
      </c>
      <c r="K145" s="549">
        <v>0</v>
      </c>
      <c r="L145" s="549">
        <v>0</v>
      </c>
      <c r="M145" s="551">
        <v>0</v>
      </c>
      <c r="N145" s="552">
        <f>SUM(J145:M145)</f>
        <v>0</v>
      </c>
      <c r="O145" s="553">
        <f>IF(AND(J145=0,E145&lt;&gt;0),"-",IF(AND(E145=0,J145&lt;&gt;0),-1,IF(AND(E145=0,J145=0),0,(E145/J145)-1)))</f>
        <v>0</v>
      </c>
      <c r="P145" s="554">
        <f t="shared" ref="P145:S166" si="24">IF(AND(K145=0,F145&lt;&gt;0),"-",IF(AND(F145=0,K145&lt;&gt;0),-1,IF(AND(F145=0,K145=0),0,(F145/K145)-1)))</f>
        <v>0</v>
      </c>
      <c r="Q145" s="555">
        <f t="shared" si="24"/>
        <v>0</v>
      </c>
      <c r="R145" s="554">
        <f t="shared" si="24"/>
        <v>0</v>
      </c>
      <c r="S145" s="556">
        <f>IF(AND(N145=0,I145&lt;&gt;0),"-",IF(AND(I145=0,N145&lt;&gt;0),-1,IF(AND(I145=0,N145=0),0,(I145/N145)-1)))</f>
        <v>0</v>
      </c>
      <c r="T145" s="29"/>
    </row>
    <row r="146" spans="1:20" ht="27" customHeight="1" x14ac:dyDescent="0.25">
      <c r="A146" s="1048" t="s">
        <v>335</v>
      </c>
      <c r="B146" s="1049"/>
      <c r="C146" s="1049"/>
      <c r="D146" s="1050"/>
      <c r="E146" s="21">
        <v>0</v>
      </c>
      <c r="F146" s="557">
        <v>0</v>
      </c>
      <c r="G146" s="557">
        <v>0</v>
      </c>
      <c r="H146" s="557">
        <v>0</v>
      </c>
      <c r="I146" s="558">
        <f t="shared" ref="I146:I166" si="25">SUM(E146:H146)</f>
        <v>0</v>
      </c>
      <c r="J146" s="557">
        <v>0</v>
      </c>
      <c r="K146" s="557">
        <v>0</v>
      </c>
      <c r="L146" s="557">
        <v>0</v>
      </c>
      <c r="M146" s="559">
        <v>0</v>
      </c>
      <c r="N146" s="560">
        <f t="shared" ref="N146:N166" si="26">SUM(J146:M146)</f>
        <v>0</v>
      </c>
      <c r="O146" s="561">
        <f t="shared" ref="O146:O166" si="27">IF(AND(J146=0,E146&lt;&gt;0),"-",IF(AND(E146=0,J146&lt;&gt;0),-1,IF(AND(E146=0,J146=0),0,(E146/J146)-1)))</f>
        <v>0</v>
      </c>
      <c r="P146" s="562">
        <f t="shared" si="24"/>
        <v>0</v>
      </c>
      <c r="Q146" s="563">
        <f t="shared" si="24"/>
        <v>0</v>
      </c>
      <c r="R146" s="562">
        <f t="shared" si="24"/>
        <v>0</v>
      </c>
      <c r="S146" s="564">
        <f t="shared" si="24"/>
        <v>0</v>
      </c>
      <c r="T146" s="29"/>
    </row>
    <row r="147" spans="1:20" ht="27" customHeight="1" x14ac:dyDescent="0.25">
      <c r="A147" s="1048" t="s">
        <v>336</v>
      </c>
      <c r="B147" s="1049"/>
      <c r="C147" s="1049"/>
      <c r="D147" s="1050"/>
      <c r="E147" s="21">
        <v>0</v>
      </c>
      <c r="F147" s="557">
        <v>0</v>
      </c>
      <c r="G147" s="557">
        <v>0</v>
      </c>
      <c r="H147" s="557">
        <v>0</v>
      </c>
      <c r="I147" s="558">
        <f t="shared" si="25"/>
        <v>0</v>
      </c>
      <c r="J147" s="557">
        <v>0</v>
      </c>
      <c r="K147" s="557">
        <v>0</v>
      </c>
      <c r="L147" s="557">
        <v>0</v>
      </c>
      <c r="M147" s="559">
        <v>0</v>
      </c>
      <c r="N147" s="560">
        <f t="shared" si="26"/>
        <v>0</v>
      </c>
      <c r="O147" s="561">
        <f t="shared" si="27"/>
        <v>0</v>
      </c>
      <c r="P147" s="562">
        <f t="shared" si="24"/>
        <v>0</v>
      </c>
      <c r="Q147" s="563">
        <f t="shared" si="24"/>
        <v>0</v>
      </c>
      <c r="R147" s="562">
        <f t="shared" si="24"/>
        <v>0</v>
      </c>
      <c r="S147" s="564">
        <f t="shared" si="24"/>
        <v>0</v>
      </c>
      <c r="T147" s="29"/>
    </row>
    <row r="148" spans="1:20" ht="27" customHeight="1" x14ac:dyDescent="0.25">
      <c r="A148" s="1048" t="s">
        <v>337</v>
      </c>
      <c r="B148" s="1049"/>
      <c r="C148" s="1049"/>
      <c r="D148" s="1050"/>
      <c r="E148" s="21">
        <v>0</v>
      </c>
      <c r="F148" s="557">
        <v>0</v>
      </c>
      <c r="G148" s="557">
        <v>0</v>
      </c>
      <c r="H148" s="557">
        <v>0</v>
      </c>
      <c r="I148" s="558">
        <f t="shared" si="25"/>
        <v>0</v>
      </c>
      <c r="J148" s="557">
        <v>0</v>
      </c>
      <c r="K148" s="557">
        <v>0</v>
      </c>
      <c r="L148" s="557">
        <v>0</v>
      </c>
      <c r="M148" s="559">
        <v>0</v>
      </c>
      <c r="N148" s="560">
        <f t="shared" si="26"/>
        <v>0</v>
      </c>
      <c r="O148" s="561">
        <f t="shared" si="27"/>
        <v>0</v>
      </c>
      <c r="P148" s="562">
        <f t="shared" si="24"/>
        <v>0</v>
      </c>
      <c r="Q148" s="563">
        <f t="shared" si="24"/>
        <v>0</v>
      </c>
      <c r="R148" s="562">
        <f t="shared" si="24"/>
        <v>0</v>
      </c>
      <c r="S148" s="564">
        <f t="shared" si="24"/>
        <v>0</v>
      </c>
      <c r="T148" s="29"/>
    </row>
    <row r="149" spans="1:20" ht="30.75" customHeight="1" x14ac:dyDescent="0.25">
      <c r="A149" s="1048" t="s">
        <v>338</v>
      </c>
      <c r="B149" s="1049"/>
      <c r="C149" s="1049"/>
      <c r="D149" s="1050"/>
      <c r="E149" s="21">
        <v>0</v>
      </c>
      <c r="F149" s="557">
        <v>0</v>
      </c>
      <c r="G149" s="557">
        <v>0</v>
      </c>
      <c r="H149" s="557">
        <v>0</v>
      </c>
      <c r="I149" s="558">
        <f t="shared" si="25"/>
        <v>0</v>
      </c>
      <c r="J149" s="557">
        <v>0</v>
      </c>
      <c r="K149" s="557">
        <v>0</v>
      </c>
      <c r="L149" s="557">
        <v>0</v>
      </c>
      <c r="M149" s="559">
        <v>0</v>
      </c>
      <c r="N149" s="560">
        <f t="shared" si="26"/>
        <v>0</v>
      </c>
      <c r="O149" s="561">
        <f t="shared" si="27"/>
        <v>0</v>
      </c>
      <c r="P149" s="562">
        <f t="shared" si="24"/>
        <v>0</v>
      </c>
      <c r="Q149" s="563">
        <f t="shared" si="24"/>
        <v>0</v>
      </c>
      <c r="R149" s="562">
        <f t="shared" si="24"/>
        <v>0</v>
      </c>
      <c r="S149" s="564">
        <f t="shared" si="24"/>
        <v>0</v>
      </c>
      <c r="T149" s="29"/>
    </row>
    <row r="150" spans="1:20" ht="27" customHeight="1" x14ac:dyDescent="0.25">
      <c r="A150" s="1048" t="s">
        <v>339</v>
      </c>
      <c r="B150" s="1049"/>
      <c r="C150" s="1049"/>
      <c r="D150" s="1050"/>
      <c r="E150" s="21">
        <v>0</v>
      </c>
      <c r="F150" s="557">
        <v>0</v>
      </c>
      <c r="G150" s="557">
        <v>0</v>
      </c>
      <c r="H150" s="557">
        <v>0</v>
      </c>
      <c r="I150" s="558">
        <f t="shared" si="25"/>
        <v>0</v>
      </c>
      <c r="J150" s="557">
        <v>0</v>
      </c>
      <c r="K150" s="557">
        <v>0</v>
      </c>
      <c r="L150" s="557">
        <v>0</v>
      </c>
      <c r="M150" s="559">
        <v>0</v>
      </c>
      <c r="N150" s="560">
        <f t="shared" si="26"/>
        <v>0</v>
      </c>
      <c r="O150" s="561">
        <f t="shared" si="27"/>
        <v>0</v>
      </c>
      <c r="P150" s="562">
        <f t="shared" si="24"/>
        <v>0</v>
      </c>
      <c r="Q150" s="563">
        <f t="shared" si="24"/>
        <v>0</v>
      </c>
      <c r="R150" s="562">
        <f t="shared" si="24"/>
        <v>0</v>
      </c>
      <c r="S150" s="564">
        <f t="shared" si="24"/>
        <v>0</v>
      </c>
      <c r="T150" s="29"/>
    </row>
    <row r="151" spans="1:20" ht="30" customHeight="1" x14ac:dyDescent="0.25">
      <c r="A151" s="1048" t="s">
        <v>340</v>
      </c>
      <c r="B151" s="1049"/>
      <c r="C151" s="1049"/>
      <c r="D151" s="1050"/>
      <c r="E151" s="21">
        <v>0</v>
      </c>
      <c r="F151" s="557">
        <v>0</v>
      </c>
      <c r="G151" s="557">
        <v>0</v>
      </c>
      <c r="H151" s="557">
        <v>0</v>
      </c>
      <c r="I151" s="558">
        <f t="shared" si="25"/>
        <v>0</v>
      </c>
      <c r="J151" s="557">
        <v>0</v>
      </c>
      <c r="K151" s="557">
        <v>0</v>
      </c>
      <c r="L151" s="557">
        <v>0</v>
      </c>
      <c r="M151" s="559">
        <v>0</v>
      </c>
      <c r="N151" s="560">
        <f t="shared" si="26"/>
        <v>0</v>
      </c>
      <c r="O151" s="561">
        <f t="shared" si="27"/>
        <v>0</v>
      </c>
      <c r="P151" s="562">
        <f t="shared" si="24"/>
        <v>0</v>
      </c>
      <c r="Q151" s="563">
        <f t="shared" si="24"/>
        <v>0</v>
      </c>
      <c r="R151" s="562">
        <f t="shared" si="24"/>
        <v>0</v>
      </c>
      <c r="S151" s="564">
        <f t="shared" si="24"/>
        <v>0</v>
      </c>
      <c r="T151" s="29"/>
    </row>
    <row r="152" spans="1:20" ht="27" customHeight="1" x14ac:dyDescent="0.25">
      <c r="A152" s="1048" t="s">
        <v>341</v>
      </c>
      <c r="B152" s="1049"/>
      <c r="C152" s="1049"/>
      <c r="D152" s="1050"/>
      <c r="E152" s="21">
        <v>0</v>
      </c>
      <c r="F152" s="557">
        <v>0</v>
      </c>
      <c r="G152" s="557">
        <v>0</v>
      </c>
      <c r="H152" s="557">
        <v>0</v>
      </c>
      <c r="I152" s="558">
        <f t="shared" si="25"/>
        <v>0</v>
      </c>
      <c r="J152" s="557">
        <v>0</v>
      </c>
      <c r="K152" s="557">
        <v>0</v>
      </c>
      <c r="L152" s="557">
        <v>0</v>
      </c>
      <c r="M152" s="559">
        <v>0</v>
      </c>
      <c r="N152" s="560">
        <f t="shared" si="26"/>
        <v>0</v>
      </c>
      <c r="O152" s="561">
        <f t="shared" si="27"/>
        <v>0</v>
      </c>
      <c r="P152" s="562">
        <f t="shared" si="24"/>
        <v>0</v>
      </c>
      <c r="Q152" s="563">
        <f t="shared" si="24"/>
        <v>0</v>
      </c>
      <c r="R152" s="562">
        <f t="shared" si="24"/>
        <v>0</v>
      </c>
      <c r="S152" s="564">
        <f t="shared" si="24"/>
        <v>0</v>
      </c>
      <c r="T152" s="29"/>
    </row>
    <row r="153" spans="1:20" ht="27" customHeight="1" x14ac:dyDescent="0.25">
      <c r="A153" s="1048" t="s">
        <v>342</v>
      </c>
      <c r="B153" s="1049"/>
      <c r="C153" s="1049"/>
      <c r="D153" s="1050"/>
      <c r="E153" s="21">
        <v>0</v>
      </c>
      <c r="F153" s="557">
        <v>0</v>
      </c>
      <c r="G153" s="557">
        <v>0</v>
      </c>
      <c r="H153" s="557">
        <v>0</v>
      </c>
      <c r="I153" s="558">
        <f t="shared" si="25"/>
        <v>0</v>
      </c>
      <c r="J153" s="557">
        <v>0</v>
      </c>
      <c r="K153" s="557">
        <v>0</v>
      </c>
      <c r="L153" s="557">
        <v>0</v>
      </c>
      <c r="M153" s="559">
        <v>0</v>
      </c>
      <c r="N153" s="560">
        <f t="shared" si="26"/>
        <v>0</v>
      </c>
      <c r="O153" s="561">
        <f t="shared" si="27"/>
        <v>0</v>
      </c>
      <c r="P153" s="562">
        <f t="shared" si="24"/>
        <v>0</v>
      </c>
      <c r="Q153" s="563">
        <f t="shared" si="24"/>
        <v>0</v>
      </c>
      <c r="R153" s="562">
        <f t="shared" si="24"/>
        <v>0</v>
      </c>
      <c r="S153" s="564">
        <f t="shared" si="24"/>
        <v>0</v>
      </c>
      <c r="T153" s="29"/>
    </row>
    <row r="154" spans="1:20" ht="27" customHeight="1" x14ac:dyDescent="0.25">
      <c r="A154" s="1048" t="s">
        <v>343</v>
      </c>
      <c r="B154" s="1049"/>
      <c r="C154" s="1049"/>
      <c r="D154" s="1050"/>
      <c r="E154" s="21">
        <v>0</v>
      </c>
      <c r="F154" s="557">
        <v>0</v>
      </c>
      <c r="G154" s="557">
        <v>0</v>
      </c>
      <c r="H154" s="557">
        <v>0</v>
      </c>
      <c r="I154" s="558">
        <f t="shared" si="25"/>
        <v>0</v>
      </c>
      <c r="J154" s="557">
        <v>0</v>
      </c>
      <c r="K154" s="557">
        <v>0</v>
      </c>
      <c r="L154" s="557">
        <v>0</v>
      </c>
      <c r="M154" s="559">
        <v>0</v>
      </c>
      <c r="N154" s="560">
        <f t="shared" si="26"/>
        <v>0</v>
      </c>
      <c r="O154" s="561">
        <f t="shared" si="27"/>
        <v>0</v>
      </c>
      <c r="P154" s="562">
        <f t="shared" si="24"/>
        <v>0</v>
      </c>
      <c r="Q154" s="563">
        <f t="shared" si="24"/>
        <v>0</v>
      </c>
      <c r="R154" s="562">
        <f t="shared" si="24"/>
        <v>0</v>
      </c>
      <c r="S154" s="564">
        <f t="shared" si="24"/>
        <v>0</v>
      </c>
      <c r="T154" s="29"/>
    </row>
    <row r="155" spans="1:20" ht="27" customHeight="1" x14ac:dyDescent="0.25">
      <c r="A155" s="1048" t="s">
        <v>344</v>
      </c>
      <c r="B155" s="1049"/>
      <c r="C155" s="1049"/>
      <c r="D155" s="1050"/>
      <c r="E155" s="21">
        <v>0</v>
      </c>
      <c r="F155" s="557">
        <v>0</v>
      </c>
      <c r="G155" s="557">
        <v>0</v>
      </c>
      <c r="H155" s="557">
        <v>0</v>
      </c>
      <c r="I155" s="558">
        <f t="shared" si="25"/>
        <v>0</v>
      </c>
      <c r="J155" s="557">
        <v>0</v>
      </c>
      <c r="K155" s="557">
        <v>0</v>
      </c>
      <c r="L155" s="557">
        <v>0</v>
      </c>
      <c r="M155" s="559">
        <v>0</v>
      </c>
      <c r="N155" s="560">
        <f t="shared" si="26"/>
        <v>0</v>
      </c>
      <c r="O155" s="561">
        <f t="shared" si="27"/>
        <v>0</v>
      </c>
      <c r="P155" s="562">
        <f t="shared" si="24"/>
        <v>0</v>
      </c>
      <c r="Q155" s="563">
        <f t="shared" si="24"/>
        <v>0</v>
      </c>
      <c r="R155" s="562">
        <f t="shared" si="24"/>
        <v>0</v>
      </c>
      <c r="S155" s="564">
        <f t="shared" si="24"/>
        <v>0</v>
      </c>
      <c r="T155" s="29"/>
    </row>
    <row r="156" spans="1:20" ht="27" customHeight="1" x14ac:dyDescent="0.25">
      <c r="A156" s="1048" t="s">
        <v>345</v>
      </c>
      <c r="B156" s="1049"/>
      <c r="C156" s="1049"/>
      <c r="D156" s="1050"/>
      <c r="E156" s="21">
        <v>0</v>
      </c>
      <c r="F156" s="557">
        <v>0</v>
      </c>
      <c r="G156" s="557">
        <v>0</v>
      </c>
      <c r="H156" s="557">
        <v>0</v>
      </c>
      <c r="I156" s="558">
        <f t="shared" si="25"/>
        <v>0</v>
      </c>
      <c r="J156" s="557">
        <v>0</v>
      </c>
      <c r="K156" s="557">
        <v>0</v>
      </c>
      <c r="L156" s="557">
        <v>0</v>
      </c>
      <c r="M156" s="559">
        <v>0</v>
      </c>
      <c r="N156" s="560">
        <f t="shared" si="26"/>
        <v>0</v>
      </c>
      <c r="O156" s="561">
        <f t="shared" si="27"/>
        <v>0</v>
      </c>
      <c r="P156" s="562">
        <f t="shared" si="24"/>
        <v>0</v>
      </c>
      <c r="Q156" s="563">
        <f t="shared" si="24"/>
        <v>0</v>
      </c>
      <c r="R156" s="562">
        <f t="shared" si="24"/>
        <v>0</v>
      </c>
      <c r="S156" s="564">
        <f t="shared" si="24"/>
        <v>0</v>
      </c>
      <c r="T156" s="29"/>
    </row>
    <row r="157" spans="1:20" ht="30" customHeight="1" x14ac:dyDescent="0.25">
      <c r="A157" s="1055" t="s">
        <v>346</v>
      </c>
      <c r="B157" s="1049"/>
      <c r="C157" s="1049"/>
      <c r="D157" s="1050"/>
      <c r="E157" s="21">
        <v>0</v>
      </c>
      <c r="F157" s="557">
        <v>0</v>
      </c>
      <c r="G157" s="557">
        <v>0</v>
      </c>
      <c r="H157" s="557">
        <v>0</v>
      </c>
      <c r="I157" s="558">
        <f t="shared" si="25"/>
        <v>0</v>
      </c>
      <c r="J157" s="557">
        <v>0</v>
      </c>
      <c r="K157" s="557">
        <v>0</v>
      </c>
      <c r="L157" s="557">
        <v>0</v>
      </c>
      <c r="M157" s="559">
        <v>0</v>
      </c>
      <c r="N157" s="560">
        <f t="shared" si="26"/>
        <v>0</v>
      </c>
      <c r="O157" s="561">
        <f t="shared" si="27"/>
        <v>0</v>
      </c>
      <c r="P157" s="562">
        <f t="shared" si="24"/>
        <v>0</v>
      </c>
      <c r="Q157" s="563">
        <f t="shared" si="24"/>
        <v>0</v>
      </c>
      <c r="R157" s="562">
        <f t="shared" si="24"/>
        <v>0</v>
      </c>
      <c r="S157" s="564">
        <f t="shared" si="24"/>
        <v>0</v>
      </c>
      <c r="T157" s="29"/>
    </row>
    <row r="158" spans="1:20" ht="27" customHeight="1" x14ac:dyDescent="0.25">
      <c r="A158" s="1048" t="s">
        <v>347</v>
      </c>
      <c r="B158" s="1049"/>
      <c r="C158" s="1049"/>
      <c r="D158" s="1050"/>
      <c r="E158" s="21">
        <v>0</v>
      </c>
      <c r="F158" s="557">
        <v>0</v>
      </c>
      <c r="G158" s="557">
        <v>0</v>
      </c>
      <c r="H158" s="557">
        <v>0</v>
      </c>
      <c r="I158" s="558">
        <f t="shared" si="25"/>
        <v>0</v>
      </c>
      <c r="J158" s="557">
        <v>0</v>
      </c>
      <c r="K158" s="557">
        <v>0</v>
      </c>
      <c r="L158" s="557">
        <v>0</v>
      </c>
      <c r="M158" s="559">
        <v>0</v>
      </c>
      <c r="N158" s="560">
        <f t="shared" si="26"/>
        <v>0</v>
      </c>
      <c r="O158" s="561">
        <f t="shared" si="27"/>
        <v>0</v>
      </c>
      <c r="P158" s="562">
        <f t="shared" si="24"/>
        <v>0</v>
      </c>
      <c r="Q158" s="563">
        <f t="shared" si="24"/>
        <v>0</v>
      </c>
      <c r="R158" s="562">
        <f t="shared" si="24"/>
        <v>0</v>
      </c>
      <c r="S158" s="564">
        <f t="shared" si="24"/>
        <v>0</v>
      </c>
      <c r="T158" s="29"/>
    </row>
    <row r="159" spans="1:20" ht="30" customHeight="1" x14ac:dyDescent="0.25">
      <c r="A159" s="1048" t="s">
        <v>348</v>
      </c>
      <c r="B159" s="1049"/>
      <c r="C159" s="1049"/>
      <c r="D159" s="1050"/>
      <c r="E159" s="21">
        <v>0</v>
      </c>
      <c r="F159" s="557">
        <v>0</v>
      </c>
      <c r="G159" s="557">
        <v>0</v>
      </c>
      <c r="H159" s="557">
        <v>0</v>
      </c>
      <c r="I159" s="558">
        <f t="shared" si="25"/>
        <v>0</v>
      </c>
      <c r="J159" s="557">
        <v>0</v>
      </c>
      <c r="K159" s="557">
        <v>0</v>
      </c>
      <c r="L159" s="557">
        <v>0</v>
      </c>
      <c r="M159" s="559">
        <v>0</v>
      </c>
      <c r="N159" s="560">
        <f t="shared" si="26"/>
        <v>0</v>
      </c>
      <c r="O159" s="561">
        <f t="shared" si="27"/>
        <v>0</v>
      </c>
      <c r="P159" s="562">
        <f t="shared" si="24"/>
        <v>0</v>
      </c>
      <c r="Q159" s="563">
        <f t="shared" si="24"/>
        <v>0</v>
      </c>
      <c r="R159" s="562">
        <f t="shared" si="24"/>
        <v>0</v>
      </c>
      <c r="S159" s="564">
        <f t="shared" si="24"/>
        <v>0</v>
      </c>
      <c r="T159" s="29"/>
    </row>
    <row r="160" spans="1:20" ht="27" customHeight="1" x14ac:dyDescent="0.25">
      <c r="A160" s="1048" t="s">
        <v>349</v>
      </c>
      <c r="B160" s="1049"/>
      <c r="C160" s="1049"/>
      <c r="D160" s="1050"/>
      <c r="E160" s="21">
        <v>0</v>
      </c>
      <c r="F160" s="557">
        <v>0</v>
      </c>
      <c r="G160" s="557">
        <v>0</v>
      </c>
      <c r="H160" s="557">
        <v>0</v>
      </c>
      <c r="I160" s="558">
        <f t="shared" si="25"/>
        <v>0</v>
      </c>
      <c r="J160" s="557">
        <v>0</v>
      </c>
      <c r="K160" s="557">
        <v>0</v>
      </c>
      <c r="L160" s="557">
        <v>0</v>
      </c>
      <c r="M160" s="559">
        <v>0</v>
      </c>
      <c r="N160" s="560">
        <f t="shared" si="26"/>
        <v>0</v>
      </c>
      <c r="O160" s="561">
        <f t="shared" si="27"/>
        <v>0</v>
      </c>
      <c r="P160" s="562">
        <f>IF(AND(K160=0,F160&lt;&gt;0),"-",IF(AND(F160=0,K160&lt;&gt;0),-1,IF(AND(F160=0,K160=0),0,(F160/K160)-1)))</f>
        <v>0</v>
      </c>
      <c r="Q160" s="563">
        <f t="shared" si="24"/>
        <v>0</v>
      </c>
      <c r="R160" s="562">
        <f t="shared" si="24"/>
        <v>0</v>
      </c>
      <c r="S160" s="564">
        <f t="shared" si="24"/>
        <v>0</v>
      </c>
      <c r="T160" s="29"/>
    </row>
    <row r="161" spans="1:20" ht="27" customHeight="1" x14ac:dyDescent="0.25">
      <c r="A161" s="1048" t="s">
        <v>350</v>
      </c>
      <c r="B161" s="1049"/>
      <c r="C161" s="1049"/>
      <c r="D161" s="1050"/>
      <c r="E161" s="21">
        <v>0</v>
      </c>
      <c r="F161" s="557">
        <v>0</v>
      </c>
      <c r="G161" s="557">
        <v>0</v>
      </c>
      <c r="H161" s="557">
        <v>0</v>
      </c>
      <c r="I161" s="558">
        <f t="shared" si="25"/>
        <v>0</v>
      </c>
      <c r="J161" s="557">
        <v>0</v>
      </c>
      <c r="K161" s="557">
        <v>0</v>
      </c>
      <c r="L161" s="557">
        <v>0</v>
      </c>
      <c r="M161" s="559">
        <v>0</v>
      </c>
      <c r="N161" s="560">
        <f t="shared" si="26"/>
        <v>0</v>
      </c>
      <c r="O161" s="561">
        <f t="shared" si="27"/>
        <v>0</v>
      </c>
      <c r="P161" s="562">
        <f t="shared" si="24"/>
        <v>0</v>
      </c>
      <c r="Q161" s="563">
        <f t="shared" si="24"/>
        <v>0</v>
      </c>
      <c r="R161" s="562">
        <f t="shared" si="24"/>
        <v>0</v>
      </c>
      <c r="S161" s="564">
        <f t="shared" si="24"/>
        <v>0</v>
      </c>
      <c r="T161" s="29"/>
    </row>
    <row r="162" spans="1:20" ht="27" customHeight="1" x14ac:dyDescent="0.25">
      <c r="A162" s="1048" t="s">
        <v>351</v>
      </c>
      <c r="B162" s="1049"/>
      <c r="C162" s="1049"/>
      <c r="D162" s="1050"/>
      <c r="E162" s="21">
        <v>0</v>
      </c>
      <c r="F162" s="557">
        <v>0</v>
      </c>
      <c r="G162" s="557">
        <v>0</v>
      </c>
      <c r="H162" s="557">
        <v>0</v>
      </c>
      <c r="I162" s="558">
        <f t="shared" si="25"/>
        <v>0</v>
      </c>
      <c r="J162" s="557">
        <v>0</v>
      </c>
      <c r="K162" s="557">
        <v>0</v>
      </c>
      <c r="L162" s="557">
        <v>0</v>
      </c>
      <c r="M162" s="559">
        <v>0</v>
      </c>
      <c r="N162" s="560">
        <f t="shared" si="26"/>
        <v>0</v>
      </c>
      <c r="O162" s="561">
        <f t="shared" si="27"/>
        <v>0</v>
      </c>
      <c r="P162" s="562">
        <f t="shared" si="24"/>
        <v>0</v>
      </c>
      <c r="Q162" s="563">
        <f t="shared" si="24"/>
        <v>0</v>
      </c>
      <c r="R162" s="562">
        <f t="shared" si="24"/>
        <v>0</v>
      </c>
      <c r="S162" s="564">
        <f t="shared" si="24"/>
        <v>0</v>
      </c>
      <c r="T162" s="29"/>
    </row>
    <row r="163" spans="1:20" ht="27" customHeight="1" x14ac:dyDescent="0.25">
      <c r="A163" s="1048" t="s">
        <v>352</v>
      </c>
      <c r="B163" s="1049"/>
      <c r="C163" s="1049"/>
      <c r="D163" s="1050"/>
      <c r="E163" s="21">
        <v>0</v>
      </c>
      <c r="F163" s="557">
        <v>0</v>
      </c>
      <c r="G163" s="557">
        <v>0</v>
      </c>
      <c r="H163" s="557">
        <v>0</v>
      </c>
      <c r="I163" s="558">
        <f t="shared" si="25"/>
        <v>0</v>
      </c>
      <c r="J163" s="557">
        <v>0</v>
      </c>
      <c r="K163" s="557">
        <v>0</v>
      </c>
      <c r="L163" s="557">
        <v>0</v>
      </c>
      <c r="M163" s="559">
        <v>0</v>
      </c>
      <c r="N163" s="560">
        <f t="shared" si="26"/>
        <v>0</v>
      </c>
      <c r="O163" s="561">
        <f t="shared" si="27"/>
        <v>0</v>
      </c>
      <c r="P163" s="562">
        <f t="shared" si="24"/>
        <v>0</v>
      </c>
      <c r="Q163" s="563">
        <f t="shared" si="24"/>
        <v>0</v>
      </c>
      <c r="R163" s="562">
        <f t="shared" si="24"/>
        <v>0</v>
      </c>
      <c r="S163" s="564">
        <f t="shared" si="24"/>
        <v>0</v>
      </c>
      <c r="T163" s="29"/>
    </row>
    <row r="164" spans="1:20" ht="45" customHeight="1" x14ac:dyDescent="0.25">
      <c r="A164" s="1048" t="s">
        <v>353</v>
      </c>
      <c r="B164" s="1049"/>
      <c r="C164" s="1049"/>
      <c r="D164" s="1050"/>
      <c r="E164" s="21">
        <v>0</v>
      </c>
      <c r="F164" s="557">
        <v>0</v>
      </c>
      <c r="G164" s="557">
        <v>0</v>
      </c>
      <c r="H164" s="557">
        <v>0</v>
      </c>
      <c r="I164" s="558">
        <f t="shared" si="25"/>
        <v>0</v>
      </c>
      <c r="J164" s="557">
        <v>0</v>
      </c>
      <c r="K164" s="557">
        <v>0</v>
      </c>
      <c r="L164" s="557">
        <v>0</v>
      </c>
      <c r="M164" s="559">
        <v>0</v>
      </c>
      <c r="N164" s="560">
        <f t="shared" si="26"/>
        <v>0</v>
      </c>
      <c r="O164" s="561">
        <f t="shared" si="27"/>
        <v>0</v>
      </c>
      <c r="P164" s="562">
        <f t="shared" si="24"/>
        <v>0</v>
      </c>
      <c r="Q164" s="563">
        <f t="shared" si="24"/>
        <v>0</v>
      </c>
      <c r="R164" s="562">
        <f t="shared" si="24"/>
        <v>0</v>
      </c>
      <c r="S164" s="564">
        <f t="shared" si="24"/>
        <v>0</v>
      </c>
      <c r="T164" s="29"/>
    </row>
    <row r="165" spans="1:20" ht="30" customHeight="1" x14ac:dyDescent="0.25">
      <c r="A165" s="1055" t="s">
        <v>354</v>
      </c>
      <c r="B165" s="1049"/>
      <c r="C165" s="1049"/>
      <c r="D165" s="1056"/>
      <c r="E165" s="21">
        <v>0</v>
      </c>
      <c r="F165" s="557">
        <v>0</v>
      </c>
      <c r="G165" s="557">
        <v>0</v>
      </c>
      <c r="H165" s="557">
        <v>0</v>
      </c>
      <c r="I165" s="558">
        <f t="shared" si="25"/>
        <v>0</v>
      </c>
      <c r="J165" s="557">
        <v>0</v>
      </c>
      <c r="K165" s="557">
        <v>0</v>
      </c>
      <c r="L165" s="557">
        <v>0</v>
      </c>
      <c r="M165" s="559">
        <v>0</v>
      </c>
      <c r="N165" s="560">
        <f t="shared" si="26"/>
        <v>0</v>
      </c>
      <c r="O165" s="561">
        <f t="shared" si="27"/>
        <v>0</v>
      </c>
      <c r="P165" s="562">
        <f t="shared" si="24"/>
        <v>0</v>
      </c>
      <c r="Q165" s="563">
        <f t="shared" si="24"/>
        <v>0</v>
      </c>
      <c r="R165" s="562">
        <f t="shared" si="24"/>
        <v>0</v>
      </c>
      <c r="S165" s="564">
        <f t="shared" si="24"/>
        <v>0</v>
      </c>
      <c r="T165" s="29"/>
    </row>
    <row r="166" spans="1:20" ht="27" customHeight="1" thickBot="1" x14ac:dyDescent="0.3">
      <c r="A166" s="1057" t="s">
        <v>355</v>
      </c>
      <c r="B166" s="1058"/>
      <c r="C166" s="1058"/>
      <c r="D166" s="1059"/>
      <c r="E166" s="565">
        <v>0</v>
      </c>
      <c r="F166" s="566">
        <v>0</v>
      </c>
      <c r="G166" s="566">
        <v>0</v>
      </c>
      <c r="H166" s="566">
        <v>0</v>
      </c>
      <c r="I166" s="567">
        <f t="shared" si="25"/>
        <v>0</v>
      </c>
      <c r="J166" s="566">
        <v>0</v>
      </c>
      <c r="K166" s="566">
        <v>0</v>
      </c>
      <c r="L166" s="566">
        <v>0</v>
      </c>
      <c r="M166" s="568">
        <v>0</v>
      </c>
      <c r="N166" s="569">
        <f t="shared" si="26"/>
        <v>0</v>
      </c>
      <c r="O166" s="570">
        <f t="shared" si="27"/>
        <v>0</v>
      </c>
      <c r="P166" s="571">
        <f t="shared" si="24"/>
        <v>0</v>
      </c>
      <c r="Q166" s="572">
        <f t="shared" si="24"/>
        <v>0</v>
      </c>
      <c r="R166" s="571">
        <f t="shared" si="24"/>
        <v>0</v>
      </c>
      <c r="S166" s="573">
        <f t="shared" si="24"/>
        <v>0</v>
      </c>
      <c r="T166" s="29"/>
    </row>
    <row r="167" spans="1:20" ht="15.75" thickBot="1" x14ac:dyDescent="0.3">
      <c r="A167" s="574" t="s">
        <v>6</v>
      </c>
      <c r="B167" s="575"/>
      <c r="C167" s="576"/>
      <c r="D167" s="577"/>
      <c r="E167" s="576">
        <f>SUM(E145:E166)</f>
        <v>0</v>
      </c>
      <c r="F167" s="576">
        <f>SUM(F145:F166)</f>
        <v>0</v>
      </c>
      <c r="G167" s="576">
        <f t="shared" ref="G167:M167" si="28">SUM(G145:G166)</f>
        <v>0</v>
      </c>
      <c r="H167" s="576">
        <f t="shared" si="28"/>
        <v>0</v>
      </c>
      <c r="I167" s="578">
        <f t="shared" si="28"/>
        <v>0</v>
      </c>
      <c r="J167" s="576">
        <f t="shared" si="28"/>
        <v>0</v>
      </c>
      <c r="K167" s="576">
        <f t="shared" si="28"/>
        <v>0</v>
      </c>
      <c r="L167" s="576">
        <f t="shared" si="28"/>
        <v>0</v>
      </c>
      <c r="M167" s="579">
        <f t="shared" si="28"/>
        <v>0</v>
      </c>
      <c r="N167" s="580">
        <f>SUM(N145:N166)</f>
        <v>0</v>
      </c>
      <c r="O167" s="581"/>
      <c r="P167" s="29"/>
      <c r="Q167" s="29"/>
      <c r="R167" s="29"/>
      <c r="S167" s="29"/>
      <c r="T167" s="29"/>
    </row>
    <row r="168" spans="1:20" ht="17.25" customHeight="1" x14ac:dyDescent="0.25">
      <c r="A168" s="28" t="s">
        <v>403</v>
      </c>
      <c r="B168" s="29"/>
      <c r="C168" s="29"/>
      <c r="D168" s="29"/>
      <c r="E168" s="29"/>
      <c r="F168" s="29"/>
      <c r="G168" s="29"/>
      <c r="H168" s="29"/>
      <c r="I168" s="29"/>
      <c r="J168" s="29"/>
      <c r="K168" s="29"/>
      <c r="L168" s="29"/>
      <c r="M168" s="29"/>
      <c r="N168" s="582"/>
      <c r="O168" s="29"/>
      <c r="P168" s="29"/>
      <c r="Q168" s="29"/>
      <c r="R168" s="29"/>
      <c r="S168" s="29"/>
      <c r="T168" s="29"/>
    </row>
    <row r="169" spans="1:20" ht="15" customHeight="1" x14ac:dyDescent="0.25">
      <c r="A169" s="28"/>
    </row>
    <row r="170" spans="1:20" ht="15" customHeight="1" x14ac:dyDescent="0.25"/>
    <row r="171" spans="1:20" ht="15.75" x14ac:dyDescent="0.25">
      <c r="A171" s="536" t="s">
        <v>472</v>
      </c>
    </row>
    <row r="172" spans="1:20" ht="30" customHeight="1" thickBot="1" x14ac:dyDescent="0.3">
      <c r="A172" s="1065" t="s">
        <v>473</v>
      </c>
      <c r="B172" s="1065"/>
      <c r="C172" s="1065"/>
      <c r="D172" s="1065"/>
      <c r="E172" s="1065"/>
      <c r="F172" s="1065"/>
      <c r="G172" s="1065"/>
      <c r="H172" s="1065"/>
      <c r="I172" s="1065"/>
      <c r="J172" s="1065"/>
      <c r="K172" s="1065"/>
    </row>
    <row r="173" spans="1:20" ht="30.75" thickBot="1" x14ac:dyDescent="0.3">
      <c r="A173" s="1035" t="s">
        <v>316</v>
      </c>
      <c r="B173" s="1036"/>
      <c r="C173" s="1036"/>
      <c r="D173" s="1036"/>
      <c r="E173" s="1036"/>
      <c r="F173" s="920"/>
      <c r="G173" s="884" t="s">
        <v>6</v>
      </c>
      <c r="H173" s="1066" t="s">
        <v>474</v>
      </c>
      <c r="I173" s="1067"/>
      <c r="J173" s="1067"/>
      <c r="K173" s="771" t="s">
        <v>475</v>
      </c>
      <c r="M173" s="720"/>
      <c r="N173" s="720"/>
      <c r="O173" s="720"/>
    </row>
    <row r="174" spans="1:20" ht="43.5" thickBot="1" x14ac:dyDescent="0.3">
      <c r="A174" s="1037"/>
      <c r="B174" s="1038"/>
      <c r="C174" s="1038"/>
      <c r="D174" s="1038"/>
      <c r="E174" s="1038"/>
      <c r="F174" s="921"/>
      <c r="G174" s="868"/>
      <c r="H174" s="772" t="s">
        <v>476</v>
      </c>
      <c r="I174" s="773" t="s">
        <v>477</v>
      </c>
      <c r="J174" s="774" t="s">
        <v>478</v>
      </c>
      <c r="K174" s="775" t="s">
        <v>477</v>
      </c>
      <c r="M174" s="720"/>
      <c r="N174" s="720"/>
      <c r="O174" s="720"/>
    </row>
    <row r="175" spans="1:20" x14ac:dyDescent="0.25">
      <c r="A175" s="950" t="s">
        <v>81</v>
      </c>
      <c r="B175" s="1039" t="s">
        <v>479</v>
      </c>
      <c r="C175" s="1039"/>
      <c r="D175" s="1039"/>
      <c r="E175" s="1039"/>
      <c r="F175" s="1039"/>
      <c r="G175" s="776">
        <f>SUM(H175:I175)</f>
        <v>0</v>
      </c>
      <c r="H175" s="777">
        <v>0</v>
      </c>
      <c r="I175" s="778">
        <v>0</v>
      </c>
      <c r="J175" s="779">
        <f>IF(AND(I175=0,G175&lt;&gt;0),0,IF(AND(G175=0,I175&lt;&gt;0),"-",IF(AND(G175=0,I175=0),0,(I175/G175))))</f>
        <v>0</v>
      </c>
      <c r="K175" s="780">
        <v>0.62809999999999999</v>
      </c>
      <c r="M175" s="721"/>
      <c r="N175" s="720"/>
      <c r="O175" s="720"/>
    </row>
    <row r="176" spans="1:20" x14ac:dyDescent="0.25">
      <c r="A176" s="974"/>
      <c r="B176" s="1040" t="s">
        <v>480</v>
      </c>
      <c r="C176" s="1040"/>
      <c r="D176" s="1040"/>
      <c r="E176" s="1040"/>
      <c r="F176" s="1040"/>
      <c r="G176" s="781">
        <f t="shared" ref="G176:G182" si="29">SUM(H176:I176)</f>
        <v>0</v>
      </c>
      <c r="H176" s="782">
        <v>0</v>
      </c>
      <c r="I176" s="783">
        <v>0</v>
      </c>
      <c r="J176" s="784">
        <f t="shared" ref="J176:J185" si="30">IF(AND(I176=0,G176&lt;&gt;0),0,IF(AND(G176=0,I176&lt;&gt;0),"-",IF(AND(G176=0,I176=0),0,(I176/G176))))</f>
        <v>0</v>
      </c>
      <c r="K176" s="785">
        <v>0.67330000000000001</v>
      </c>
      <c r="M176" s="721"/>
      <c r="N176" s="720"/>
      <c r="O176" s="720"/>
    </row>
    <row r="177" spans="1:15" ht="30" customHeight="1" thickBot="1" x14ac:dyDescent="0.3">
      <c r="A177" s="951"/>
      <c r="B177" s="1041" t="s">
        <v>481</v>
      </c>
      <c r="C177" s="1041"/>
      <c r="D177" s="1041"/>
      <c r="E177" s="1041"/>
      <c r="F177" s="1041"/>
      <c r="G177" s="786">
        <f>SUM(H177:I177)</f>
        <v>0</v>
      </c>
      <c r="H177" s="787">
        <v>0</v>
      </c>
      <c r="I177" s="788">
        <v>0</v>
      </c>
      <c r="J177" s="789">
        <f t="shared" si="30"/>
        <v>0</v>
      </c>
      <c r="K177" s="790">
        <v>0.63939999999999997</v>
      </c>
      <c r="M177" s="721"/>
      <c r="N177" s="720"/>
      <c r="O177" s="720"/>
    </row>
    <row r="178" spans="1:15" x14ac:dyDescent="0.25">
      <c r="A178" s="950" t="s">
        <v>80</v>
      </c>
      <c r="B178" s="1042" t="s">
        <v>482</v>
      </c>
      <c r="C178" s="1043"/>
      <c r="D178" s="1043"/>
      <c r="E178" s="1043"/>
      <c r="F178" s="1043"/>
      <c r="G178" s="776">
        <f t="shared" si="29"/>
        <v>0</v>
      </c>
      <c r="H178" s="791">
        <v>0</v>
      </c>
      <c r="I178" s="792">
        <v>0</v>
      </c>
      <c r="J178" s="793">
        <f t="shared" si="30"/>
        <v>0</v>
      </c>
      <c r="K178" s="794">
        <v>0.64659999999999995</v>
      </c>
      <c r="M178" s="721"/>
      <c r="N178" s="720"/>
      <c r="O178" s="720"/>
    </row>
    <row r="179" spans="1:15" x14ac:dyDescent="0.25">
      <c r="A179" s="974"/>
      <c r="B179" s="1044" t="s">
        <v>483</v>
      </c>
      <c r="C179" s="1040"/>
      <c r="D179" s="1040"/>
      <c r="E179" s="1040"/>
      <c r="F179" s="1040"/>
      <c r="G179" s="781">
        <f t="shared" si="29"/>
        <v>0</v>
      </c>
      <c r="H179" s="782">
        <v>0</v>
      </c>
      <c r="I179" s="783">
        <v>0</v>
      </c>
      <c r="J179" s="784">
        <f t="shared" si="30"/>
        <v>0</v>
      </c>
      <c r="K179" s="785">
        <v>0.56540000000000001</v>
      </c>
      <c r="M179" s="721"/>
      <c r="N179" s="720"/>
      <c r="O179" s="720"/>
    </row>
    <row r="180" spans="1:15" x14ac:dyDescent="0.25">
      <c r="A180" s="974"/>
      <c r="B180" s="1044" t="s">
        <v>484</v>
      </c>
      <c r="C180" s="1040"/>
      <c r="D180" s="1040"/>
      <c r="E180" s="1040"/>
      <c r="F180" s="1040"/>
      <c r="G180" s="781">
        <f t="shared" si="29"/>
        <v>0</v>
      </c>
      <c r="H180" s="782">
        <v>0</v>
      </c>
      <c r="I180" s="783">
        <v>0</v>
      </c>
      <c r="J180" s="784">
        <f t="shared" si="30"/>
        <v>0</v>
      </c>
      <c r="K180" s="785">
        <v>0.59309999999999996</v>
      </c>
      <c r="M180" s="721"/>
      <c r="N180" s="720"/>
      <c r="O180" s="720"/>
    </row>
    <row r="181" spans="1:15" x14ac:dyDescent="0.25">
      <c r="A181" s="974"/>
      <c r="B181" s="1044" t="s">
        <v>485</v>
      </c>
      <c r="C181" s="1040"/>
      <c r="D181" s="1040"/>
      <c r="E181" s="1040"/>
      <c r="F181" s="1040"/>
      <c r="G181" s="781">
        <f t="shared" si="29"/>
        <v>0</v>
      </c>
      <c r="H181" s="782">
        <v>0</v>
      </c>
      <c r="I181" s="783">
        <v>0</v>
      </c>
      <c r="J181" s="784">
        <f t="shared" si="30"/>
        <v>0</v>
      </c>
      <c r="K181" s="785">
        <v>0.56920000000000004</v>
      </c>
      <c r="M181" s="721"/>
      <c r="N181" s="720"/>
      <c r="O181" s="720"/>
    </row>
    <row r="182" spans="1:15" x14ac:dyDescent="0.25">
      <c r="A182" s="974"/>
      <c r="B182" s="1044" t="s">
        <v>486</v>
      </c>
      <c r="C182" s="1040"/>
      <c r="D182" s="1040"/>
      <c r="E182" s="1040"/>
      <c r="F182" s="1040"/>
      <c r="G182" s="781">
        <f t="shared" si="29"/>
        <v>0</v>
      </c>
      <c r="H182" s="782">
        <v>0</v>
      </c>
      <c r="I182" s="783">
        <v>0</v>
      </c>
      <c r="J182" s="784">
        <f t="shared" si="30"/>
        <v>0</v>
      </c>
      <c r="K182" s="785">
        <v>0.53939999999999999</v>
      </c>
      <c r="M182" s="721"/>
      <c r="N182" s="720"/>
      <c r="O182" s="720"/>
    </row>
    <row r="183" spans="1:15" ht="15.75" thickBot="1" x14ac:dyDescent="0.3">
      <c r="A183" s="951"/>
      <c r="B183" s="995" t="s">
        <v>487</v>
      </c>
      <c r="C183" s="996"/>
      <c r="D183" s="996"/>
      <c r="E183" s="996"/>
      <c r="F183" s="996"/>
      <c r="G183" s="786">
        <f>SUM(H183:I183)</f>
        <v>0</v>
      </c>
      <c r="H183" s="795">
        <v>0</v>
      </c>
      <c r="I183" s="796">
        <v>0</v>
      </c>
      <c r="J183" s="797">
        <f t="shared" si="30"/>
        <v>0</v>
      </c>
      <c r="K183" s="798">
        <v>0.47699999999999998</v>
      </c>
      <c r="M183" s="721"/>
      <c r="O183" s="720"/>
    </row>
    <row r="184" spans="1:15" ht="15.75" thickBot="1" x14ac:dyDescent="0.3">
      <c r="A184" s="975" t="s">
        <v>488</v>
      </c>
      <c r="B184" s="976"/>
      <c r="C184" s="976"/>
      <c r="D184" s="976"/>
      <c r="E184" s="976"/>
      <c r="F184" s="1068"/>
      <c r="G184" s="799">
        <f>SUM(H184:I184)</f>
        <v>0</v>
      </c>
      <c r="H184" s="800">
        <v>0</v>
      </c>
      <c r="I184" s="801">
        <v>0</v>
      </c>
      <c r="J184" s="802">
        <f t="shared" si="30"/>
        <v>0</v>
      </c>
      <c r="K184" s="803">
        <v>0.1542</v>
      </c>
      <c r="M184" s="721"/>
    </row>
    <row r="185" spans="1:15" ht="15.75" thickBot="1" x14ac:dyDescent="0.3">
      <c r="A185" s="977" t="s">
        <v>6</v>
      </c>
      <c r="B185" s="978"/>
      <c r="C185" s="978"/>
      <c r="D185" s="978"/>
      <c r="E185" s="978"/>
      <c r="F185" s="748"/>
      <c r="G185" s="804">
        <f>SUM(H185:I185)</f>
        <v>0</v>
      </c>
      <c r="H185" s="805">
        <f>SUM(H175:H184)</f>
        <v>0</v>
      </c>
      <c r="I185" s="806">
        <f>SUM(I175:I184)</f>
        <v>0</v>
      </c>
      <c r="J185" s="807">
        <f t="shared" si="30"/>
        <v>0</v>
      </c>
      <c r="K185" s="808"/>
    </row>
    <row r="186" spans="1:15" ht="30" customHeight="1" x14ac:dyDescent="0.25">
      <c r="A186" s="1063" t="s">
        <v>523</v>
      </c>
      <c r="B186" s="1063"/>
      <c r="C186" s="1063"/>
      <c r="D186" s="1063"/>
      <c r="E186" s="1063"/>
      <c r="F186" s="1063"/>
      <c r="G186" s="1063"/>
      <c r="H186" s="1063"/>
      <c r="I186" s="1063"/>
      <c r="J186" s="1063"/>
      <c r="K186" s="1064"/>
    </row>
  </sheetData>
  <mergeCells count="160">
    <mergeCell ref="A185:E185"/>
    <mergeCell ref="A186:K186"/>
    <mergeCell ref="A172:K172"/>
    <mergeCell ref="A173:F174"/>
    <mergeCell ref="G173:G174"/>
    <mergeCell ref="H173:J173"/>
    <mergeCell ref="A175:A177"/>
    <mergeCell ref="B175:F175"/>
    <mergeCell ref="B176:F176"/>
    <mergeCell ref="B177:F177"/>
    <mergeCell ref="A178:A183"/>
    <mergeCell ref="B178:F178"/>
    <mergeCell ref="B179:F179"/>
    <mergeCell ref="B180:F180"/>
    <mergeCell ref="B181:F181"/>
    <mergeCell ref="B182:F182"/>
    <mergeCell ref="B183:F183"/>
    <mergeCell ref="A184:F184"/>
    <mergeCell ref="A139:N139"/>
    <mergeCell ref="A161:D161"/>
    <mergeCell ref="A162:D162"/>
    <mergeCell ref="A163:D163"/>
    <mergeCell ref="A164:D164"/>
    <mergeCell ref="A165:D165"/>
    <mergeCell ref="A166:D166"/>
    <mergeCell ref="A155:D155"/>
    <mergeCell ref="A156:D156"/>
    <mergeCell ref="A157:D157"/>
    <mergeCell ref="A158:D158"/>
    <mergeCell ref="A159:D159"/>
    <mergeCell ref="A160:D160"/>
    <mergeCell ref="A149:D149"/>
    <mergeCell ref="A150:D150"/>
    <mergeCell ref="A151:D151"/>
    <mergeCell ref="A152:D152"/>
    <mergeCell ref="A153:D153"/>
    <mergeCell ref="A154:D154"/>
    <mergeCell ref="E143:H143"/>
    <mergeCell ref="J143:M143"/>
    <mergeCell ref="A145:D145"/>
    <mergeCell ref="A146:D146"/>
    <mergeCell ref="A147:D147"/>
    <mergeCell ref="A148:D148"/>
    <mergeCell ref="A144:D144"/>
    <mergeCell ref="A134:C134"/>
    <mergeCell ref="A87:C87"/>
    <mergeCell ref="A86:C86"/>
    <mergeCell ref="A84:C84"/>
    <mergeCell ref="B11:F11"/>
    <mergeCell ref="A99:C99"/>
    <mergeCell ref="A82:C82"/>
    <mergeCell ref="A51:E51"/>
    <mergeCell ref="A100:C100"/>
    <mergeCell ref="A101:C101"/>
    <mergeCell ref="D77:U77"/>
    <mergeCell ref="D95:U95"/>
    <mergeCell ref="A106:C106"/>
    <mergeCell ref="A107:C107"/>
    <mergeCell ref="A98:C98"/>
    <mergeCell ref="A81:C81"/>
    <mergeCell ref="A32:E32"/>
    <mergeCell ref="A104:C104"/>
    <mergeCell ref="A103:C103"/>
    <mergeCell ref="A52:E52"/>
    <mergeCell ref="A53:E53"/>
    <mergeCell ref="A42:E42"/>
    <mergeCell ref="A5:F6"/>
    <mergeCell ref="B7:F7"/>
    <mergeCell ref="B8:F8"/>
    <mergeCell ref="B9:F9"/>
    <mergeCell ref="B10:F10"/>
    <mergeCell ref="A30:E30"/>
    <mergeCell ref="B12:F12"/>
    <mergeCell ref="B13:F13"/>
    <mergeCell ref="B14:F14"/>
    <mergeCell ref="A24:E24"/>
    <mergeCell ref="N130:N133"/>
    <mergeCell ref="D131:K131"/>
    <mergeCell ref="L131:L133"/>
    <mergeCell ref="D132:G132"/>
    <mergeCell ref="H132:K132"/>
    <mergeCell ref="A45:E45"/>
    <mergeCell ref="A49:E49"/>
    <mergeCell ref="A50:E50"/>
    <mergeCell ref="A130:C133"/>
    <mergeCell ref="A113:A114"/>
    <mergeCell ref="A77:C78"/>
    <mergeCell ref="A95:C96"/>
    <mergeCell ref="A89:C89"/>
    <mergeCell ref="A105:C105"/>
    <mergeCell ref="A58:E59"/>
    <mergeCell ref="A61:E61"/>
    <mergeCell ref="A60:E60"/>
    <mergeCell ref="A110:O110"/>
    <mergeCell ref="A88:C88"/>
    <mergeCell ref="A97:C97"/>
    <mergeCell ref="A102:C102"/>
    <mergeCell ref="A85:C85"/>
    <mergeCell ref="A66:E66"/>
    <mergeCell ref="A62:E62"/>
    <mergeCell ref="A67:E67"/>
    <mergeCell ref="A68:E68"/>
    <mergeCell ref="A34:E34"/>
    <mergeCell ref="A83:C83"/>
    <mergeCell ref="B15:F15"/>
    <mergeCell ref="A22:E23"/>
    <mergeCell ref="A33:E33"/>
    <mergeCell ref="D130:L130"/>
    <mergeCell ref="M130:M133"/>
    <mergeCell ref="A65:E65"/>
    <mergeCell ref="A43:E43"/>
    <mergeCell ref="A44:E44"/>
    <mergeCell ref="O40:O41"/>
    <mergeCell ref="A10:A15"/>
    <mergeCell ref="O22:O23"/>
    <mergeCell ref="F22:G22"/>
    <mergeCell ref="A112:N112"/>
    <mergeCell ref="A79:C79"/>
    <mergeCell ref="A80:C80"/>
    <mergeCell ref="I40:J40"/>
    <mergeCell ref="K40:K41"/>
    <mergeCell ref="L40:M40"/>
    <mergeCell ref="N40:N41"/>
    <mergeCell ref="N22:N23"/>
    <mergeCell ref="H22:H23"/>
    <mergeCell ref="A26:E26"/>
    <mergeCell ref="A27:E27"/>
    <mergeCell ref="A46:E46"/>
    <mergeCell ref="A47:E47"/>
    <mergeCell ref="A48:E48"/>
    <mergeCell ref="O58:O59"/>
    <mergeCell ref="K58:K59"/>
    <mergeCell ref="L58:M58"/>
    <mergeCell ref="F58:G58"/>
    <mergeCell ref="H58:H59"/>
    <mergeCell ref="I58:J58"/>
    <mergeCell ref="S113:S114"/>
    <mergeCell ref="B113:R113"/>
    <mergeCell ref="N58:N59"/>
    <mergeCell ref="A69:E69"/>
    <mergeCell ref="A70:E70"/>
    <mergeCell ref="A71:E71"/>
    <mergeCell ref="A63:E63"/>
    <mergeCell ref="A64:E64"/>
    <mergeCell ref="G5:G6"/>
    <mergeCell ref="H5:R5"/>
    <mergeCell ref="A7:A9"/>
    <mergeCell ref="I22:J22"/>
    <mergeCell ref="K22:K23"/>
    <mergeCell ref="L22:M22"/>
    <mergeCell ref="F40:G40"/>
    <mergeCell ref="H40:H41"/>
    <mergeCell ref="A16:E16"/>
    <mergeCell ref="A17:E17"/>
    <mergeCell ref="A25:E25"/>
    <mergeCell ref="A40:E41"/>
    <mergeCell ref="A35:E35"/>
    <mergeCell ref="A28:E28"/>
    <mergeCell ref="A29:E29"/>
    <mergeCell ref="A31:E31"/>
  </mergeCells>
  <conditionalFormatting sqref="G16">
    <cfRule type="expression" dxfId="74" priority="107" stopIfTrue="1">
      <formula>($G$16/$G$17)&gt;0.05</formula>
    </cfRule>
  </conditionalFormatting>
  <conditionalFormatting sqref="P90:S90">
    <cfRule type="cellIs" dxfId="73" priority="106" stopIfTrue="1" operator="greaterThan">
      <formula>1</formula>
    </cfRule>
  </conditionalFormatting>
  <conditionalFormatting sqref="T90">
    <cfRule type="expression" dxfId="72" priority="105" stopIfTrue="1">
      <formula>($T$90/$U$90)&gt;0.85</formula>
    </cfRule>
  </conditionalFormatting>
  <conditionalFormatting sqref="D79:D83 E81:E83">
    <cfRule type="cellIs" dxfId="71" priority="104" stopIfTrue="1" operator="greaterThanOrEqual">
      <formula>1</formula>
    </cfRule>
  </conditionalFormatting>
  <conditionalFormatting sqref="D90:G90">
    <cfRule type="cellIs" dxfId="70" priority="103" stopIfTrue="1" operator="greaterThanOrEqual">
      <formula>1</formula>
    </cfRule>
  </conditionalFormatting>
  <conditionalFormatting sqref="O108:S108">
    <cfRule type="cellIs" dxfId="69" priority="101" stopIfTrue="1" operator="greaterThan">
      <formula>1</formula>
    </cfRule>
  </conditionalFormatting>
  <conditionalFormatting sqref="T108">
    <cfRule type="expression" dxfId="68" priority="96" stopIfTrue="1">
      <formula>($T$108/$U$108)&gt;0.85</formula>
    </cfRule>
  </conditionalFormatting>
  <conditionalFormatting sqref="B117:B122">
    <cfRule type="cellIs" dxfId="67" priority="95" stopIfTrue="1" operator="greaterThan">
      <formula>0</formula>
    </cfRule>
  </conditionalFormatting>
  <conditionalFormatting sqref="S119:S122">
    <cfRule type="cellIs" dxfId="66" priority="94" stopIfTrue="1" operator="greaterThan">
      <formula>1</formula>
    </cfRule>
  </conditionalFormatting>
  <conditionalFormatting sqref="O115:O116">
    <cfRule type="cellIs" dxfId="65" priority="93" stopIfTrue="1" operator="greaterThan">
      <formula>1</formula>
    </cfRule>
  </conditionalFormatting>
  <conditionalFormatting sqref="P115:P117">
    <cfRule type="cellIs" dxfId="64" priority="92" stopIfTrue="1" operator="greaterThan">
      <formula>1</formula>
    </cfRule>
  </conditionalFormatting>
  <conditionalFormatting sqref="Q115:Q118">
    <cfRule type="cellIs" dxfId="63" priority="91" stopIfTrue="1" operator="greaterThan">
      <formula>1</formula>
    </cfRule>
  </conditionalFormatting>
  <conditionalFormatting sqref="N135">
    <cfRule type="cellIs" dxfId="62" priority="90" stopIfTrue="1" operator="equal">
      <formula>0</formula>
    </cfRule>
  </conditionalFormatting>
  <conditionalFormatting sqref="N136">
    <cfRule type="cellIs" dxfId="61" priority="89" stopIfTrue="1" operator="equal">
      <formula>0</formula>
    </cfRule>
  </conditionalFormatting>
  <conditionalFormatting sqref="N137">
    <cfRule type="expression" dxfId="60" priority="87" stopIfTrue="1">
      <formula>($N$137/$N$138)&gt;0.05</formula>
    </cfRule>
  </conditionalFormatting>
  <conditionalFormatting sqref="N134">
    <cfRule type="cellIs" dxfId="59" priority="72" stopIfTrue="1" operator="equal">
      <formula>0</formula>
    </cfRule>
    <cfRule type="expression" dxfId="58" priority="82" stopIfTrue="1">
      <formula>(N134/N138)&lt;0.5</formula>
    </cfRule>
  </conditionalFormatting>
  <conditionalFormatting sqref="R115">
    <cfRule type="expression" dxfId="57" priority="81" stopIfTrue="1">
      <formula>($R$115/$S$115)&gt;0.5</formula>
    </cfRule>
  </conditionalFormatting>
  <conditionalFormatting sqref="R116">
    <cfRule type="expression" dxfId="56" priority="80" stopIfTrue="1">
      <formula>($R$116/$S$116)&gt;0.5</formula>
    </cfRule>
  </conditionalFormatting>
  <conditionalFormatting sqref="R117">
    <cfRule type="expression" dxfId="55" priority="79" stopIfTrue="1">
      <formula>($R$117/$S$117)&gt;0.5</formula>
    </cfRule>
  </conditionalFormatting>
  <conditionalFormatting sqref="R118">
    <cfRule type="expression" dxfId="54" priority="78" stopIfTrue="1">
      <formula>($R$118/$S$118)&gt;0.5</formula>
    </cfRule>
  </conditionalFormatting>
  <conditionalFormatting sqref="R119">
    <cfRule type="expression" dxfId="53" priority="77" stopIfTrue="1">
      <formula>($R$119/$S$119)&gt;0.5</formula>
    </cfRule>
  </conditionalFormatting>
  <conditionalFormatting sqref="R120">
    <cfRule type="expression" dxfId="52" priority="76" stopIfTrue="1">
      <formula>($R$120/$S$120)&gt;0.5</formula>
    </cfRule>
  </conditionalFormatting>
  <conditionalFormatting sqref="R121">
    <cfRule type="expression" dxfId="51" priority="75" stopIfTrue="1">
      <formula>($R$121/$S$121)&gt;0.5</formula>
    </cfRule>
  </conditionalFormatting>
  <conditionalFormatting sqref="R122">
    <cfRule type="expression" dxfId="50" priority="74" stopIfTrue="1">
      <formula>($R$122/$S$122)&gt;0.5</formula>
    </cfRule>
  </conditionalFormatting>
  <conditionalFormatting sqref="F81:F83">
    <cfRule type="cellIs" dxfId="49" priority="71" stopIfTrue="1" operator="greaterThanOrEqual">
      <formula>1</formula>
    </cfRule>
  </conditionalFormatting>
  <conditionalFormatting sqref="G81:G83">
    <cfRule type="cellIs" dxfId="48" priority="70" stopIfTrue="1" operator="greaterThanOrEqual">
      <formula>1</formula>
    </cfRule>
  </conditionalFormatting>
  <conditionalFormatting sqref="P81:P83">
    <cfRule type="cellIs" dxfId="47" priority="62" stopIfTrue="1" operator="greaterThanOrEqual">
      <formula>1</formula>
    </cfRule>
  </conditionalFormatting>
  <conditionalFormatting sqref="Q81:Q83">
    <cfRule type="cellIs" dxfId="46" priority="60" stopIfTrue="1" operator="greaterThanOrEqual">
      <formula>1</formula>
    </cfRule>
  </conditionalFormatting>
  <conditionalFormatting sqref="R81:R83">
    <cfRule type="cellIs" dxfId="45" priority="59" stopIfTrue="1" operator="greaterThanOrEqual">
      <formula>1</formula>
    </cfRule>
  </conditionalFormatting>
  <conditionalFormatting sqref="S81:S83">
    <cfRule type="cellIs" dxfId="44" priority="58" stopIfTrue="1" operator="greaterThanOrEqual">
      <formula>1</formula>
    </cfRule>
  </conditionalFormatting>
  <conditionalFormatting sqref="D99:D101 E99:E101">
    <cfRule type="cellIs" dxfId="43" priority="57" stopIfTrue="1" operator="greaterThanOrEqual">
      <formula>1</formula>
    </cfRule>
  </conditionalFormatting>
  <conditionalFormatting sqref="F99:F101">
    <cfRule type="cellIs" dxfId="42" priority="56" stopIfTrue="1" operator="greaterThanOrEqual">
      <formula>1</formula>
    </cfRule>
  </conditionalFormatting>
  <conditionalFormatting sqref="P99:P101">
    <cfRule type="cellIs" dxfId="41" priority="47" stopIfTrue="1" operator="greaterThanOrEqual">
      <formula>1</formula>
    </cfRule>
  </conditionalFormatting>
  <conditionalFormatting sqref="O99:O101">
    <cfRule type="cellIs" dxfId="40" priority="46" stopIfTrue="1" operator="greaterThanOrEqual">
      <formula>1</formula>
    </cfRule>
  </conditionalFormatting>
  <conditionalFormatting sqref="Q99:Q101">
    <cfRule type="cellIs" dxfId="39" priority="45" stopIfTrue="1" operator="greaterThanOrEqual">
      <formula>1</formula>
    </cfRule>
  </conditionalFormatting>
  <conditionalFormatting sqref="R99:R101">
    <cfRule type="cellIs" dxfId="38" priority="44" stopIfTrue="1" operator="greaterThanOrEqual">
      <formula>1</formula>
    </cfRule>
  </conditionalFormatting>
  <conditionalFormatting sqref="S99:S101">
    <cfRule type="cellIs" dxfId="37" priority="43" stopIfTrue="1" operator="greaterThanOrEqual">
      <formula>1</formula>
    </cfRule>
  </conditionalFormatting>
  <conditionalFormatting sqref="S123">
    <cfRule type="expression" dxfId="36" priority="42" stopIfTrue="1">
      <formula>($S$123-$R$123)&gt;1</formula>
    </cfRule>
  </conditionalFormatting>
  <conditionalFormatting sqref="M7">
    <cfRule type="expression" dxfId="35" priority="35">
      <formula>(SUM(M7:M9)/SUM(G7:G9)*100)&gt;20</formula>
    </cfRule>
  </conditionalFormatting>
  <conditionalFormatting sqref="M8">
    <cfRule type="expression" dxfId="34" priority="34">
      <formula>(SUM(M7:M9)/SUM(G7:G9)*100)&gt;20</formula>
    </cfRule>
  </conditionalFormatting>
  <conditionalFormatting sqref="M9">
    <cfRule type="expression" dxfId="33" priority="33">
      <formula>(SUM(M7:M9)/SUM(G7:G9)*100)&gt;20</formula>
    </cfRule>
  </conditionalFormatting>
  <conditionalFormatting sqref="P7">
    <cfRule type="expression" dxfId="32" priority="32" stopIfTrue="1">
      <formula>(SUM(P7:P9)/SUM(G7:G9)*100)&gt;20</formula>
    </cfRule>
  </conditionalFormatting>
  <conditionalFormatting sqref="P8">
    <cfRule type="expression" dxfId="31" priority="31" stopIfTrue="1">
      <formula>(SUM(P7:P9)/SUM(G7:G9)*100)&gt;20</formula>
    </cfRule>
  </conditionalFormatting>
  <conditionalFormatting sqref="P9">
    <cfRule type="expression" dxfId="30" priority="30" stopIfTrue="1">
      <formula>(SUM(P7:P9)/SUM(G7:G9)*100)&gt;20</formula>
    </cfRule>
  </conditionalFormatting>
  <conditionalFormatting sqref="Q7">
    <cfRule type="expression" dxfId="29" priority="29" stopIfTrue="1">
      <formula>(SUM(Q7:Q9)/SUM(G7:G9)*100)&gt;20</formula>
    </cfRule>
  </conditionalFormatting>
  <conditionalFormatting sqref="Q8">
    <cfRule type="expression" dxfId="28" priority="28" stopIfTrue="1">
      <formula>(SUM(Q7:Q9)/SUM(G7:G9)*100)&gt;20</formula>
    </cfRule>
  </conditionalFormatting>
  <conditionalFormatting sqref="Q9">
    <cfRule type="expression" dxfId="27" priority="27" stopIfTrue="1">
      <formula>(SUM(Q7:Q9)/SUM(G7:G9)*100)&gt;20</formula>
    </cfRule>
  </conditionalFormatting>
  <conditionalFormatting sqref="R7">
    <cfRule type="expression" dxfId="26" priority="26" stopIfTrue="1">
      <formula>(SUM(R7:R9)/SUM(G7:G9)*100)&gt;20</formula>
    </cfRule>
  </conditionalFormatting>
  <conditionalFormatting sqref="R8">
    <cfRule type="expression" dxfId="25" priority="25" stopIfTrue="1">
      <formula>(SUM(R7:R9)/SUM(G7:G9)*100)&gt;20</formula>
    </cfRule>
  </conditionalFormatting>
  <conditionalFormatting sqref="R9">
    <cfRule type="expression" dxfId="24" priority="24" stopIfTrue="1">
      <formula>(SUM(R7:R9)/SUM(G7:G9)*100)&gt;20</formula>
    </cfRule>
  </conditionalFormatting>
  <conditionalFormatting sqref="D97:D98">
    <cfRule type="cellIs" dxfId="23" priority="23" operator="greaterThanOrEqual">
      <formula>5</formula>
    </cfRule>
  </conditionalFormatting>
  <conditionalFormatting sqref="S124">
    <cfRule type="expression" dxfId="22" priority="20">
      <formula>(SUM(R115:R122)/SUM(S115:S122)*100)&gt;50</formula>
    </cfRule>
  </conditionalFormatting>
  <conditionalFormatting sqref="M134">
    <cfRule type="expression" dxfId="21" priority="19">
      <formula>(M134/M138)&gt;0.5</formula>
    </cfRule>
  </conditionalFormatting>
  <conditionalFormatting sqref="J175:J184">
    <cfRule type="expression" dxfId="20" priority="4">
      <formula>IF(G175&lt;25,"",IF((((I175/G175)-K175)*100&lt;-10),TRUE,FALSE))</formula>
    </cfRule>
  </conditionalFormatting>
  <conditionalFormatting sqref="O26">
    <cfRule type="expression" dxfId="19" priority="3">
      <formula>($O$26/$O$35)&lt;=0.5</formula>
    </cfRule>
  </conditionalFormatting>
  <conditionalFormatting sqref="O44">
    <cfRule type="expression" dxfId="18" priority="2">
      <formula>($O$44/$O$53)&lt;=0.5</formula>
    </cfRule>
  </conditionalFormatting>
  <conditionalFormatting sqref="G7:G10">
    <cfRule type="expression" dxfId="17" priority="1">
      <formula>(SUM($G$7:$G$10)/$G$17)&lt;=0.5</formula>
    </cfRule>
  </conditionalFormatting>
  <pageMargins left="0.70866141732283472" right="0.70866141732283472" top="0.74803149606299213" bottom="0.74803149606299213" header="0.31496062992125984" footer="0.31496062992125984"/>
  <pageSetup paperSize="9" scale="59" fitToHeight="0" orientation="landscape" r:id="rId1"/>
  <headerFooter>
    <oddFooter>&amp;C&amp;A&amp;RPage &amp;P</oddFooter>
  </headerFooter>
  <rowBreaks count="5" manualBreakCount="5">
    <brk id="36" max="16383" man="1"/>
    <brk id="72" max="16383" man="1"/>
    <brk id="109" max="16383" man="1"/>
    <brk id="139" max="16383" man="1"/>
    <brk id="169" max="20" man="1"/>
  </rowBreaks>
  <ignoredErrors>
    <ignoredError sqref="S115:S12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85" zoomScaleNormal="85" workbookViewId="0"/>
  </sheetViews>
  <sheetFormatPr defaultRowHeight="15" x14ac:dyDescent="0.25"/>
  <cols>
    <col min="1" max="1" width="9.140625" style="27"/>
    <col min="2" max="2" width="38" style="27" customWidth="1"/>
    <col min="3" max="3" width="14" style="27" customWidth="1"/>
    <col min="4" max="4" width="12.85546875" style="27" customWidth="1"/>
    <col min="5" max="5" width="9.140625" style="27"/>
    <col min="6" max="7" width="10.5703125" style="27" customWidth="1"/>
    <col min="8" max="8" width="14.5703125" style="27" customWidth="1"/>
    <col min="9" max="9" width="10.42578125" style="27" customWidth="1"/>
    <col min="10" max="16384" width="9.140625" style="27"/>
  </cols>
  <sheetData>
    <row r="1" spans="1:5" ht="15.75" x14ac:dyDescent="0.25">
      <c r="A1" s="141" t="s">
        <v>210</v>
      </c>
      <c r="B1" s="36"/>
      <c r="C1" s="36"/>
      <c r="D1" s="36"/>
      <c r="E1" s="36"/>
    </row>
    <row r="2" spans="1:5" x14ac:dyDescent="0.25">
      <c r="A2" s="28" t="s">
        <v>549</v>
      </c>
      <c r="B2" s="36"/>
      <c r="C2" s="36"/>
      <c r="D2" s="36"/>
      <c r="E2" s="36"/>
    </row>
    <row r="3" spans="1:5" x14ac:dyDescent="0.25">
      <c r="A3" s="32" t="s">
        <v>233</v>
      </c>
      <c r="B3" s="37"/>
      <c r="C3" s="37"/>
      <c r="D3" s="37"/>
      <c r="E3" s="37"/>
    </row>
    <row r="4" spans="1:5" ht="15.75" thickBot="1" x14ac:dyDescent="0.3">
      <c r="A4" s="32"/>
      <c r="B4" s="37"/>
      <c r="C4" s="37"/>
      <c r="D4" s="37"/>
      <c r="E4" s="37"/>
    </row>
    <row r="5" spans="1:5" ht="15.75" thickBot="1" x14ac:dyDescent="0.3">
      <c r="A5" s="1069" t="s">
        <v>276</v>
      </c>
      <c r="B5" s="1070"/>
      <c r="C5" s="583" t="s">
        <v>408</v>
      </c>
      <c r="D5" s="584" t="s">
        <v>322</v>
      </c>
      <c r="E5" s="8"/>
    </row>
    <row r="6" spans="1:5" ht="15.75" thickBot="1" x14ac:dyDescent="0.3">
      <c r="A6" s="222" t="s">
        <v>82</v>
      </c>
      <c r="B6" s="223"/>
      <c r="C6" s="132">
        <v>0</v>
      </c>
      <c r="D6" s="134">
        <v>0</v>
      </c>
      <c r="E6" s="7"/>
    </row>
    <row r="7" spans="1:5" ht="15.75" thickBot="1" x14ac:dyDescent="0.3">
      <c r="A7" s="224" t="s">
        <v>83</v>
      </c>
      <c r="B7" s="223"/>
      <c r="C7" s="132">
        <f>SUM(C11:C12)</f>
        <v>0</v>
      </c>
      <c r="D7" s="134">
        <f>SUM(D11:D12)</f>
        <v>0</v>
      </c>
      <c r="E7" s="36"/>
    </row>
    <row r="8" spans="1:5" x14ac:dyDescent="0.25">
      <c r="A8" s="225"/>
      <c r="B8" s="226"/>
      <c r="C8" s="200"/>
      <c r="D8" s="227"/>
      <c r="E8" s="36"/>
    </row>
    <row r="9" spans="1:5" x14ac:dyDescent="0.25">
      <c r="A9" s="718" t="s">
        <v>279</v>
      </c>
      <c r="B9" s="717"/>
      <c r="C9" s="499" t="str">
        <f>IF(C6&gt;0,(C7/C6),"-")</f>
        <v>-</v>
      </c>
      <c r="D9" s="498" t="str">
        <f>IF(D6&gt;0,(D7/D6),"-")</f>
        <v>-</v>
      </c>
      <c r="E9" s="7"/>
    </row>
    <row r="10" spans="1:5" x14ac:dyDescent="0.25">
      <c r="A10" s="719"/>
      <c r="B10" s="226"/>
      <c r="C10" s="228"/>
      <c r="D10" s="229"/>
      <c r="E10" s="7"/>
    </row>
    <row r="11" spans="1:5" x14ac:dyDescent="0.25">
      <c r="A11" s="230" t="s">
        <v>467</v>
      </c>
      <c r="B11" s="231"/>
      <c r="C11" s="500">
        <v>0</v>
      </c>
      <c r="D11" s="295">
        <v>0</v>
      </c>
      <c r="E11" s="7"/>
    </row>
    <row r="12" spans="1:5" x14ac:dyDescent="0.25">
      <c r="A12" s="232" t="s">
        <v>468</v>
      </c>
      <c r="B12" s="231"/>
      <c r="C12" s="187">
        <v>0</v>
      </c>
      <c r="D12" s="204">
        <v>0</v>
      </c>
      <c r="E12" s="7"/>
    </row>
    <row r="13" spans="1:5" x14ac:dyDescent="0.25">
      <c r="A13" s="233"/>
      <c r="B13" s="234"/>
      <c r="C13" s="418"/>
      <c r="D13" s="419"/>
      <c r="E13" s="7"/>
    </row>
    <row r="14" spans="1:5" x14ac:dyDescent="0.25">
      <c r="A14" s="230" t="s">
        <v>469</v>
      </c>
      <c r="B14" s="231"/>
      <c r="C14" s="187">
        <v>0</v>
      </c>
      <c r="D14" s="204">
        <v>0</v>
      </c>
      <c r="E14" s="7"/>
    </row>
    <row r="15" spans="1:5" x14ac:dyDescent="0.25">
      <c r="A15" s="417" t="s">
        <v>277</v>
      </c>
      <c r="B15" s="234"/>
      <c r="C15" s="187">
        <v>0</v>
      </c>
      <c r="D15" s="204">
        <v>0</v>
      </c>
      <c r="E15" s="7"/>
    </row>
    <row r="16" spans="1:5" ht="15.75" thickBot="1" x14ac:dyDescent="0.3">
      <c r="A16" s="238" t="s">
        <v>278</v>
      </c>
      <c r="B16" s="416"/>
      <c r="C16" s="420">
        <v>0</v>
      </c>
      <c r="D16" s="340">
        <v>0</v>
      </c>
      <c r="E16" s="7"/>
    </row>
    <row r="17" spans="1:11" x14ac:dyDescent="0.25">
      <c r="A17" s="36" t="s">
        <v>312</v>
      </c>
      <c r="B17" s="36"/>
      <c r="C17" s="36"/>
      <c r="D17" s="36"/>
      <c r="E17" s="36"/>
    </row>
    <row r="18" spans="1:11" x14ac:dyDescent="0.25">
      <c r="A18" s="36" t="s">
        <v>550</v>
      </c>
      <c r="B18" s="36"/>
      <c r="C18" s="36"/>
      <c r="D18" s="36"/>
      <c r="E18" s="36"/>
    </row>
    <row r="19" spans="1:11" ht="15.75" x14ac:dyDescent="0.25">
      <c r="A19" s="141" t="s">
        <v>211</v>
      </c>
      <c r="B19" s="36"/>
      <c r="C19" s="36"/>
      <c r="D19" s="36"/>
      <c r="E19" s="36"/>
      <c r="F19" s="36"/>
      <c r="G19" s="36"/>
      <c r="H19" s="36"/>
      <c r="I19" s="36"/>
      <c r="J19" s="36"/>
    </row>
    <row r="20" spans="1:11" x14ac:dyDescent="0.25">
      <c r="A20" s="28" t="s">
        <v>549</v>
      </c>
      <c r="B20" s="36"/>
      <c r="C20" s="36"/>
      <c r="D20" s="36"/>
      <c r="E20" s="36"/>
      <c r="F20" s="36"/>
      <c r="G20" s="36"/>
      <c r="H20" s="36"/>
      <c r="I20" s="36"/>
      <c r="J20" s="36"/>
    </row>
    <row r="21" spans="1:11" x14ac:dyDescent="0.25">
      <c r="A21" s="32" t="s">
        <v>234</v>
      </c>
      <c r="B21" s="37"/>
      <c r="C21" s="37"/>
      <c r="D21" s="37"/>
      <c r="E21" s="37"/>
      <c r="F21" s="36"/>
      <c r="G21" s="36"/>
      <c r="H21" s="36"/>
      <c r="I21" s="36"/>
      <c r="J21" s="36"/>
    </row>
    <row r="22" spans="1:11" ht="15.75" thickBot="1" x14ac:dyDescent="0.3">
      <c r="A22" s="32"/>
      <c r="B22" s="37"/>
      <c r="C22" s="37"/>
      <c r="D22" s="37"/>
      <c r="E22" s="37"/>
      <c r="F22" s="36"/>
      <c r="G22" s="36"/>
      <c r="H22" s="36"/>
      <c r="I22" s="36"/>
      <c r="J22" s="36"/>
    </row>
    <row r="23" spans="1:11" ht="15.75" thickBot="1" x14ac:dyDescent="0.3">
      <c r="A23" s="1074" t="s">
        <v>297</v>
      </c>
      <c r="B23" s="1075"/>
      <c r="C23" s="1075"/>
      <c r="D23" s="1076"/>
      <c r="E23" s="1071" t="s">
        <v>280</v>
      </c>
      <c r="F23" s="1072"/>
      <c r="G23" s="1072"/>
      <c r="H23" s="1072"/>
      <c r="I23" s="1072"/>
      <c r="J23" s="1073"/>
      <c r="K23" s="9"/>
    </row>
    <row r="24" spans="1:11" ht="78" customHeight="1" thickBot="1" x14ac:dyDescent="0.3">
      <c r="A24" s="1077"/>
      <c r="B24" s="1078"/>
      <c r="C24" s="1078"/>
      <c r="D24" s="1079"/>
      <c r="E24" s="421" t="s">
        <v>463</v>
      </c>
      <c r="F24" s="422" t="s">
        <v>464</v>
      </c>
      <c r="G24" s="422" t="s">
        <v>465</v>
      </c>
      <c r="H24" s="423" t="s">
        <v>466</v>
      </c>
      <c r="I24" s="424" t="s">
        <v>109</v>
      </c>
      <c r="J24" s="490" t="s">
        <v>6</v>
      </c>
      <c r="K24" s="10"/>
    </row>
    <row r="25" spans="1:11" x14ac:dyDescent="0.25">
      <c r="A25" s="235" t="s">
        <v>459</v>
      </c>
      <c r="B25" s="236"/>
      <c r="C25" s="236"/>
      <c r="D25" s="236"/>
      <c r="E25" s="425">
        <v>0</v>
      </c>
      <c r="F25" s="426">
        <v>0</v>
      </c>
      <c r="G25" s="426">
        <v>0</v>
      </c>
      <c r="H25" s="426">
        <v>0</v>
      </c>
      <c r="I25" s="426">
        <v>0</v>
      </c>
      <c r="J25" s="189">
        <f t="shared" ref="J25:J30" si="0">SUM(E25:I25)</f>
        <v>0</v>
      </c>
      <c r="K25" s="14"/>
    </row>
    <row r="26" spans="1:11" x14ac:dyDescent="0.25">
      <c r="A26" s="230" t="s">
        <v>460</v>
      </c>
      <c r="B26" s="237"/>
      <c r="C26" s="237"/>
      <c r="D26" s="237"/>
      <c r="E26" s="130">
        <v>0</v>
      </c>
      <c r="F26" s="427">
        <v>0</v>
      </c>
      <c r="G26" s="131">
        <v>0</v>
      </c>
      <c r="H26" s="131">
        <v>0</v>
      </c>
      <c r="I26" s="131">
        <v>0</v>
      </c>
      <c r="J26" s="191">
        <f t="shared" si="0"/>
        <v>0</v>
      </c>
      <c r="K26" s="14"/>
    </row>
    <row r="27" spans="1:11" x14ac:dyDescent="0.25">
      <c r="A27" s="230" t="s">
        <v>461</v>
      </c>
      <c r="B27" s="237"/>
      <c r="C27" s="237"/>
      <c r="D27" s="237"/>
      <c r="E27" s="130">
        <v>0</v>
      </c>
      <c r="F27" s="427">
        <v>0</v>
      </c>
      <c r="G27" s="131">
        <v>0</v>
      </c>
      <c r="H27" s="131">
        <v>0</v>
      </c>
      <c r="I27" s="131">
        <v>0</v>
      </c>
      <c r="J27" s="191">
        <f t="shared" si="0"/>
        <v>0</v>
      </c>
      <c r="K27" s="14"/>
    </row>
    <row r="28" spans="1:11" x14ac:dyDescent="0.25">
      <c r="A28" s="230" t="s">
        <v>462</v>
      </c>
      <c r="B28" s="237"/>
      <c r="C28" s="237"/>
      <c r="D28" s="237"/>
      <c r="E28" s="130">
        <v>0</v>
      </c>
      <c r="F28" s="427">
        <v>0</v>
      </c>
      <c r="G28" s="427">
        <v>0</v>
      </c>
      <c r="H28" s="131">
        <v>0</v>
      </c>
      <c r="I28" s="131">
        <v>0</v>
      </c>
      <c r="J28" s="191">
        <f t="shared" si="0"/>
        <v>0</v>
      </c>
      <c r="K28" s="14"/>
    </row>
    <row r="29" spans="1:11" ht="15.75" thickBot="1" x14ac:dyDescent="0.3">
      <c r="A29" s="238" t="s">
        <v>109</v>
      </c>
      <c r="B29" s="239"/>
      <c r="C29" s="236"/>
      <c r="D29" s="236"/>
      <c r="E29" s="428">
        <v>0</v>
      </c>
      <c r="F29" s="429">
        <v>0</v>
      </c>
      <c r="G29" s="429">
        <v>0</v>
      </c>
      <c r="H29" s="426">
        <v>0</v>
      </c>
      <c r="I29" s="426">
        <v>0</v>
      </c>
      <c r="J29" s="430">
        <f t="shared" si="0"/>
        <v>0</v>
      </c>
      <c r="K29" s="14"/>
    </row>
    <row r="30" spans="1:11" ht="15.75" thickBot="1" x14ac:dyDescent="0.3">
      <c r="A30" s="240" t="s">
        <v>6</v>
      </c>
      <c r="B30" s="241"/>
      <c r="C30" s="241"/>
      <c r="D30" s="241"/>
      <c r="E30" s="431">
        <f>SUM(E25:E29)</f>
        <v>0</v>
      </c>
      <c r="F30" s="432">
        <f>SUM(F25:F29)</f>
        <v>0</v>
      </c>
      <c r="G30" s="432">
        <f>SUM(G25:G29)</f>
        <v>0</v>
      </c>
      <c r="H30" s="432">
        <f>SUM(H25:H29)</f>
        <v>0</v>
      </c>
      <c r="I30" s="432">
        <f>SUM(I25:I29)</f>
        <v>0</v>
      </c>
      <c r="J30" s="182">
        <f t="shared" si="0"/>
        <v>0</v>
      </c>
      <c r="K30" s="14"/>
    </row>
  </sheetData>
  <mergeCells count="3">
    <mergeCell ref="A5:B5"/>
    <mergeCell ref="E23:J23"/>
    <mergeCell ref="A23:D24"/>
  </mergeCells>
  <conditionalFormatting sqref="E30:F30">
    <cfRule type="expression" dxfId="16" priority="5" stopIfTrue="1">
      <formula>SUM($E$30:$F$30)&lt;SUM($G$30:$I$30)</formula>
    </cfRule>
  </conditionalFormatting>
  <conditionalFormatting sqref="J25">
    <cfRule type="cellIs" dxfId="15" priority="4" stopIfTrue="1" operator="lessThan">
      <formula>SUM($J$26:$J$29)</formula>
    </cfRule>
  </conditionalFormatting>
  <conditionalFormatting sqref="C9">
    <cfRule type="cellIs" dxfId="14" priority="3" stopIfTrue="1" operator="lessThan">
      <formula>0.7</formula>
    </cfRule>
  </conditionalFormatting>
  <conditionalFormatting sqref="C11">
    <cfRule type="cellIs" dxfId="13" priority="2" stopIfTrue="1" operator="lessThan">
      <formula>$C$12</formula>
    </cfRule>
  </conditionalFormatting>
  <conditionalFormatting sqref="J28">
    <cfRule type="cellIs" dxfId="12" priority="1" operator="greaterThan">
      <formula>0</formula>
    </cfRule>
  </conditionalFormatting>
  <pageMargins left="0.70866141732283472" right="0.70866141732283472" top="0.74803149606299213" bottom="0.74803149606299213" header="0.31496062992125984" footer="0.31496062992125984"/>
  <pageSetup paperSize="9" scale="73" orientation="landscape" r:id="rId1"/>
  <headerFoot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zoomScale="85" zoomScaleNormal="85" workbookViewId="0"/>
  </sheetViews>
  <sheetFormatPr defaultRowHeight="15" x14ac:dyDescent="0.25"/>
  <cols>
    <col min="1" max="5" width="9.140625" style="27"/>
    <col min="6" max="6" width="14.42578125" style="27" customWidth="1"/>
    <col min="7" max="7" width="9.140625" style="27"/>
    <col min="8" max="8" width="9.42578125" style="27" customWidth="1"/>
    <col min="9" max="10" width="9.140625" style="27"/>
    <col min="11" max="11" width="9.85546875" style="27" customWidth="1"/>
    <col min="12" max="13" width="9.140625" style="27"/>
    <col min="14" max="14" width="10" style="27" customWidth="1"/>
    <col min="15" max="16384" width="9.140625" style="27"/>
  </cols>
  <sheetData>
    <row r="1" spans="1:16" ht="18" x14ac:dyDescent="0.25">
      <c r="A1" s="34" t="s">
        <v>235</v>
      </c>
      <c r="B1" s="35"/>
      <c r="C1" s="35"/>
      <c r="D1" s="35"/>
      <c r="E1" s="35"/>
      <c r="F1" s="35"/>
      <c r="G1" s="31"/>
      <c r="H1" s="31"/>
      <c r="I1" s="31"/>
      <c r="J1" s="31"/>
      <c r="K1" s="31"/>
      <c r="L1" s="31"/>
      <c r="M1" s="31"/>
      <c r="N1" s="31"/>
      <c r="O1" s="31"/>
      <c r="P1" s="31"/>
    </row>
    <row r="2" spans="1:16" x14ac:dyDescent="0.25">
      <c r="A2" s="28" t="s">
        <v>238</v>
      </c>
      <c r="B2" s="35"/>
      <c r="C2" s="35"/>
      <c r="D2" s="35"/>
      <c r="E2" s="35"/>
      <c r="F2" s="35"/>
      <c r="G2" s="31"/>
      <c r="H2" s="31"/>
      <c r="I2" s="31"/>
      <c r="J2" s="31"/>
      <c r="K2" s="31"/>
      <c r="L2" s="31"/>
      <c r="M2" s="31"/>
      <c r="N2" s="31"/>
      <c r="O2" s="31"/>
      <c r="P2" s="31"/>
    </row>
    <row r="3" spans="1:16" ht="15.75" thickBot="1" x14ac:dyDescent="0.3">
      <c r="A3" s="28" t="s">
        <v>357</v>
      </c>
      <c r="B3" s="35"/>
      <c r="C3" s="35"/>
      <c r="D3" s="35"/>
      <c r="E3" s="35"/>
      <c r="F3" s="35"/>
      <c r="G3" s="31"/>
      <c r="H3" s="31"/>
      <c r="I3" s="31"/>
      <c r="J3" s="31"/>
      <c r="K3" s="31"/>
      <c r="L3" s="31"/>
      <c r="M3" s="31"/>
      <c r="N3" s="31"/>
      <c r="O3" s="31"/>
      <c r="P3" s="31"/>
    </row>
    <row r="4" spans="1:16" x14ac:dyDescent="0.25">
      <c r="A4" s="1080" t="s">
        <v>285</v>
      </c>
      <c r="B4" s="1081"/>
      <c r="C4" s="1081"/>
      <c r="D4" s="1081"/>
      <c r="E4" s="1081"/>
      <c r="F4" s="1082"/>
      <c r="G4" s="943" t="s">
        <v>1</v>
      </c>
      <c r="H4" s="944"/>
      <c r="I4" s="947" t="s">
        <v>6</v>
      </c>
      <c r="J4" s="943" t="s">
        <v>2</v>
      </c>
      <c r="K4" s="944"/>
      <c r="L4" s="947" t="s">
        <v>6</v>
      </c>
      <c r="M4" s="949" t="s">
        <v>87</v>
      </c>
      <c r="N4" s="949"/>
      <c r="O4" s="950" t="s">
        <v>6</v>
      </c>
      <c r="P4" s="950" t="s">
        <v>111</v>
      </c>
    </row>
    <row r="5" spans="1:16" ht="15.75" thickBot="1" x14ac:dyDescent="0.3">
      <c r="A5" s="1083"/>
      <c r="B5" s="1084"/>
      <c r="C5" s="1084"/>
      <c r="D5" s="1084"/>
      <c r="E5" s="1084"/>
      <c r="F5" s="1085"/>
      <c r="G5" s="396" t="s">
        <v>4</v>
      </c>
      <c r="H5" s="491" t="s">
        <v>5</v>
      </c>
      <c r="I5" s="948"/>
      <c r="J5" s="492" t="s">
        <v>4</v>
      </c>
      <c r="K5" s="491" t="s">
        <v>5</v>
      </c>
      <c r="L5" s="948"/>
      <c r="M5" s="492" t="s">
        <v>4</v>
      </c>
      <c r="N5" s="491" t="s">
        <v>5</v>
      </c>
      <c r="O5" s="951"/>
      <c r="P5" s="951"/>
    </row>
    <row r="6" spans="1:16" x14ac:dyDescent="0.25">
      <c r="A6" s="1092" t="s">
        <v>504</v>
      </c>
      <c r="B6" s="1093"/>
      <c r="C6" s="1093"/>
      <c r="D6" s="1093"/>
      <c r="E6" s="1093"/>
      <c r="F6" s="1094"/>
      <c r="G6" s="397">
        <v>0</v>
      </c>
      <c r="H6" s="397">
        <v>0</v>
      </c>
      <c r="I6" s="398">
        <f t="shared" ref="I6:I14" si="0">SUM(G6:H6)</f>
        <v>0</v>
      </c>
      <c r="J6" s="397">
        <v>0</v>
      </c>
      <c r="K6" s="397">
        <v>0</v>
      </c>
      <c r="L6" s="398">
        <f t="shared" ref="L6:L14" si="1">SUM(J6:K6)</f>
        <v>0</v>
      </c>
      <c r="M6" s="397">
        <v>0</v>
      </c>
      <c r="N6" s="397">
        <v>0</v>
      </c>
      <c r="O6" s="398">
        <f t="shared" ref="O6:O13" si="2">SUM(M6:N6)</f>
        <v>0</v>
      </c>
      <c r="P6" s="401">
        <f t="shared" ref="P6:P15" si="3">SUM(O6,L6,I6)</f>
        <v>0</v>
      </c>
    </row>
    <row r="7" spans="1:16" x14ac:dyDescent="0.25">
      <c r="A7" s="1086" t="s">
        <v>551</v>
      </c>
      <c r="B7" s="1087"/>
      <c r="C7" s="1087"/>
      <c r="D7" s="1087"/>
      <c r="E7" s="1087"/>
      <c r="F7" s="1088"/>
      <c r="G7" s="388">
        <v>0</v>
      </c>
      <c r="H7" s="388">
        <v>0</v>
      </c>
      <c r="I7" s="389">
        <f t="shared" si="0"/>
        <v>0</v>
      </c>
      <c r="J7" s="388">
        <v>0</v>
      </c>
      <c r="K7" s="388">
        <v>0</v>
      </c>
      <c r="L7" s="389">
        <f t="shared" si="1"/>
        <v>0</v>
      </c>
      <c r="M7" s="388">
        <v>0</v>
      </c>
      <c r="N7" s="388">
        <v>0</v>
      </c>
      <c r="O7" s="389">
        <f t="shared" si="2"/>
        <v>0</v>
      </c>
      <c r="P7" s="402">
        <f t="shared" si="3"/>
        <v>0</v>
      </c>
    </row>
    <row r="8" spans="1:16" x14ac:dyDescent="0.25">
      <c r="A8" s="1086" t="s">
        <v>505</v>
      </c>
      <c r="B8" s="1087"/>
      <c r="C8" s="1087"/>
      <c r="D8" s="1087"/>
      <c r="E8" s="1087"/>
      <c r="F8" s="1088"/>
      <c r="G8" s="388">
        <v>0</v>
      </c>
      <c r="H8" s="388">
        <v>0</v>
      </c>
      <c r="I8" s="389">
        <f t="shared" si="0"/>
        <v>0</v>
      </c>
      <c r="J8" s="388">
        <v>0</v>
      </c>
      <c r="K8" s="388">
        <v>0</v>
      </c>
      <c r="L8" s="389">
        <f t="shared" si="1"/>
        <v>0</v>
      </c>
      <c r="M8" s="388">
        <v>0</v>
      </c>
      <c r="N8" s="388">
        <v>0</v>
      </c>
      <c r="O8" s="389">
        <f t="shared" si="2"/>
        <v>0</v>
      </c>
      <c r="P8" s="402">
        <f t="shared" si="3"/>
        <v>0</v>
      </c>
    </row>
    <row r="9" spans="1:16" x14ac:dyDescent="0.25">
      <c r="A9" s="1086" t="s">
        <v>552</v>
      </c>
      <c r="B9" s="1087"/>
      <c r="C9" s="1087"/>
      <c r="D9" s="1087"/>
      <c r="E9" s="1087"/>
      <c r="F9" s="1088"/>
      <c r="G9" s="388">
        <v>0</v>
      </c>
      <c r="H9" s="388">
        <v>0</v>
      </c>
      <c r="I9" s="389">
        <f t="shared" si="0"/>
        <v>0</v>
      </c>
      <c r="J9" s="388">
        <v>0</v>
      </c>
      <c r="K9" s="388">
        <v>0</v>
      </c>
      <c r="L9" s="398">
        <f t="shared" si="1"/>
        <v>0</v>
      </c>
      <c r="M9" s="388">
        <v>0</v>
      </c>
      <c r="N9" s="388">
        <v>0</v>
      </c>
      <c r="O9" s="389">
        <f t="shared" si="2"/>
        <v>0</v>
      </c>
      <c r="P9" s="402">
        <f t="shared" si="3"/>
        <v>0</v>
      </c>
    </row>
    <row r="10" spans="1:16" x14ac:dyDescent="0.25">
      <c r="A10" s="1086" t="s">
        <v>506</v>
      </c>
      <c r="B10" s="1087"/>
      <c r="C10" s="1087"/>
      <c r="D10" s="1087"/>
      <c r="E10" s="1087"/>
      <c r="F10" s="1088"/>
      <c r="G10" s="388">
        <v>0</v>
      </c>
      <c r="H10" s="388">
        <v>0</v>
      </c>
      <c r="I10" s="389">
        <f t="shared" si="0"/>
        <v>0</v>
      </c>
      <c r="J10" s="388">
        <v>0</v>
      </c>
      <c r="K10" s="388">
        <v>0</v>
      </c>
      <c r="L10" s="389">
        <f t="shared" si="1"/>
        <v>0</v>
      </c>
      <c r="M10" s="388">
        <v>0</v>
      </c>
      <c r="N10" s="388">
        <v>0</v>
      </c>
      <c r="O10" s="389">
        <f t="shared" si="2"/>
        <v>0</v>
      </c>
      <c r="P10" s="402">
        <f t="shared" si="3"/>
        <v>0</v>
      </c>
    </row>
    <row r="11" spans="1:16" ht="28.5" customHeight="1" x14ac:dyDescent="0.25">
      <c r="A11" s="1095" t="s">
        <v>553</v>
      </c>
      <c r="B11" s="1096"/>
      <c r="C11" s="1096"/>
      <c r="D11" s="1096"/>
      <c r="E11" s="1096"/>
      <c r="F11" s="1097"/>
      <c r="G11" s="388">
        <v>0</v>
      </c>
      <c r="H11" s="388">
        <v>0</v>
      </c>
      <c r="I11" s="389">
        <f t="shared" si="0"/>
        <v>0</v>
      </c>
      <c r="J11" s="388">
        <v>0</v>
      </c>
      <c r="K11" s="388">
        <v>0</v>
      </c>
      <c r="L11" s="389">
        <f t="shared" si="1"/>
        <v>0</v>
      </c>
      <c r="M11" s="388">
        <v>0</v>
      </c>
      <c r="N11" s="388">
        <v>0</v>
      </c>
      <c r="O11" s="389">
        <f t="shared" si="2"/>
        <v>0</v>
      </c>
      <c r="P11" s="402">
        <f t="shared" si="3"/>
        <v>0</v>
      </c>
    </row>
    <row r="12" spans="1:16" x14ac:dyDescent="0.25">
      <c r="A12" s="1086" t="s">
        <v>507</v>
      </c>
      <c r="B12" s="1087"/>
      <c r="C12" s="1087"/>
      <c r="D12" s="1087"/>
      <c r="E12" s="1087"/>
      <c r="F12" s="1088"/>
      <c r="G12" s="388">
        <v>0</v>
      </c>
      <c r="H12" s="388">
        <v>0</v>
      </c>
      <c r="I12" s="389">
        <f t="shared" si="0"/>
        <v>0</v>
      </c>
      <c r="J12" s="388">
        <v>0</v>
      </c>
      <c r="K12" s="388">
        <v>0</v>
      </c>
      <c r="L12" s="398">
        <f t="shared" si="1"/>
        <v>0</v>
      </c>
      <c r="M12" s="388">
        <v>0</v>
      </c>
      <c r="N12" s="388">
        <v>0</v>
      </c>
      <c r="O12" s="389">
        <f t="shared" si="2"/>
        <v>0</v>
      </c>
      <c r="P12" s="402">
        <f t="shared" si="3"/>
        <v>0</v>
      </c>
    </row>
    <row r="13" spans="1:16" x14ac:dyDescent="0.25">
      <c r="A13" s="1086" t="s">
        <v>508</v>
      </c>
      <c r="B13" s="1087"/>
      <c r="C13" s="1087"/>
      <c r="D13" s="1087"/>
      <c r="E13" s="1087"/>
      <c r="F13" s="1088"/>
      <c r="G13" s="388">
        <v>0</v>
      </c>
      <c r="H13" s="388">
        <v>0</v>
      </c>
      <c r="I13" s="389">
        <f t="shared" si="0"/>
        <v>0</v>
      </c>
      <c r="J13" s="388">
        <v>0</v>
      </c>
      <c r="K13" s="388">
        <v>0</v>
      </c>
      <c r="L13" s="389">
        <f t="shared" si="1"/>
        <v>0</v>
      </c>
      <c r="M13" s="388">
        <v>0</v>
      </c>
      <c r="N13" s="388">
        <v>0</v>
      </c>
      <c r="O13" s="389">
        <f t="shared" si="2"/>
        <v>0</v>
      </c>
      <c r="P13" s="402">
        <f t="shared" si="3"/>
        <v>0</v>
      </c>
    </row>
    <row r="14" spans="1:16" ht="15.75" thickBot="1" x14ac:dyDescent="0.3">
      <c r="A14" s="1098" t="s">
        <v>109</v>
      </c>
      <c r="B14" s="1099"/>
      <c r="C14" s="1099"/>
      <c r="D14" s="1099"/>
      <c r="E14" s="1099"/>
      <c r="F14" s="1100"/>
      <c r="G14" s="391">
        <v>0</v>
      </c>
      <c r="H14" s="391">
        <v>0</v>
      </c>
      <c r="I14" s="392">
        <f t="shared" si="0"/>
        <v>0</v>
      </c>
      <c r="J14" s="391">
        <v>0</v>
      </c>
      <c r="K14" s="391">
        <v>0</v>
      </c>
      <c r="L14" s="392">
        <f t="shared" si="1"/>
        <v>0</v>
      </c>
      <c r="M14" s="391">
        <v>0</v>
      </c>
      <c r="N14" s="391">
        <v>0</v>
      </c>
      <c r="O14" s="392">
        <f>SUM(M14:N14)</f>
        <v>0</v>
      </c>
      <c r="P14" s="403">
        <f t="shared" si="3"/>
        <v>0</v>
      </c>
    </row>
    <row r="15" spans="1:16" ht="15.75" thickBot="1" x14ac:dyDescent="0.3">
      <c r="A15" s="1089" t="s">
        <v>6</v>
      </c>
      <c r="B15" s="1090"/>
      <c r="C15" s="1090"/>
      <c r="D15" s="1090"/>
      <c r="E15" s="1090"/>
      <c r="F15" s="1091"/>
      <c r="G15" s="374">
        <f t="shared" ref="G15:O15" si="4">SUM(G6:G14)</f>
        <v>0</v>
      </c>
      <c r="H15" s="374">
        <f t="shared" si="4"/>
        <v>0</v>
      </c>
      <c r="I15" s="395">
        <f t="shared" si="4"/>
        <v>0</v>
      </c>
      <c r="J15" s="374">
        <f t="shared" si="4"/>
        <v>0</v>
      </c>
      <c r="K15" s="374">
        <f t="shared" si="4"/>
        <v>0</v>
      </c>
      <c r="L15" s="395">
        <f t="shared" si="4"/>
        <v>0</v>
      </c>
      <c r="M15" s="374">
        <f t="shared" si="4"/>
        <v>0</v>
      </c>
      <c r="N15" s="374">
        <f t="shared" si="4"/>
        <v>0</v>
      </c>
      <c r="O15" s="395">
        <f t="shared" si="4"/>
        <v>0</v>
      </c>
      <c r="P15" s="395">
        <f t="shared" si="3"/>
        <v>0</v>
      </c>
    </row>
    <row r="16" spans="1:16" x14ac:dyDescent="0.25">
      <c r="A16" s="35"/>
      <c r="B16" s="35"/>
      <c r="C16" s="35"/>
      <c r="D16" s="35"/>
      <c r="E16" s="35"/>
      <c r="F16" s="35"/>
      <c r="G16" s="31"/>
      <c r="H16" s="31"/>
      <c r="I16" s="31"/>
      <c r="J16" s="31"/>
      <c r="K16" s="31"/>
      <c r="L16" s="31"/>
      <c r="M16" s="31"/>
      <c r="N16" s="31"/>
      <c r="O16" s="31"/>
      <c r="P16" s="31"/>
    </row>
    <row r="17" spans="1:16" ht="18" x14ac:dyDescent="0.25">
      <c r="A17" s="34" t="s">
        <v>236</v>
      </c>
      <c r="B17" s="35"/>
      <c r="C17" s="35"/>
      <c r="D17" s="35"/>
      <c r="E17" s="35"/>
      <c r="F17" s="35"/>
      <c r="G17" s="31"/>
      <c r="H17" s="31"/>
      <c r="I17" s="31"/>
      <c r="J17" s="31"/>
      <c r="K17" s="31"/>
      <c r="L17" s="31"/>
      <c r="M17" s="31"/>
      <c r="N17" s="31"/>
      <c r="O17" s="31"/>
      <c r="P17" s="31"/>
    </row>
    <row r="18" spans="1:16" x14ac:dyDescent="0.25">
      <c r="A18" s="28" t="s">
        <v>239</v>
      </c>
      <c r="B18" s="35"/>
      <c r="C18" s="35"/>
      <c r="D18" s="35"/>
      <c r="E18" s="35"/>
      <c r="F18" s="35"/>
      <c r="G18" s="31"/>
      <c r="H18" s="31"/>
      <c r="I18" s="31"/>
      <c r="J18" s="31"/>
      <c r="K18" s="31"/>
      <c r="L18" s="31"/>
      <c r="M18" s="31"/>
      <c r="N18" s="31"/>
      <c r="O18" s="31"/>
      <c r="P18" s="31"/>
    </row>
    <row r="19" spans="1:16" ht="15.75" thickBot="1" x14ac:dyDescent="0.3">
      <c r="A19" s="28" t="s">
        <v>357</v>
      </c>
      <c r="B19" s="35"/>
      <c r="C19" s="35"/>
      <c r="D19" s="35"/>
      <c r="E19" s="35"/>
      <c r="F19" s="35"/>
      <c r="G19" s="31"/>
      <c r="H19" s="31"/>
      <c r="I19" s="31"/>
      <c r="J19" s="31"/>
      <c r="K19" s="31"/>
      <c r="L19" s="31"/>
      <c r="M19" s="31"/>
      <c r="N19" s="31"/>
      <c r="O19" s="31"/>
      <c r="P19" s="31"/>
    </row>
    <row r="20" spans="1:16" ht="15" customHeight="1" x14ac:dyDescent="0.25">
      <c r="A20" s="1080" t="s">
        <v>286</v>
      </c>
      <c r="B20" s="1081"/>
      <c r="C20" s="1081"/>
      <c r="D20" s="1081"/>
      <c r="E20" s="1081"/>
      <c r="F20" s="1082"/>
      <c r="G20" s="943" t="s">
        <v>1</v>
      </c>
      <c r="H20" s="944"/>
      <c r="I20" s="947" t="s">
        <v>6</v>
      </c>
      <c r="J20" s="943" t="s">
        <v>2</v>
      </c>
      <c r="K20" s="944"/>
      <c r="L20" s="947" t="s">
        <v>6</v>
      </c>
      <c r="M20" s="949" t="s">
        <v>87</v>
      </c>
      <c r="N20" s="949"/>
      <c r="O20" s="950" t="s">
        <v>6</v>
      </c>
      <c r="P20" s="950" t="s">
        <v>111</v>
      </c>
    </row>
    <row r="21" spans="1:16" ht="15.75" thickBot="1" x14ac:dyDescent="0.3">
      <c r="A21" s="1083"/>
      <c r="B21" s="1084"/>
      <c r="C21" s="1084"/>
      <c r="D21" s="1084"/>
      <c r="E21" s="1084"/>
      <c r="F21" s="1085"/>
      <c r="G21" s="396" t="s">
        <v>4</v>
      </c>
      <c r="H21" s="491" t="s">
        <v>5</v>
      </c>
      <c r="I21" s="948"/>
      <c r="J21" s="492" t="s">
        <v>4</v>
      </c>
      <c r="K21" s="491" t="s">
        <v>5</v>
      </c>
      <c r="L21" s="948"/>
      <c r="M21" s="492" t="s">
        <v>4</v>
      </c>
      <c r="N21" s="491" t="s">
        <v>5</v>
      </c>
      <c r="O21" s="951"/>
      <c r="P21" s="951"/>
    </row>
    <row r="22" spans="1:16" x14ac:dyDescent="0.25">
      <c r="A22" s="1092" t="s">
        <v>504</v>
      </c>
      <c r="B22" s="1093"/>
      <c r="C22" s="1093"/>
      <c r="D22" s="1093"/>
      <c r="E22" s="1093"/>
      <c r="F22" s="1094"/>
      <c r="G22" s="397">
        <v>0</v>
      </c>
      <c r="H22" s="397">
        <v>0</v>
      </c>
      <c r="I22" s="398">
        <f t="shared" ref="I22:I30" si="5">SUM(G22:H22)</f>
        <v>0</v>
      </c>
      <c r="J22" s="397">
        <v>0</v>
      </c>
      <c r="K22" s="397">
        <v>0</v>
      </c>
      <c r="L22" s="398">
        <f t="shared" ref="L22:L30" si="6">SUM(J22:K22)</f>
        <v>0</v>
      </c>
      <c r="M22" s="397">
        <v>0</v>
      </c>
      <c r="N22" s="397">
        <v>0</v>
      </c>
      <c r="O22" s="398">
        <f t="shared" ref="O22:O29" si="7">SUM(M22:N22)</f>
        <v>0</v>
      </c>
      <c r="P22" s="401">
        <f t="shared" ref="P22:P31" si="8">SUM(O22,L22,I22)</f>
        <v>0</v>
      </c>
    </row>
    <row r="23" spans="1:16" x14ac:dyDescent="0.25">
      <c r="A23" s="1086" t="s">
        <v>551</v>
      </c>
      <c r="B23" s="1087"/>
      <c r="C23" s="1087"/>
      <c r="D23" s="1087"/>
      <c r="E23" s="1087"/>
      <c r="F23" s="1088"/>
      <c r="G23" s="388">
        <v>0</v>
      </c>
      <c r="H23" s="388">
        <v>0</v>
      </c>
      <c r="I23" s="389">
        <f t="shared" si="5"/>
        <v>0</v>
      </c>
      <c r="J23" s="388">
        <v>0</v>
      </c>
      <c r="K23" s="388">
        <v>0</v>
      </c>
      <c r="L23" s="389">
        <f t="shared" si="6"/>
        <v>0</v>
      </c>
      <c r="M23" s="388">
        <v>0</v>
      </c>
      <c r="N23" s="388">
        <v>0</v>
      </c>
      <c r="O23" s="389">
        <f t="shared" si="7"/>
        <v>0</v>
      </c>
      <c r="P23" s="402">
        <f t="shared" si="8"/>
        <v>0</v>
      </c>
    </row>
    <row r="24" spans="1:16" x14ac:dyDescent="0.25">
      <c r="A24" s="1086" t="s">
        <v>505</v>
      </c>
      <c r="B24" s="1087"/>
      <c r="C24" s="1087"/>
      <c r="D24" s="1087"/>
      <c r="E24" s="1087"/>
      <c r="F24" s="1088"/>
      <c r="G24" s="388">
        <v>0</v>
      </c>
      <c r="H24" s="388">
        <v>0</v>
      </c>
      <c r="I24" s="389">
        <f t="shared" si="5"/>
        <v>0</v>
      </c>
      <c r="J24" s="388">
        <v>0</v>
      </c>
      <c r="K24" s="388">
        <v>0</v>
      </c>
      <c r="L24" s="389">
        <f t="shared" si="6"/>
        <v>0</v>
      </c>
      <c r="M24" s="388">
        <v>0</v>
      </c>
      <c r="N24" s="388">
        <v>0</v>
      </c>
      <c r="O24" s="389">
        <f t="shared" si="7"/>
        <v>0</v>
      </c>
      <c r="P24" s="402">
        <f t="shared" si="8"/>
        <v>0</v>
      </c>
    </row>
    <row r="25" spans="1:16" x14ac:dyDescent="0.25">
      <c r="A25" s="1086" t="s">
        <v>552</v>
      </c>
      <c r="B25" s="1087"/>
      <c r="C25" s="1087"/>
      <c r="D25" s="1087"/>
      <c r="E25" s="1087"/>
      <c r="F25" s="1088"/>
      <c r="G25" s="388">
        <v>0</v>
      </c>
      <c r="H25" s="388">
        <v>0</v>
      </c>
      <c r="I25" s="389">
        <f t="shared" si="5"/>
        <v>0</v>
      </c>
      <c r="J25" s="388">
        <v>0</v>
      </c>
      <c r="K25" s="388">
        <v>0</v>
      </c>
      <c r="L25" s="398">
        <f t="shared" si="6"/>
        <v>0</v>
      </c>
      <c r="M25" s="388">
        <v>0</v>
      </c>
      <c r="N25" s="388">
        <v>0</v>
      </c>
      <c r="O25" s="389">
        <f t="shared" si="7"/>
        <v>0</v>
      </c>
      <c r="P25" s="402">
        <f t="shared" si="8"/>
        <v>0</v>
      </c>
    </row>
    <row r="26" spans="1:16" x14ac:dyDescent="0.25">
      <c r="A26" s="1086" t="s">
        <v>506</v>
      </c>
      <c r="B26" s="1087"/>
      <c r="C26" s="1087"/>
      <c r="D26" s="1087"/>
      <c r="E26" s="1087"/>
      <c r="F26" s="1088"/>
      <c r="G26" s="388">
        <v>0</v>
      </c>
      <c r="H26" s="388">
        <v>0</v>
      </c>
      <c r="I26" s="389">
        <f t="shared" si="5"/>
        <v>0</v>
      </c>
      <c r="J26" s="388">
        <v>0</v>
      </c>
      <c r="K26" s="388">
        <v>0</v>
      </c>
      <c r="L26" s="389">
        <f t="shared" si="6"/>
        <v>0</v>
      </c>
      <c r="M26" s="388">
        <v>0</v>
      </c>
      <c r="N26" s="388">
        <v>0</v>
      </c>
      <c r="O26" s="389">
        <f t="shared" si="7"/>
        <v>0</v>
      </c>
      <c r="P26" s="402">
        <f t="shared" si="8"/>
        <v>0</v>
      </c>
    </row>
    <row r="27" spans="1:16" ht="27" customHeight="1" x14ac:dyDescent="0.25">
      <c r="A27" s="1095" t="s">
        <v>553</v>
      </c>
      <c r="B27" s="1096"/>
      <c r="C27" s="1096"/>
      <c r="D27" s="1096"/>
      <c r="E27" s="1096"/>
      <c r="F27" s="1097"/>
      <c r="G27" s="388">
        <v>0</v>
      </c>
      <c r="H27" s="388">
        <v>0</v>
      </c>
      <c r="I27" s="389">
        <f t="shared" si="5"/>
        <v>0</v>
      </c>
      <c r="J27" s="388">
        <v>0</v>
      </c>
      <c r="K27" s="388">
        <v>0</v>
      </c>
      <c r="L27" s="389">
        <f t="shared" si="6"/>
        <v>0</v>
      </c>
      <c r="M27" s="388">
        <v>0</v>
      </c>
      <c r="N27" s="388">
        <v>0</v>
      </c>
      <c r="O27" s="389">
        <f t="shared" si="7"/>
        <v>0</v>
      </c>
      <c r="P27" s="402">
        <f t="shared" si="8"/>
        <v>0</v>
      </c>
    </row>
    <row r="28" spans="1:16" x14ac:dyDescent="0.25">
      <c r="A28" s="1086" t="s">
        <v>507</v>
      </c>
      <c r="B28" s="1087"/>
      <c r="C28" s="1087"/>
      <c r="D28" s="1087"/>
      <c r="E28" s="1087"/>
      <c r="F28" s="1088"/>
      <c r="G28" s="388">
        <v>0</v>
      </c>
      <c r="H28" s="388">
        <v>0</v>
      </c>
      <c r="I28" s="389">
        <f t="shared" si="5"/>
        <v>0</v>
      </c>
      <c r="J28" s="388">
        <v>0</v>
      </c>
      <c r="K28" s="388">
        <v>0</v>
      </c>
      <c r="L28" s="398">
        <f t="shared" si="6"/>
        <v>0</v>
      </c>
      <c r="M28" s="388">
        <v>0</v>
      </c>
      <c r="N28" s="388">
        <v>0</v>
      </c>
      <c r="O28" s="389">
        <f t="shared" si="7"/>
        <v>0</v>
      </c>
      <c r="P28" s="402">
        <f t="shared" si="8"/>
        <v>0</v>
      </c>
    </row>
    <row r="29" spans="1:16" x14ac:dyDescent="0.25">
      <c r="A29" s="1086" t="s">
        <v>508</v>
      </c>
      <c r="B29" s="1087"/>
      <c r="C29" s="1087"/>
      <c r="D29" s="1087"/>
      <c r="E29" s="1087"/>
      <c r="F29" s="1088"/>
      <c r="G29" s="388">
        <v>0</v>
      </c>
      <c r="H29" s="388">
        <v>0</v>
      </c>
      <c r="I29" s="389">
        <f t="shared" si="5"/>
        <v>0</v>
      </c>
      <c r="J29" s="388">
        <v>0</v>
      </c>
      <c r="K29" s="388">
        <v>0</v>
      </c>
      <c r="L29" s="389">
        <f t="shared" si="6"/>
        <v>0</v>
      </c>
      <c r="M29" s="388">
        <v>0</v>
      </c>
      <c r="N29" s="388">
        <v>0</v>
      </c>
      <c r="O29" s="389">
        <f t="shared" si="7"/>
        <v>0</v>
      </c>
      <c r="P29" s="402">
        <f t="shared" si="8"/>
        <v>0</v>
      </c>
    </row>
    <row r="30" spans="1:16" ht="15.75" thickBot="1" x14ac:dyDescent="0.3">
      <c r="A30" s="1098" t="s">
        <v>109</v>
      </c>
      <c r="B30" s="1099"/>
      <c r="C30" s="1099"/>
      <c r="D30" s="1099"/>
      <c r="E30" s="1099"/>
      <c r="F30" s="1100"/>
      <c r="G30" s="391">
        <v>0</v>
      </c>
      <c r="H30" s="391">
        <v>0</v>
      </c>
      <c r="I30" s="392">
        <f t="shared" si="5"/>
        <v>0</v>
      </c>
      <c r="J30" s="391">
        <v>0</v>
      </c>
      <c r="K30" s="391">
        <v>0</v>
      </c>
      <c r="L30" s="392">
        <f t="shared" si="6"/>
        <v>0</v>
      </c>
      <c r="M30" s="391">
        <v>0</v>
      </c>
      <c r="N30" s="391">
        <v>0</v>
      </c>
      <c r="O30" s="392">
        <f>SUM(M30:N30)</f>
        <v>0</v>
      </c>
      <c r="P30" s="403">
        <f t="shared" si="8"/>
        <v>0</v>
      </c>
    </row>
    <row r="31" spans="1:16" ht="15.75" thickBot="1" x14ac:dyDescent="0.3">
      <c r="A31" s="1089" t="s">
        <v>6</v>
      </c>
      <c r="B31" s="1090"/>
      <c r="C31" s="1090"/>
      <c r="D31" s="1090"/>
      <c r="E31" s="1090"/>
      <c r="F31" s="1091"/>
      <c r="G31" s="374">
        <f t="shared" ref="G31:O31" si="9">SUM(G22:G30)</f>
        <v>0</v>
      </c>
      <c r="H31" s="374">
        <f t="shared" si="9"/>
        <v>0</v>
      </c>
      <c r="I31" s="395">
        <f t="shared" si="9"/>
        <v>0</v>
      </c>
      <c r="J31" s="374">
        <f t="shared" si="9"/>
        <v>0</v>
      </c>
      <c r="K31" s="374">
        <f t="shared" si="9"/>
        <v>0</v>
      </c>
      <c r="L31" s="395">
        <f t="shared" si="9"/>
        <v>0</v>
      </c>
      <c r="M31" s="374">
        <f t="shared" si="9"/>
        <v>0</v>
      </c>
      <c r="N31" s="374">
        <f t="shared" si="9"/>
        <v>0</v>
      </c>
      <c r="O31" s="395">
        <f t="shared" si="9"/>
        <v>0</v>
      </c>
      <c r="P31" s="395">
        <f t="shared" si="8"/>
        <v>0</v>
      </c>
    </row>
    <row r="32" spans="1:16" x14ac:dyDescent="0.25">
      <c r="A32" s="45"/>
      <c r="B32" s="45"/>
      <c r="C32" s="45"/>
      <c r="D32" s="45"/>
      <c r="E32" s="45"/>
      <c r="F32" s="45"/>
      <c r="G32" s="31"/>
      <c r="H32" s="31"/>
      <c r="I32" s="31"/>
      <c r="J32" s="31"/>
      <c r="K32" s="31"/>
      <c r="L32" s="31"/>
      <c r="M32" s="31"/>
      <c r="N32" s="31"/>
      <c r="O32" s="31"/>
      <c r="P32" s="31"/>
    </row>
    <row r="33" spans="1:16" ht="18" x14ac:dyDescent="0.25">
      <c r="A33" s="34" t="s">
        <v>237</v>
      </c>
      <c r="B33" s="35"/>
      <c r="C33" s="35"/>
      <c r="D33" s="35"/>
      <c r="E33" s="35"/>
      <c r="F33" s="35"/>
      <c r="G33" s="31"/>
      <c r="H33" s="31"/>
      <c r="I33" s="31"/>
      <c r="J33" s="31"/>
      <c r="K33" s="31"/>
      <c r="L33" s="31"/>
      <c r="M33" s="31"/>
      <c r="N33" s="31"/>
      <c r="O33" s="31"/>
      <c r="P33" s="31"/>
    </row>
    <row r="34" spans="1:16" x14ac:dyDescent="0.25">
      <c r="A34" s="28" t="s">
        <v>240</v>
      </c>
      <c r="B34" s="35"/>
      <c r="C34" s="35"/>
      <c r="D34" s="35"/>
      <c r="E34" s="35"/>
      <c r="F34" s="35"/>
      <c r="G34" s="31"/>
      <c r="H34" s="31"/>
      <c r="I34" s="31"/>
      <c r="J34" s="31"/>
      <c r="K34" s="31"/>
      <c r="L34" s="31"/>
      <c r="M34" s="31"/>
      <c r="N34" s="31"/>
      <c r="O34" s="31"/>
      <c r="P34" s="31"/>
    </row>
    <row r="35" spans="1:16" ht="15.75" thickBot="1" x14ac:dyDescent="0.3">
      <c r="A35" s="28" t="s">
        <v>357</v>
      </c>
      <c r="B35" s="35"/>
      <c r="C35" s="35"/>
      <c r="D35" s="35"/>
      <c r="E35" s="35"/>
      <c r="F35" s="35"/>
      <c r="G35" s="31"/>
      <c r="H35" s="31"/>
      <c r="I35" s="31"/>
      <c r="J35" s="31"/>
      <c r="K35" s="31"/>
      <c r="L35" s="31"/>
      <c r="M35" s="31"/>
      <c r="N35" s="31"/>
      <c r="O35" s="31"/>
      <c r="P35" s="31"/>
    </row>
    <row r="36" spans="1:16" ht="15" customHeight="1" x14ac:dyDescent="0.25">
      <c r="A36" s="1080" t="s">
        <v>285</v>
      </c>
      <c r="B36" s="1081"/>
      <c r="C36" s="1081"/>
      <c r="D36" s="1081"/>
      <c r="E36" s="1081"/>
      <c r="F36" s="1082"/>
      <c r="G36" s="943" t="s">
        <v>1</v>
      </c>
      <c r="H36" s="944"/>
      <c r="I36" s="947" t="s">
        <v>6</v>
      </c>
      <c r="J36" s="943" t="s">
        <v>2</v>
      </c>
      <c r="K36" s="944"/>
      <c r="L36" s="947" t="s">
        <v>6</v>
      </c>
      <c r="M36" s="949" t="s">
        <v>87</v>
      </c>
      <c r="N36" s="949"/>
      <c r="O36" s="950" t="s">
        <v>6</v>
      </c>
      <c r="P36" s="950" t="s">
        <v>111</v>
      </c>
    </row>
    <row r="37" spans="1:16" ht="15.75" thickBot="1" x14ac:dyDescent="0.3">
      <c r="A37" s="1083"/>
      <c r="B37" s="1084"/>
      <c r="C37" s="1084"/>
      <c r="D37" s="1084"/>
      <c r="E37" s="1084"/>
      <c r="F37" s="1085"/>
      <c r="G37" s="396" t="s">
        <v>4</v>
      </c>
      <c r="H37" s="491" t="s">
        <v>5</v>
      </c>
      <c r="I37" s="948"/>
      <c r="J37" s="492" t="s">
        <v>4</v>
      </c>
      <c r="K37" s="491" t="s">
        <v>5</v>
      </c>
      <c r="L37" s="948"/>
      <c r="M37" s="492" t="s">
        <v>4</v>
      </c>
      <c r="N37" s="491" t="s">
        <v>5</v>
      </c>
      <c r="O37" s="951"/>
      <c r="P37" s="951"/>
    </row>
    <row r="38" spans="1:16" x14ac:dyDescent="0.25">
      <c r="A38" s="1092" t="s">
        <v>504</v>
      </c>
      <c r="B38" s="1093"/>
      <c r="C38" s="1093"/>
      <c r="D38" s="1093"/>
      <c r="E38" s="1093"/>
      <c r="F38" s="1094"/>
      <c r="G38" s="397">
        <v>0</v>
      </c>
      <c r="H38" s="397">
        <v>0</v>
      </c>
      <c r="I38" s="398">
        <f t="shared" ref="I38:I46" si="10">SUM(G38:H38)</f>
        <v>0</v>
      </c>
      <c r="J38" s="397">
        <v>0</v>
      </c>
      <c r="K38" s="397">
        <v>0</v>
      </c>
      <c r="L38" s="398">
        <f t="shared" ref="L38:L46" si="11">SUM(J38:K38)</f>
        <v>0</v>
      </c>
      <c r="M38" s="397">
        <v>0</v>
      </c>
      <c r="N38" s="397">
        <v>0</v>
      </c>
      <c r="O38" s="398">
        <f t="shared" ref="O38:O45" si="12">SUM(M38:N38)</f>
        <v>0</v>
      </c>
      <c r="P38" s="401">
        <f t="shared" ref="P38:P47" si="13">SUM(O38,L38,I38)</f>
        <v>0</v>
      </c>
    </row>
    <row r="39" spans="1:16" x14ac:dyDescent="0.25">
      <c r="A39" s="1086" t="s">
        <v>551</v>
      </c>
      <c r="B39" s="1087"/>
      <c r="C39" s="1087"/>
      <c r="D39" s="1087"/>
      <c r="E39" s="1087"/>
      <c r="F39" s="1088"/>
      <c r="G39" s="388">
        <v>0</v>
      </c>
      <c r="H39" s="388">
        <v>0</v>
      </c>
      <c r="I39" s="389">
        <f t="shared" si="10"/>
        <v>0</v>
      </c>
      <c r="J39" s="388">
        <v>0</v>
      </c>
      <c r="K39" s="388">
        <v>0</v>
      </c>
      <c r="L39" s="389">
        <f t="shared" si="11"/>
        <v>0</v>
      </c>
      <c r="M39" s="388">
        <v>0</v>
      </c>
      <c r="N39" s="388">
        <v>0</v>
      </c>
      <c r="O39" s="389">
        <f t="shared" si="12"/>
        <v>0</v>
      </c>
      <c r="P39" s="402">
        <f t="shared" si="13"/>
        <v>0</v>
      </c>
    </row>
    <row r="40" spans="1:16" x14ac:dyDescent="0.25">
      <c r="A40" s="1086" t="s">
        <v>505</v>
      </c>
      <c r="B40" s="1087"/>
      <c r="C40" s="1087"/>
      <c r="D40" s="1087"/>
      <c r="E40" s="1087"/>
      <c r="F40" s="1088"/>
      <c r="G40" s="388">
        <v>0</v>
      </c>
      <c r="H40" s="388">
        <v>0</v>
      </c>
      <c r="I40" s="389">
        <f t="shared" si="10"/>
        <v>0</v>
      </c>
      <c r="J40" s="388">
        <v>0</v>
      </c>
      <c r="K40" s="388">
        <v>0</v>
      </c>
      <c r="L40" s="389">
        <f t="shared" si="11"/>
        <v>0</v>
      </c>
      <c r="M40" s="388">
        <v>0</v>
      </c>
      <c r="N40" s="388">
        <v>0</v>
      </c>
      <c r="O40" s="389">
        <f t="shared" si="12"/>
        <v>0</v>
      </c>
      <c r="P40" s="402">
        <f t="shared" si="13"/>
        <v>0</v>
      </c>
    </row>
    <row r="41" spans="1:16" x14ac:dyDescent="0.25">
      <c r="A41" s="1086" t="s">
        <v>552</v>
      </c>
      <c r="B41" s="1087"/>
      <c r="C41" s="1087"/>
      <c r="D41" s="1087"/>
      <c r="E41" s="1087"/>
      <c r="F41" s="1088"/>
      <c r="G41" s="388">
        <v>0</v>
      </c>
      <c r="H41" s="388">
        <v>0</v>
      </c>
      <c r="I41" s="389">
        <f t="shared" si="10"/>
        <v>0</v>
      </c>
      <c r="J41" s="388">
        <v>0</v>
      </c>
      <c r="K41" s="388">
        <v>0</v>
      </c>
      <c r="L41" s="398">
        <f t="shared" si="11"/>
        <v>0</v>
      </c>
      <c r="M41" s="388">
        <v>0</v>
      </c>
      <c r="N41" s="388">
        <v>0</v>
      </c>
      <c r="O41" s="389">
        <f t="shared" si="12"/>
        <v>0</v>
      </c>
      <c r="P41" s="402">
        <f t="shared" si="13"/>
        <v>0</v>
      </c>
    </row>
    <row r="42" spans="1:16" x14ac:dyDescent="0.25">
      <c r="A42" s="1086" t="s">
        <v>506</v>
      </c>
      <c r="B42" s="1087"/>
      <c r="C42" s="1087"/>
      <c r="D42" s="1087"/>
      <c r="E42" s="1087"/>
      <c r="F42" s="1088"/>
      <c r="G42" s="388">
        <v>0</v>
      </c>
      <c r="H42" s="388">
        <v>0</v>
      </c>
      <c r="I42" s="389">
        <f t="shared" si="10"/>
        <v>0</v>
      </c>
      <c r="J42" s="388">
        <v>0</v>
      </c>
      <c r="K42" s="388">
        <v>0</v>
      </c>
      <c r="L42" s="389">
        <f t="shared" si="11"/>
        <v>0</v>
      </c>
      <c r="M42" s="388">
        <v>0</v>
      </c>
      <c r="N42" s="388">
        <v>0</v>
      </c>
      <c r="O42" s="389">
        <f t="shared" si="12"/>
        <v>0</v>
      </c>
      <c r="P42" s="402">
        <f t="shared" si="13"/>
        <v>0</v>
      </c>
    </row>
    <row r="43" spans="1:16" ht="27" customHeight="1" x14ac:dyDescent="0.25">
      <c r="A43" s="1095" t="s">
        <v>553</v>
      </c>
      <c r="B43" s="1096"/>
      <c r="C43" s="1096"/>
      <c r="D43" s="1096"/>
      <c r="E43" s="1096"/>
      <c r="F43" s="1097"/>
      <c r="G43" s="388">
        <v>0</v>
      </c>
      <c r="H43" s="388">
        <v>0</v>
      </c>
      <c r="I43" s="389">
        <f t="shared" si="10"/>
        <v>0</v>
      </c>
      <c r="J43" s="388">
        <v>0</v>
      </c>
      <c r="K43" s="388">
        <v>0</v>
      </c>
      <c r="L43" s="389">
        <f t="shared" si="11"/>
        <v>0</v>
      </c>
      <c r="M43" s="388">
        <v>0</v>
      </c>
      <c r="N43" s="388">
        <v>0</v>
      </c>
      <c r="O43" s="389">
        <f t="shared" si="12"/>
        <v>0</v>
      </c>
      <c r="P43" s="402">
        <f t="shared" si="13"/>
        <v>0</v>
      </c>
    </row>
    <row r="44" spans="1:16" x14ac:dyDescent="0.25">
      <c r="A44" s="1086" t="s">
        <v>507</v>
      </c>
      <c r="B44" s="1087"/>
      <c r="C44" s="1087"/>
      <c r="D44" s="1087"/>
      <c r="E44" s="1087"/>
      <c r="F44" s="1088"/>
      <c r="G44" s="388">
        <v>0</v>
      </c>
      <c r="H44" s="388">
        <v>0</v>
      </c>
      <c r="I44" s="389">
        <f t="shared" si="10"/>
        <v>0</v>
      </c>
      <c r="J44" s="388">
        <v>0</v>
      </c>
      <c r="K44" s="388">
        <v>0</v>
      </c>
      <c r="L44" s="398">
        <f t="shared" si="11"/>
        <v>0</v>
      </c>
      <c r="M44" s="388">
        <v>0</v>
      </c>
      <c r="N44" s="388">
        <v>0</v>
      </c>
      <c r="O44" s="389">
        <f t="shared" si="12"/>
        <v>0</v>
      </c>
      <c r="P44" s="402">
        <f t="shared" si="13"/>
        <v>0</v>
      </c>
    </row>
    <row r="45" spans="1:16" x14ac:dyDescent="0.25">
      <c r="A45" s="1086" t="s">
        <v>508</v>
      </c>
      <c r="B45" s="1087"/>
      <c r="C45" s="1087"/>
      <c r="D45" s="1087"/>
      <c r="E45" s="1087"/>
      <c r="F45" s="1088"/>
      <c r="G45" s="388">
        <v>0</v>
      </c>
      <c r="H45" s="388">
        <v>0</v>
      </c>
      <c r="I45" s="389">
        <f t="shared" si="10"/>
        <v>0</v>
      </c>
      <c r="J45" s="388">
        <v>0</v>
      </c>
      <c r="K45" s="388">
        <v>0</v>
      </c>
      <c r="L45" s="389">
        <f t="shared" si="11"/>
        <v>0</v>
      </c>
      <c r="M45" s="388">
        <v>0</v>
      </c>
      <c r="N45" s="388">
        <v>0</v>
      </c>
      <c r="O45" s="389">
        <f t="shared" si="12"/>
        <v>0</v>
      </c>
      <c r="P45" s="402">
        <f t="shared" si="13"/>
        <v>0</v>
      </c>
    </row>
    <row r="46" spans="1:16" ht="15.75" thickBot="1" x14ac:dyDescent="0.3">
      <c r="A46" s="1098" t="s">
        <v>109</v>
      </c>
      <c r="B46" s="1099"/>
      <c r="C46" s="1099"/>
      <c r="D46" s="1099"/>
      <c r="E46" s="1099"/>
      <c r="F46" s="1100"/>
      <c r="G46" s="391">
        <v>0</v>
      </c>
      <c r="H46" s="391">
        <v>0</v>
      </c>
      <c r="I46" s="392">
        <f t="shared" si="10"/>
        <v>0</v>
      </c>
      <c r="J46" s="391">
        <v>0</v>
      </c>
      <c r="K46" s="391">
        <v>0</v>
      </c>
      <c r="L46" s="392">
        <f t="shared" si="11"/>
        <v>0</v>
      </c>
      <c r="M46" s="391">
        <v>0</v>
      </c>
      <c r="N46" s="391">
        <v>0</v>
      </c>
      <c r="O46" s="392">
        <f>SUM(M46:N46)</f>
        <v>0</v>
      </c>
      <c r="P46" s="403">
        <f t="shared" si="13"/>
        <v>0</v>
      </c>
    </row>
    <row r="47" spans="1:16" ht="15.75" thickBot="1" x14ac:dyDescent="0.3">
      <c r="A47" s="1089" t="s">
        <v>6</v>
      </c>
      <c r="B47" s="1090"/>
      <c r="C47" s="1090"/>
      <c r="D47" s="1090"/>
      <c r="E47" s="1090"/>
      <c r="F47" s="1091"/>
      <c r="G47" s="374">
        <f t="shared" ref="G47:O47" si="14">SUM(G38:G46)</f>
        <v>0</v>
      </c>
      <c r="H47" s="374">
        <f t="shared" si="14"/>
        <v>0</v>
      </c>
      <c r="I47" s="395">
        <f t="shared" si="14"/>
        <v>0</v>
      </c>
      <c r="J47" s="374">
        <f t="shared" si="14"/>
        <v>0</v>
      </c>
      <c r="K47" s="374">
        <f t="shared" si="14"/>
        <v>0</v>
      </c>
      <c r="L47" s="395">
        <f t="shared" si="14"/>
        <v>0</v>
      </c>
      <c r="M47" s="374">
        <f t="shared" si="14"/>
        <v>0</v>
      </c>
      <c r="N47" s="374">
        <f t="shared" si="14"/>
        <v>0</v>
      </c>
      <c r="O47" s="395">
        <f t="shared" si="14"/>
        <v>0</v>
      </c>
      <c r="P47" s="395">
        <f t="shared" si="13"/>
        <v>0</v>
      </c>
    </row>
    <row r="48" spans="1:16" x14ac:dyDescent="0.25">
      <c r="A48" s="45"/>
      <c r="B48" s="45"/>
      <c r="C48" s="45"/>
      <c r="D48" s="45"/>
      <c r="E48" s="45"/>
      <c r="F48" s="45"/>
      <c r="G48" s="31"/>
      <c r="H48" s="31"/>
      <c r="I48" s="31"/>
      <c r="J48" s="31"/>
      <c r="K48" s="31"/>
      <c r="L48" s="31"/>
      <c r="M48" s="31"/>
      <c r="N48" s="31"/>
      <c r="O48" s="31"/>
      <c r="P48" s="31"/>
    </row>
  </sheetData>
  <mergeCells count="54">
    <mergeCell ref="A45:F45"/>
    <mergeCell ref="A46:F46"/>
    <mergeCell ref="A47:F47"/>
    <mergeCell ref="A38:F38"/>
    <mergeCell ref="A39:F39"/>
    <mergeCell ref="A40:F40"/>
    <mergeCell ref="A41:F41"/>
    <mergeCell ref="A42:F42"/>
    <mergeCell ref="A43:F43"/>
    <mergeCell ref="A26:F26"/>
    <mergeCell ref="A27:F27"/>
    <mergeCell ref="A28:F28"/>
    <mergeCell ref="A29:F29"/>
    <mergeCell ref="A30:F30"/>
    <mergeCell ref="A25:F25"/>
    <mergeCell ref="A10:F10"/>
    <mergeCell ref="A11:F11"/>
    <mergeCell ref="A12:F12"/>
    <mergeCell ref="A13:F13"/>
    <mergeCell ref="A14:F14"/>
    <mergeCell ref="A15:F15"/>
    <mergeCell ref="A4:F5"/>
    <mergeCell ref="A20:F21"/>
    <mergeCell ref="A22:F22"/>
    <mergeCell ref="A23:F23"/>
    <mergeCell ref="A24:F24"/>
    <mergeCell ref="A6:F6"/>
    <mergeCell ref="A7:F7"/>
    <mergeCell ref="A8:F8"/>
    <mergeCell ref="A36:F37"/>
    <mergeCell ref="A44:F44"/>
    <mergeCell ref="P4:P5"/>
    <mergeCell ref="L4:L5"/>
    <mergeCell ref="M4:N4"/>
    <mergeCell ref="J20:K20"/>
    <mergeCell ref="M20:N20"/>
    <mergeCell ref="O20:O21"/>
    <mergeCell ref="P20:P21"/>
    <mergeCell ref="L20:L21"/>
    <mergeCell ref="A9:F9"/>
    <mergeCell ref="G4:H4"/>
    <mergeCell ref="I4:I5"/>
    <mergeCell ref="J4:K4"/>
    <mergeCell ref="O4:O5"/>
    <mergeCell ref="A31:F31"/>
    <mergeCell ref="L36:L37"/>
    <mergeCell ref="M36:N36"/>
    <mergeCell ref="O36:O37"/>
    <mergeCell ref="P36:P37"/>
    <mergeCell ref="G20:H20"/>
    <mergeCell ref="I20:I21"/>
    <mergeCell ref="G36:H36"/>
    <mergeCell ref="I36:I37"/>
    <mergeCell ref="J36:K36"/>
  </mergeCells>
  <conditionalFormatting sqref="J9">
    <cfRule type="cellIs" dxfId="11" priority="3" stopIfTrue="1" operator="greaterThan">
      <formula>0</formula>
    </cfRule>
  </conditionalFormatting>
  <conditionalFormatting sqref="J25">
    <cfRule type="cellIs" dxfId="10" priority="2" stopIfTrue="1" operator="greaterThan">
      <formula>0</formula>
    </cfRule>
  </conditionalFormatting>
  <conditionalFormatting sqref="J41">
    <cfRule type="cellIs" dxfId="9" priority="1" stopIfTrue="1" operator="greaterThan">
      <formula>0</formula>
    </cfRule>
  </conditionalFormatting>
  <pageMargins left="0.70866141732283472" right="0.70866141732283472" top="0.74803149606299213" bottom="0.74803149606299213" header="0.31496062992125984" footer="0.31496062992125984"/>
  <pageSetup paperSize="9" scale="73" fitToHeight="0" orientation="landscape" r:id="rId1"/>
  <headerFooter>
    <oddFooter>&amp;C&amp;A&amp;RPage &amp;P</oddFooter>
  </headerFooter>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9"/>
  <sheetViews>
    <sheetView zoomScale="80" zoomScaleNormal="80" workbookViewId="0"/>
  </sheetViews>
  <sheetFormatPr defaultRowHeight="15" x14ac:dyDescent="0.25"/>
  <cols>
    <col min="1" max="4" width="9.140625" style="27"/>
    <col min="5" max="5" width="34.42578125" style="27" customWidth="1"/>
    <col min="6" max="6" width="14.42578125" style="27" customWidth="1"/>
    <col min="7" max="7" width="13.42578125" style="27" customWidth="1"/>
    <col min="8" max="8" width="19.28515625" style="27" customWidth="1"/>
    <col min="9" max="9" width="11.28515625" style="27" customWidth="1"/>
    <col min="10" max="10" width="10" style="27" customWidth="1"/>
    <col min="11" max="11" width="9.85546875" style="27" customWidth="1"/>
    <col min="12" max="12" width="9.140625" style="27"/>
    <col min="13" max="13" width="10.140625" style="27" bestFit="1" customWidth="1"/>
    <col min="14" max="14" width="13" style="27" customWidth="1"/>
    <col min="15" max="15" width="13.140625" style="27" customWidth="1"/>
    <col min="16" max="16" width="11" style="27" customWidth="1"/>
    <col min="17" max="17" width="10.42578125" style="27" customWidth="1"/>
    <col min="18" max="16384" width="9.140625" style="27"/>
  </cols>
  <sheetData>
    <row r="1" spans="1:17" ht="15.75" x14ac:dyDescent="0.25">
      <c r="A1" s="128" t="s">
        <v>396</v>
      </c>
      <c r="F1" s="29"/>
      <c r="G1" s="29"/>
      <c r="H1" s="29"/>
      <c r="I1" s="29"/>
      <c r="J1" s="29"/>
      <c r="K1" s="29"/>
    </row>
    <row r="2" spans="1:17" x14ac:dyDescent="0.25">
      <c r="A2" s="28" t="s">
        <v>261</v>
      </c>
      <c r="F2" s="29"/>
      <c r="G2" s="29"/>
      <c r="H2" s="29"/>
      <c r="I2" s="29"/>
      <c r="J2" s="29"/>
      <c r="K2" s="29"/>
    </row>
    <row r="3" spans="1:17" ht="15.75" thickBot="1" x14ac:dyDescent="0.3">
      <c r="A3" s="28" t="s">
        <v>383</v>
      </c>
      <c r="F3" s="29"/>
      <c r="G3" s="29"/>
      <c r="H3" s="29"/>
      <c r="I3" s="29"/>
      <c r="J3" s="29"/>
      <c r="K3" s="29"/>
      <c r="Q3" s="501"/>
    </row>
    <row r="4" spans="1:17" ht="15.75" customHeight="1" thickBot="1" x14ac:dyDescent="0.3">
      <c r="A4" s="1035" t="s">
        <v>149</v>
      </c>
      <c r="B4" s="1036"/>
      <c r="C4" s="1036"/>
      <c r="D4" s="1036"/>
      <c r="E4" s="1036"/>
      <c r="F4" s="1036"/>
      <c r="G4" s="1003" t="s">
        <v>148</v>
      </c>
      <c r="H4" s="1004"/>
      <c r="I4" s="1004"/>
      <c r="J4" s="1004"/>
      <c r="K4" s="1004"/>
      <c r="L4" s="1004"/>
      <c r="M4" s="1004"/>
      <c r="N4" s="1004"/>
      <c r="O4" s="1004"/>
      <c r="P4" s="1004"/>
      <c r="Q4" s="1005"/>
    </row>
    <row r="5" spans="1:17" ht="60.75" thickBot="1" x14ac:dyDescent="0.3">
      <c r="A5" s="1037"/>
      <c r="B5" s="1038"/>
      <c r="C5" s="1038"/>
      <c r="D5" s="1038"/>
      <c r="E5" s="1038"/>
      <c r="F5" s="1038"/>
      <c r="G5" s="503" t="s">
        <v>380</v>
      </c>
      <c r="H5" s="502" t="s">
        <v>10</v>
      </c>
      <c r="I5" s="493" t="s">
        <v>11</v>
      </c>
      <c r="J5" s="493" t="s">
        <v>158</v>
      </c>
      <c r="K5" s="493" t="s">
        <v>254</v>
      </c>
      <c r="L5" s="242" t="s">
        <v>12</v>
      </c>
      <c r="M5" s="143" t="s">
        <v>13</v>
      </c>
      <c r="N5" s="144" t="s">
        <v>112</v>
      </c>
      <c r="O5" s="143" t="s">
        <v>14</v>
      </c>
      <c r="P5" s="143" t="s">
        <v>7</v>
      </c>
      <c r="Q5" s="243" t="s">
        <v>249</v>
      </c>
    </row>
    <row r="6" spans="1:17" x14ac:dyDescent="0.25">
      <c r="A6" s="26" t="s">
        <v>68</v>
      </c>
      <c r="B6" s="1145" t="s">
        <v>26</v>
      </c>
      <c r="C6" s="1145"/>
      <c r="D6" s="1145"/>
      <c r="E6" s="1145"/>
      <c r="F6" s="1146"/>
      <c r="G6" s="646">
        <f>SUM(H6:Q6)</f>
        <v>0</v>
      </c>
      <c r="H6" s="631">
        <v>0</v>
      </c>
      <c r="I6" s="632">
        <v>0</v>
      </c>
      <c r="J6" s="632">
        <v>0</v>
      </c>
      <c r="K6" s="632">
        <v>0</v>
      </c>
      <c r="L6" s="633">
        <v>0</v>
      </c>
      <c r="M6" s="634">
        <v>0</v>
      </c>
      <c r="N6" s="633">
        <v>0</v>
      </c>
      <c r="O6" s="635">
        <v>0</v>
      </c>
      <c r="P6" s="632">
        <v>0</v>
      </c>
      <c r="Q6" s="636">
        <v>0</v>
      </c>
    </row>
    <row r="7" spans="1:17" x14ac:dyDescent="0.25">
      <c r="A7" s="268" t="s">
        <v>69</v>
      </c>
      <c r="B7" s="1113" t="s">
        <v>27</v>
      </c>
      <c r="C7" s="1113"/>
      <c r="D7" s="1113"/>
      <c r="E7" s="1113"/>
      <c r="F7" s="1125"/>
      <c r="G7" s="647">
        <f>SUM(H7:Q7)</f>
        <v>0</v>
      </c>
      <c r="H7" s="637">
        <v>0</v>
      </c>
      <c r="I7" s="638">
        <v>0</v>
      </c>
      <c r="J7" s="638">
        <v>0</v>
      </c>
      <c r="K7" s="638">
        <v>0</v>
      </c>
      <c r="L7" s="638">
        <v>0</v>
      </c>
      <c r="M7" s="638">
        <v>0</v>
      </c>
      <c r="N7" s="638">
        <v>0</v>
      </c>
      <c r="O7" s="639">
        <v>0</v>
      </c>
      <c r="P7" s="638">
        <v>0</v>
      </c>
      <c r="Q7" s="640">
        <v>0</v>
      </c>
    </row>
    <row r="8" spans="1:17" x14ac:dyDescent="0.25">
      <c r="A8" s="268" t="s">
        <v>70</v>
      </c>
      <c r="B8" s="1113" t="s">
        <v>28</v>
      </c>
      <c r="C8" s="1113"/>
      <c r="D8" s="1113"/>
      <c r="E8" s="1113"/>
      <c r="F8" s="1125"/>
      <c r="G8" s="647">
        <f>SUM(H8:Q8)</f>
        <v>0</v>
      </c>
      <c r="H8" s="637">
        <v>0</v>
      </c>
      <c r="I8" s="638">
        <v>0</v>
      </c>
      <c r="J8" s="638">
        <v>0</v>
      </c>
      <c r="K8" s="638">
        <v>0</v>
      </c>
      <c r="L8" s="638">
        <v>0</v>
      </c>
      <c r="M8" s="638">
        <v>0</v>
      </c>
      <c r="N8" s="638">
        <v>0</v>
      </c>
      <c r="O8" s="639">
        <v>0</v>
      </c>
      <c r="P8" s="638">
        <v>0</v>
      </c>
      <c r="Q8" s="640">
        <v>0</v>
      </c>
    </row>
    <row r="9" spans="1:17" x14ac:dyDescent="0.25">
      <c r="A9" s="269" t="s">
        <v>71</v>
      </c>
      <c r="B9" s="1113" t="s">
        <v>29</v>
      </c>
      <c r="C9" s="1113"/>
      <c r="D9" s="1113"/>
      <c r="E9" s="1113"/>
      <c r="F9" s="1125"/>
      <c r="G9" s="647">
        <f t="shared" ref="G9:G47" si="0">SUM(H9:Q9)</f>
        <v>0</v>
      </c>
      <c r="H9" s="637">
        <v>0</v>
      </c>
      <c r="I9" s="638">
        <v>0</v>
      </c>
      <c r="J9" s="638">
        <v>0</v>
      </c>
      <c r="K9" s="638">
        <v>0</v>
      </c>
      <c r="L9" s="638">
        <v>0</v>
      </c>
      <c r="M9" s="638">
        <v>0</v>
      </c>
      <c r="N9" s="638">
        <v>0</v>
      </c>
      <c r="O9" s="641">
        <v>0</v>
      </c>
      <c r="P9" s="632">
        <v>0</v>
      </c>
      <c r="Q9" s="640">
        <v>0</v>
      </c>
    </row>
    <row r="10" spans="1:17" x14ac:dyDescent="0.25">
      <c r="A10" s="269" t="s">
        <v>72</v>
      </c>
      <c r="B10" s="1113" t="s">
        <v>30</v>
      </c>
      <c r="C10" s="1113"/>
      <c r="D10" s="1113"/>
      <c r="E10" s="1113"/>
      <c r="F10" s="1125"/>
      <c r="G10" s="647">
        <f t="shared" si="0"/>
        <v>0</v>
      </c>
      <c r="H10" s="637">
        <v>0</v>
      </c>
      <c r="I10" s="638">
        <v>0</v>
      </c>
      <c r="J10" s="638">
        <v>0</v>
      </c>
      <c r="K10" s="638">
        <v>0</v>
      </c>
      <c r="L10" s="638">
        <v>0</v>
      </c>
      <c r="M10" s="638">
        <v>0</v>
      </c>
      <c r="N10" s="638">
        <v>0</v>
      </c>
      <c r="O10" s="639">
        <v>0</v>
      </c>
      <c r="P10" s="638">
        <v>0</v>
      </c>
      <c r="Q10" s="640">
        <v>0</v>
      </c>
    </row>
    <row r="11" spans="1:17" x14ac:dyDescent="0.25">
      <c r="A11" s="269" t="s">
        <v>73</v>
      </c>
      <c r="B11" s="1113" t="s">
        <v>31</v>
      </c>
      <c r="C11" s="1113"/>
      <c r="D11" s="1113"/>
      <c r="E11" s="1113"/>
      <c r="F11" s="1125"/>
      <c r="G11" s="647">
        <f t="shared" si="0"/>
        <v>0</v>
      </c>
      <c r="H11" s="637">
        <v>0</v>
      </c>
      <c r="I11" s="638">
        <v>0</v>
      </c>
      <c r="J11" s="638">
        <v>0</v>
      </c>
      <c r="K11" s="638">
        <v>0</v>
      </c>
      <c r="L11" s="638">
        <v>0</v>
      </c>
      <c r="M11" s="638">
        <v>0</v>
      </c>
      <c r="N11" s="638">
        <v>0</v>
      </c>
      <c r="O11" s="639">
        <v>0</v>
      </c>
      <c r="P11" s="638">
        <v>0</v>
      </c>
      <c r="Q11" s="640">
        <v>0</v>
      </c>
    </row>
    <row r="12" spans="1:17" x14ac:dyDescent="0.25">
      <c r="A12" s="269" t="s">
        <v>74</v>
      </c>
      <c r="B12" s="1113" t="s">
        <v>32</v>
      </c>
      <c r="C12" s="1113"/>
      <c r="D12" s="1113"/>
      <c r="E12" s="1113"/>
      <c r="F12" s="1125"/>
      <c r="G12" s="647">
        <f t="shared" si="0"/>
        <v>0</v>
      </c>
      <c r="H12" s="637">
        <v>0</v>
      </c>
      <c r="I12" s="638">
        <v>0</v>
      </c>
      <c r="J12" s="638">
        <v>0</v>
      </c>
      <c r="K12" s="638">
        <v>0</v>
      </c>
      <c r="L12" s="638">
        <v>0</v>
      </c>
      <c r="M12" s="638">
        <v>0</v>
      </c>
      <c r="N12" s="638">
        <v>0</v>
      </c>
      <c r="O12" s="639">
        <v>0</v>
      </c>
      <c r="P12" s="638">
        <v>0</v>
      </c>
      <c r="Q12" s="640">
        <v>0</v>
      </c>
    </row>
    <row r="13" spans="1:17" x14ac:dyDescent="0.25">
      <c r="A13" s="269" t="s">
        <v>75</v>
      </c>
      <c r="B13" s="1113" t="s">
        <v>33</v>
      </c>
      <c r="C13" s="1113"/>
      <c r="D13" s="1113"/>
      <c r="E13" s="1113"/>
      <c r="F13" s="1125"/>
      <c r="G13" s="647">
        <f t="shared" si="0"/>
        <v>0</v>
      </c>
      <c r="H13" s="637">
        <v>0</v>
      </c>
      <c r="I13" s="638">
        <v>0</v>
      </c>
      <c r="J13" s="638">
        <v>0</v>
      </c>
      <c r="K13" s="638">
        <v>0</v>
      </c>
      <c r="L13" s="638">
        <v>0</v>
      </c>
      <c r="M13" s="638">
        <v>0</v>
      </c>
      <c r="N13" s="638">
        <v>0</v>
      </c>
      <c r="O13" s="639">
        <v>0</v>
      </c>
      <c r="P13" s="638">
        <v>0</v>
      </c>
      <c r="Q13" s="640">
        <v>0</v>
      </c>
    </row>
    <row r="14" spans="1:17" x14ac:dyDescent="0.25">
      <c r="A14" s="269" t="s">
        <v>76</v>
      </c>
      <c r="B14" s="1113" t="s">
        <v>34</v>
      </c>
      <c r="C14" s="1113"/>
      <c r="D14" s="1113"/>
      <c r="E14" s="1113"/>
      <c r="F14" s="1125"/>
      <c r="G14" s="647">
        <f t="shared" si="0"/>
        <v>0</v>
      </c>
      <c r="H14" s="637">
        <v>0</v>
      </c>
      <c r="I14" s="638">
        <v>0</v>
      </c>
      <c r="J14" s="638">
        <v>0</v>
      </c>
      <c r="K14" s="638">
        <v>0</v>
      </c>
      <c r="L14" s="638">
        <v>0</v>
      </c>
      <c r="M14" s="638">
        <v>0</v>
      </c>
      <c r="N14" s="638">
        <v>0</v>
      </c>
      <c r="O14" s="639">
        <v>0</v>
      </c>
      <c r="P14" s="638">
        <v>0</v>
      </c>
      <c r="Q14" s="640">
        <v>0</v>
      </c>
    </row>
    <row r="15" spans="1:17" x14ac:dyDescent="0.25">
      <c r="A15" s="21">
        <v>10</v>
      </c>
      <c r="B15" s="1113" t="s">
        <v>35</v>
      </c>
      <c r="C15" s="1113"/>
      <c r="D15" s="1113"/>
      <c r="E15" s="1113"/>
      <c r="F15" s="1125"/>
      <c r="G15" s="647">
        <f t="shared" si="0"/>
        <v>0</v>
      </c>
      <c r="H15" s="637">
        <v>0</v>
      </c>
      <c r="I15" s="638">
        <v>0</v>
      </c>
      <c r="J15" s="638">
        <v>0</v>
      </c>
      <c r="K15" s="638">
        <v>0</v>
      </c>
      <c r="L15" s="638">
        <v>0</v>
      </c>
      <c r="M15" s="638">
        <v>0</v>
      </c>
      <c r="N15" s="638">
        <v>0</v>
      </c>
      <c r="O15" s="639">
        <v>0</v>
      </c>
      <c r="P15" s="638">
        <v>0</v>
      </c>
      <c r="Q15" s="640">
        <v>0</v>
      </c>
    </row>
    <row r="16" spans="1:17" x14ac:dyDescent="0.25">
      <c r="A16" s="21">
        <v>11</v>
      </c>
      <c r="B16" s="1113" t="s">
        <v>36</v>
      </c>
      <c r="C16" s="1113"/>
      <c r="D16" s="1113"/>
      <c r="E16" s="1113"/>
      <c r="F16" s="1125"/>
      <c r="G16" s="647">
        <f t="shared" si="0"/>
        <v>0</v>
      </c>
      <c r="H16" s="637">
        <v>0</v>
      </c>
      <c r="I16" s="638">
        <v>0</v>
      </c>
      <c r="J16" s="638">
        <v>0</v>
      </c>
      <c r="K16" s="638">
        <v>0</v>
      </c>
      <c r="L16" s="638">
        <v>0</v>
      </c>
      <c r="M16" s="638">
        <v>0</v>
      </c>
      <c r="N16" s="638">
        <v>0</v>
      </c>
      <c r="O16" s="639">
        <v>0</v>
      </c>
      <c r="P16" s="638">
        <v>0</v>
      </c>
      <c r="Q16" s="640">
        <v>0</v>
      </c>
    </row>
    <row r="17" spans="1:17" x14ac:dyDescent="0.25">
      <c r="A17" s="21">
        <v>12</v>
      </c>
      <c r="B17" s="1113" t="s">
        <v>37</v>
      </c>
      <c r="C17" s="1113"/>
      <c r="D17" s="1113"/>
      <c r="E17" s="1113"/>
      <c r="F17" s="1125"/>
      <c r="G17" s="647">
        <f t="shared" si="0"/>
        <v>0</v>
      </c>
      <c r="H17" s="637">
        <v>0</v>
      </c>
      <c r="I17" s="638">
        <v>0</v>
      </c>
      <c r="J17" s="638">
        <v>0</v>
      </c>
      <c r="K17" s="638">
        <v>0</v>
      </c>
      <c r="L17" s="638">
        <v>0</v>
      </c>
      <c r="M17" s="638">
        <v>0</v>
      </c>
      <c r="N17" s="638">
        <v>0</v>
      </c>
      <c r="O17" s="639">
        <v>0</v>
      </c>
      <c r="P17" s="638">
        <v>0</v>
      </c>
      <c r="Q17" s="640">
        <v>0</v>
      </c>
    </row>
    <row r="18" spans="1:17" x14ac:dyDescent="0.25">
      <c r="A18" s="21">
        <v>13</v>
      </c>
      <c r="B18" s="1113" t="s">
        <v>38</v>
      </c>
      <c r="C18" s="1113"/>
      <c r="D18" s="1113"/>
      <c r="E18" s="1113"/>
      <c r="F18" s="1125"/>
      <c r="G18" s="647">
        <f t="shared" si="0"/>
        <v>0</v>
      </c>
      <c r="H18" s="637">
        <v>0</v>
      </c>
      <c r="I18" s="638">
        <v>0</v>
      </c>
      <c r="J18" s="638">
        <v>0</v>
      </c>
      <c r="K18" s="638">
        <v>0</v>
      </c>
      <c r="L18" s="638">
        <v>0</v>
      </c>
      <c r="M18" s="638">
        <v>0</v>
      </c>
      <c r="N18" s="638">
        <v>0</v>
      </c>
      <c r="O18" s="639">
        <v>0</v>
      </c>
      <c r="P18" s="638">
        <v>0</v>
      </c>
      <c r="Q18" s="640">
        <v>0</v>
      </c>
    </row>
    <row r="19" spans="1:17" x14ac:dyDescent="0.25">
      <c r="A19" s="21">
        <v>14</v>
      </c>
      <c r="B19" s="1113" t="s">
        <v>39</v>
      </c>
      <c r="C19" s="1113"/>
      <c r="D19" s="1113"/>
      <c r="E19" s="1113"/>
      <c r="F19" s="1125"/>
      <c r="G19" s="647">
        <f t="shared" si="0"/>
        <v>0</v>
      </c>
      <c r="H19" s="637">
        <v>0</v>
      </c>
      <c r="I19" s="638">
        <v>0</v>
      </c>
      <c r="J19" s="638">
        <v>0</v>
      </c>
      <c r="K19" s="638">
        <v>0</v>
      </c>
      <c r="L19" s="638">
        <v>0</v>
      </c>
      <c r="M19" s="638">
        <v>0</v>
      </c>
      <c r="N19" s="638">
        <v>0</v>
      </c>
      <c r="O19" s="639">
        <v>0</v>
      </c>
      <c r="P19" s="638">
        <v>0</v>
      </c>
      <c r="Q19" s="640">
        <v>0</v>
      </c>
    </row>
    <row r="20" spans="1:17" x14ac:dyDescent="0.25">
      <c r="A20" s="22">
        <v>15</v>
      </c>
      <c r="B20" s="1113" t="s">
        <v>40</v>
      </c>
      <c r="C20" s="1113"/>
      <c r="D20" s="1113"/>
      <c r="E20" s="1113"/>
      <c r="F20" s="1125"/>
      <c r="G20" s="647">
        <f t="shared" si="0"/>
        <v>0</v>
      </c>
      <c r="H20" s="637">
        <v>0</v>
      </c>
      <c r="I20" s="638">
        <v>0</v>
      </c>
      <c r="J20" s="638">
        <v>0</v>
      </c>
      <c r="K20" s="638">
        <v>0</v>
      </c>
      <c r="L20" s="638">
        <v>0</v>
      </c>
      <c r="M20" s="638">
        <v>0</v>
      </c>
      <c r="N20" s="638">
        <v>0</v>
      </c>
      <c r="O20" s="639">
        <v>0</v>
      </c>
      <c r="P20" s="638">
        <v>0</v>
      </c>
      <c r="Q20" s="640">
        <v>0</v>
      </c>
    </row>
    <row r="21" spans="1:17" x14ac:dyDescent="0.25">
      <c r="A21" s="22">
        <v>16</v>
      </c>
      <c r="B21" s="1113" t="s">
        <v>41</v>
      </c>
      <c r="C21" s="1113"/>
      <c r="D21" s="1113"/>
      <c r="E21" s="1113"/>
      <c r="F21" s="1125"/>
      <c r="G21" s="647">
        <f t="shared" si="0"/>
        <v>0</v>
      </c>
      <c r="H21" s="637">
        <v>0</v>
      </c>
      <c r="I21" s="638">
        <v>0</v>
      </c>
      <c r="J21" s="638">
        <v>0</v>
      </c>
      <c r="K21" s="638">
        <v>0</v>
      </c>
      <c r="L21" s="638">
        <v>0</v>
      </c>
      <c r="M21" s="638">
        <v>0</v>
      </c>
      <c r="N21" s="638">
        <v>0</v>
      </c>
      <c r="O21" s="639">
        <v>0</v>
      </c>
      <c r="P21" s="638">
        <v>0</v>
      </c>
      <c r="Q21" s="640">
        <v>0</v>
      </c>
    </row>
    <row r="22" spans="1:17" x14ac:dyDescent="0.25">
      <c r="A22" s="22">
        <v>17</v>
      </c>
      <c r="B22" s="1113" t="s">
        <v>42</v>
      </c>
      <c r="C22" s="1113"/>
      <c r="D22" s="1113"/>
      <c r="E22" s="1113"/>
      <c r="F22" s="1125"/>
      <c r="G22" s="647">
        <f t="shared" si="0"/>
        <v>0</v>
      </c>
      <c r="H22" s="637">
        <v>0</v>
      </c>
      <c r="I22" s="638">
        <v>0</v>
      </c>
      <c r="J22" s="638">
        <v>0</v>
      </c>
      <c r="K22" s="638">
        <v>0</v>
      </c>
      <c r="L22" s="638">
        <v>0</v>
      </c>
      <c r="M22" s="638">
        <v>0</v>
      </c>
      <c r="N22" s="638">
        <v>0</v>
      </c>
      <c r="O22" s="639">
        <v>0</v>
      </c>
      <c r="P22" s="638">
        <v>0</v>
      </c>
      <c r="Q22" s="640">
        <v>0</v>
      </c>
    </row>
    <row r="23" spans="1:17" x14ac:dyDescent="0.25">
      <c r="A23" s="22">
        <v>18</v>
      </c>
      <c r="B23" s="1113" t="s">
        <v>43</v>
      </c>
      <c r="C23" s="1113"/>
      <c r="D23" s="1113"/>
      <c r="E23" s="1113"/>
      <c r="F23" s="1125"/>
      <c r="G23" s="647">
        <f t="shared" si="0"/>
        <v>0</v>
      </c>
      <c r="H23" s="637">
        <v>0</v>
      </c>
      <c r="I23" s="638">
        <v>0</v>
      </c>
      <c r="J23" s="638">
        <v>0</v>
      </c>
      <c r="K23" s="638">
        <v>0</v>
      </c>
      <c r="L23" s="638">
        <v>0</v>
      </c>
      <c r="M23" s="638">
        <v>0</v>
      </c>
      <c r="N23" s="638">
        <v>0</v>
      </c>
      <c r="O23" s="639">
        <v>0</v>
      </c>
      <c r="P23" s="638">
        <v>0</v>
      </c>
      <c r="Q23" s="640">
        <v>0</v>
      </c>
    </row>
    <row r="24" spans="1:17" x14ac:dyDescent="0.25">
      <c r="A24" s="22">
        <v>19</v>
      </c>
      <c r="B24" s="1113" t="s">
        <v>44</v>
      </c>
      <c r="C24" s="1113"/>
      <c r="D24" s="1113"/>
      <c r="E24" s="1113"/>
      <c r="F24" s="1125"/>
      <c r="G24" s="647">
        <f t="shared" si="0"/>
        <v>0</v>
      </c>
      <c r="H24" s="637">
        <v>0</v>
      </c>
      <c r="I24" s="638">
        <v>0</v>
      </c>
      <c r="J24" s="638">
        <v>0</v>
      </c>
      <c r="K24" s="638">
        <v>0</v>
      </c>
      <c r="L24" s="638">
        <v>0</v>
      </c>
      <c r="M24" s="638">
        <v>0</v>
      </c>
      <c r="N24" s="638">
        <v>0</v>
      </c>
      <c r="O24" s="639">
        <v>0</v>
      </c>
      <c r="P24" s="638">
        <v>0</v>
      </c>
      <c r="Q24" s="640">
        <v>0</v>
      </c>
    </row>
    <row r="25" spans="1:17" x14ac:dyDescent="0.25">
      <c r="A25" s="22">
        <v>20</v>
      </c>
      <c r="B25" s="1113" t="s">
        <v>45</v>
      </c>
      <c r="C25" s="1113"/>
      <c r="D25" s="1113"/>
      <c r="E25" s="1113"/>
      <c r="F25" s="1125"/>
      <c r="G25" s="647">
        <f t="shared" si="0"/>
        <v>0</v>
      </c>
      <c r="H25" s="637">
        <v>0</v>
      </c>
      <c r="I25" s="638">
        <v>0</v>
      </c>
      <c r="J25" s="638">
        <v>0</v>
      </c>
      <c r="K25" s="638">
        <v>0</v>
      </c>
      <c r="L25" s="638">
        <v>0</v>
      </c>
      <c r="M25" s="638">
        <v>0</v>
      </c>
      <c r="N25" s="638">
        <v>0</v>
      </c>
      <c r="O25" s="641">
        <v>0</v>
      </c>
      <c r="P25" s="632">
        <v>0</v>
      </c>
      <c r="Q25" s="640">
        <v>0</v>
      </c>
    </row>
    <row r="26" spans="1:17" x14ac:dyDescent="0.25">
      <c r="A26" s="22">
        <v>21</v>
      </c>
      <c r="B26" s="1113" t="s">
        <v>46</v>
      </c>
      <c r="C26" s="1113"/>
      <c r="D26" s="1113"/>
      <c r="E26" s="1113"/>
      <c r="F26" s="1125"/>
      <c r="G26" s="647">
        <f t="shared" si="0"/>
        <v>0</v>
      </c>
      <c r="H26" s="637">
        <v>0</v>
      </c>
      <c r="I26" s="638">
        <v>0</v>
      </c>
      <c r="J26" s="638">
        <v>0</v>
      </c>
      <c r="K26" s="638">
        <v>0</v>
      </c>
      <c r="L26" s="638">
        <v>0</v>
      </c>
      <c r="M26" s="638">
        <v>0</v>
      </c>
      <c r="N26" s="638">
        <v>0</v>
      </c>
      <c r="O26" s="639">
        <v>0</v>
      </c>
      <c r="P26" s="638">
        <v>0</v>
      </c>
      <c r="Q26" s="640">
        <v>0</v>
      </c>
    </row>
    <row r="27" spans="1:17" x14ac:dyDescent="0.25">
      <c r="A27" s="22">
        <v>22</v>
      </c>
      <c r="B27" s="1113" t="s">
        <v>47</v>
      </c>
      <c r="C27" s="1113"/>
      <c r="D27" s="1113"/>
      <c r="E27" s="1113"/>
      <c r="F27" s="1125"/>
      <c r="G27" s="647">
        <f t="shared" si="0"/>
        <v>0</v>
      </c>
      <c r="H27" s="637">
        <v>0</v>
      </c>
      <c r="I27" s="638">
        <v>0</v>
      </c>
      <c r="J27" s="638">
        <v>0</v>
      </c>
      <c r="K27" s="638">
        <v>0</v>
      </c>
      <c r="L27" s="638">
        <v>0</v>
      </c>
      <c r="M27" s="638">
        <v>0</v>
      </c>
      <c r="N27" s="638">
        <v>0</v>
      </c>
      <c r="O27" s="639">
        <v>0</v>
      </c>
      <c r="P27" s="638">
        <v>0</v>
      </c>
      <c r="Q27" s="640">
        <v>0</v>
      </c>
    </row>
    <row r="28" spans="1:17" x14ac:dyDescent="0.25">
      <c r="A28" s="22">
        <v>23</v>
      </c>
      <c r="B28" s="1113" t="s">
        <v>48</v>
      </c>
      <c r="C28" s="1113"/>
      <c r="D28" s="1113"/>
      <c r="E28" s="1113"/>
      <c r="F28" s="1125"/>
      <c r="G28" s="647">
        <f t="shared" si="0"/>
        <v>0</v>
      </c>
      <c r="H28" s="637">
        <v>0</v>
      </c>
      <c r="I28" s="638">
        <v>0</v>
      </c>
      <c r="J28" s="638">
        <v>0</v>
      </c>
      <c r="K28" s="638">
        <v>0</v>
      </c>
      <c r="L28" s="638">
        <v>0</v>
      </c>
      <c r="M28" s="638">
        <v>0</v>
      </c>
      <c r="N28" s="638">
        <v>0</v>
      </c>
      <c r="O28" s="639">
        <v>0</v>
      </c>
      <c r="P28" s="638">
        <v>0</v>
      </c>
      <c r="Q28" s="640">
        <v>0</v>
      </c>
    </row>
    <row r="29" spans="1:17" x14ac:dyDescent="0.25">
      <c r="A29" s="22">
        <v>24</v>
      </c>
      <c r="B29" s="1113" t="s">
        <v>49</v>
      </c>
      <c r="C29" s="1113"/>
      <c r="D29" s="1113"/>
      <c r="E29" s="1113"/>
      <c r="F29" s="1125"/>
      <c r="G29" s="647">
        <f t="shared" si="0"/>
        <v>0</v>
      </c>
      <c r="H29" s="637">
        <v>0</v>
      </c>
      <c r="I29" s="642">
        <v>0</v>
      </c>
      <c r="J29" s="638">
        <v>0</v>
      </c>
      <c r="K29" s="638">
        <v>0</v>
      </c>
      <c r="L29" s="638">
        <v>0</v>
      </c>
      <c r="M29" s="638">
        <v>0</v>
      </c>
      <c r="N29" s="638">
        <v>0</v>
      </c>
      <c r="O29" s="639">
        <v>0</v>
      </c>
      <c r="P29" s="638">
        <v>0</v>
      </c>
      <c r="Q29" s="640">
        <v>0</v>
      </c>
    </row>
    <row r="30" spans="1:17" x14ac:dyDescent="0.25">
      <c r="A30" s="22">
        <v>25</v>
      </c>
      <c r="B30" s="1113" t="s">
        <v>50</v>
      </c>
      <c r="C30" s="1113"/>
      <c r="D30" s="1113"/>
      <c r="E30" s="1113"/>
      <c r="F30" s="1125"/>
      <c r="G30" s="647">
        <f t="shared" si="0"/>
        <v>0</v>
      </c>
      <c r="H30" s="637">
        <v>0</v>
      </c>
      <c r="I30" s="638">
        <v>0</v>
      </c>
      <c r="J30" s="638">
        <v>0</v>
      </c>
      <c r="K30" s="638">
        <v>0</v>
      </c>
      <c r="L30" s="638">
        <v>0</v>
      </c>
      <c r="M30" s="638">
        <v>0</v>
      </c>
      <c r="N30" s="638">
        <v>0</v>
      </c>
      <c r="O30" s="639">
        <v>0</v>
      </c>
      <c r="P30" s="638">
        <v>0</v>
      </c>
      <c r="Q30" s="640">
        <v>0</v>
      </c>
    </row>
    <row r="31" spans="1:17" x14ac:dyDescent="0.25">
      <c r="A31" s="22">
        <v>26</v>
      </c>
      <c r="B31" s="1113" t="s">
        <v>51</v>
      </c>
      <c r="C31" s="1113"/>
      <c r="D31" s="1113"/>
      <c r="E31" s="1113"/>
      <c r="F31" s="1125"/>
      <c r="G31" s="647">
        <f t="shared" si="0"/>
        <v>0</v>
      </c>
      <c r="H31" s="637">
        <v>0</v>
      </c>
      <c r="I31" s="638">
        <v>0</v>
      </c>
      <c r="J31" s="638">
        <v>0</v>
      </c>
      <c r="K31" s="638">
        <v>0</v>
      </c>
      <c r="L31" s="638">
        <v>0</v>
      </c>
      <c r="M31" s="638">
        <v>0</v>
      </c>
      <c r="N31" s="638">
        <v>0</v>
      </c>
      <c r="O31" s="639">
        <v>0</v>
      </c>
      <c r="P31" s="638">
        <v>0</v>
      </c>
      <c r="Q31" s="640">
        <v>0</v>
      </c>
    </row>
    <row r="32" spans="1:17" x14ac:dyDescent="0.25">
      <c r="A32" s="22">
        <v>27</v>
      </c>
      <c r="B32" s="1113" t="s">
        <v>52</v>
      </c>
      <c r="C32" s="1113"/>
      <c r="D32" s="1113"/>
      <c r="E32" s="1113"/>
      <c r="F32" s="1125"/>
      <c r="G32" s="647">
        <f t="shared" si="0"/>
        <v>0</v>
      </c>
      <c r="H32" s="637">
        <v>0</v>
      </c>
      <c r="I32" s="638">
        <v>0</v>
      </c>
      <c r="J32" s="638">
        <v>0</v>
      </c>
      <c r="K32" s="638">
        <v>0</v>
      </c>
      <c r="L32" s="638">
        <v>0</v>
      </c>
      <c r="M32" s="638">
        <v>0</v>
      </c>
      <c r="N32" s="638">
        <v>0</v>
      </c>
      <c r="O32" s="639">
        <v>0</v>
      </c>
      <c r="P32" s="638">
        <v>0</v>
      </c>
      <c r="Q32" s="640">
        <v>0</v>
      </c>
    </row>
    <row r="33" spans="1:17" x14ac:dyDescent="0.25">
      <c r="A33" s="22">
        <v>28</v>
      </c>
      <c r="B33" s="1151" t="s">
        <v>53</v>
      </c>
      <c r="C33" s="1151"/>
      <c r="D33" s="1151"/>
      <c r="E33" s="1151"/>
      <c r="F33" s="1152"/>
      <c r="G33" s="647">
        <f t="shared" si="0"/>
        <v>0</v>
      </c>
      <c r="H33" s="637">
        <v>0</v>
      </c>
      <c r="I33" s="642">
        <v>0</v>
      </c>
      <c r="J33" s="638">
        <v>0</v>
      </c>
      <c r="K33" s="638">
        <v>0</v>
      </c>
      <c r="L33" s="638">
        <v>0</v>
      </c>
      <c r="M33" s="638">
        <v>0</v>
      </c>
      <c r="N33" s="638">
        <v>0</v>
      </c>
      <c r="O33" s="639">
        <v>0</v>
      </c>
      <c r="P33" s="638">
        <v>0</v>
      </c>
      <c r="Q33" s="640">
        <v>0</v>
      </c>
    </row>
    <row r="34" spans="1:17" x14ac:dyDescent="0.25">
      <c r="A34" s="22">
        <v>29</v>
      </c>
      <c r="B34" s="1113" t="s">
        <v>54</v>
      </c>
      <c r="C34" s="1113"/>
      <c r="D34" s="1113"/>
      <c r="E34" s="1113"/>
      <c r="F34" s="1125"/>
      <c r="G34" s="647">
        <f t="shared" si="0"/>
        <v>0</v>
      </c>
      <c r="H34" s="637">
        <v>0</v>
      </c>
      <c r="I34" s="638">
        <v>0</v>
      </c>
      <c r="J34" s="638">
        <v>0</v>
      </c>
      <c r="K34" s="638">
        <v>0</v>
      </c>
      <c r="L34" s="638">
        <v>0</v>
      </c>
      <c r="M34" s="638">
        <v>0</v>
      </c>
      <c r="N34" s="638">
        <v>0</v>
      </c>
      <c r="O34" s="639">
        <v>0</v>
      </c>
      <c r="P34" s="638">
        <v>0</v>
      </c>
      <c r="Q34" s="640">
        <v>0</v>
      </c>
    </row>
    <row r="35" spans="1:17" x14ac:dyDescent="0.25">
      <c r="A35" s="22">
        <v>30</v>
      </c>
      <c r="B35" s="1113" t="s">
        <v>55</v>
      </c>
      <c r="C35" s="1113"/>
      <c r="D35" s="1113"/>
      <c r="E35" s="1113"/>
      <c r="F35" s="1125"/>
      <c r="G35" s="647">
        <f t="shared" si="0"/>
        <v>0</v>
      </c>
      <c r="H35" s="637">
        <v>0</v>
      </c>
      <c r="I35" s="638">
        <v>0</v>
      </c>
      <c r="J35" s="638">
        <v>0</v>
      </c>
      <c r="K35" s="638">
        <v>0</v>
      </c>
      <c r="L35" s="638">
        <v>0</v>
      </c>
      <c r="M35" s="638">
        <v>0</v>
      </c>
      <c r="N35" s="638">
        <v>0</v>
      </c>
      <c r="O35" s="639">
        <v>0</v>
      </c>
      <c r="P35" s="638">
        <v>0</v>
      </c>
      <c r="Q35" s="640">
        <v>0</v>
      </c>
    </row>
    <row r="36" spans="1:17" x14ac:dyDescent="0.25">
      <c r="A36" s="22">
        <v>31</v>
      </c>
      <c r="B36" s="1113" t="s">
        <v>56</v>
      </c>
      <c r="C36" s="1113"/>
      <c r="D36" s="1113"/>
      <c r="E36" s="1113"/>
      <c r="F36" s="1125"/>
      <c r="G36" s="647">
        <f t="shared" si="0"/>
        <v>0</v>
      </c>
      <c r="H36" s="637">
        <v>0</v>
      </c>
      <c r="I36" s="638">
        <v>0</v>
      </c>
      <c r="J36" s="638">
        <v>0</v>
      </c>
      <c r="K36" s="638">
        <v>0</v>
      </c>
      <c r="L36" s="638">
        <v>0</v>
      </c>
      <c r="M36" s="638">
        <v>0</v>
      </c>
      <c r="N36" s="638">
        <v>0</v>
      </c>
      <c r="O36" s="641">
        <v>0</v>
      </c>
      <c r="P36" s="632">
        <v>0</v>
      </c>
      <c r="Q36" s="640">
        <v>0</v>
      </c>
    </row>
    <row r="37" spans="1:17" x14ac:dyDescent="0.25">
      <c r="A37" s="22">
        <v>32</v>
      </c>
      <c r="B37" s="1113" t="s">
        <v>57</v>
      </c>
      <c r="C37" s="1113"/>
      <c r="D37" s="1113"/>
      <c r="E37" s="1113"/>
      <c r="F37" s="1125"/>
      <c r="G37" s="647">
        <f t="shared" si="0"/>
        <v>0</v>
      </c>
      <c r="H37" s="637">
        <v>0</v>
      </c>
      <c r="I37" s="638">
        <v>0</v>
      </c>
      <c r="J37" s="638">
        <v>0</v>
      </c>
      <c r="K37" s="638">
        <v>0</v>
      </c>
      <c r="L37" s="638">
        <v>0</v>
      </c>
      <c r="M37" s="638">
        <v>0</v>
      </c>
      <c r="N37" s="638">
        <v>0</v>
      </c>
      <c r="O37" s="639">
        <v>0</v>
      </c>
      <c r="P37" s="638">
        <v>0</v>
      </c>
      <c r="Q37" s="640">
        <v>0</v>
      </c>
    </row>
    <row r="38" spans="1:17" x14ac:dyDescent="0.25">
      <c r="A38" s="22">
        <v>33</v>
      </c>
      <c r="B38" s="1113" t="s">
        <v>58</v>
      </c>
      <c r="C38" s="1113"/>
      <c r="D38" s="1113"/>
      <c r="E38" s="1113"/>
      <c r="F38" s="1125"/>
      <c r="G38" s="647">
        <f t="shared" si="0"/>
        <v>0</v>
      </c>
      <c r="H38" s="637">
        <v>0</v>
      </c>
      <c r="I38" s="638">
        <v>0</v>
      </c>
      <c r="J38" s="638">
        <v>0</v>
      </c>
      <c r="K38" s="638">
        <v>0</v>
      </c>
      <c r="L38" s="638">
        <v>0</v>
      </c>
      <c r="M38" s="638">
        <v>0</v>
      </c>
      <c r="N38" s="638">
        <v>0</v>
      </c>
      <c r="O38" s="639">
        <v>0</v>
      </c>
      <c r="P38" s="638">
        <v>0</v>
      </c>
      <c r="Q38" s="640">
        <v>0</v>
      </c>
    </row>
    <row r="39" spans="1:17" x14ac:dyDescent="0.25">
      <c r="A39" s="22">
        <v>34</v>
      </c>
      <c r="B39" s="1113" t="s">
        <v>59</v>
      </c>
      <c r="C39" s="1113"/>
      <c r="D39" s="1113"/>
      <c r="E39" s="1113"/>
      <c r="F39" s="1125"/>
      <c r="G39" s="647">
        <f t="shared" si="0"/>
        <v>0</v>
      </c>
      <c r="H39" s="637">
        <v>0</v>
      </c>
      <c r="I39" s="638">
        <v>0</v>
      </c>
      <c r="J39" s="638">
        <v>0</v>
      </c>
      <c r="K39" s="638">
        <v>0</v>
      </c>
      <c r="L39" s="638">
        <v>0</v>
      </c>
      <c r="M39" s="638">
        <v>0</v>
      </c>
      <c r="N39" s="638">
        <v>0</v>
      </c>
      <c r="O39" s="639">
        <v>0</v>
      </c>
      <c r="P39" s="638">
        <v>0</v>
      </c>
      <c r="Q39" s="640">
        <v>0</v>
      </c>
    </row>
    <row r="40" spans="1:17" x14ac:dyDescent="0.25">
      <c r="A40" s="22">
        <v>35</v>
      </c>
      <c r="B40" s="1113" t="s">
        <v>60</v>
      </c>
      <c r="C40" s="1113"/>
      <c r="D40" s="1113"/>
      <c r="E40" s="1113"/>
      <c r="F40" s="1125"/>
      <c r="G40" s="647">
        <f t="shared" si="0"/>
        <v>0</v>
      </c>
      <c r="H40" s="637">
        <v>0</v>
      </c>
      <c r="I40" s="638">
        <v>0</v>
      </c>
      <c r="J40" s="638">
        <v>0</v>
      </c>
      <c r="K40" s="638">
        <v>0</v>
      </c>
      <c r="L40" s="638">
        <v>0</v>
      </c>
      <c r="M40" s="638">
        <v>0</v>
      </c>
      <c r="N40" s="638">
        <v>0</v>
      </c>
      <c r="O40" s="639">
        <v>0</v>
      </c>
      <c r="P40" s="638">
        <v>0</v>
      </c>
      <c r="Q40" s="640">
        <v>0</v>
      </c>
    </row>
    <row r="41" spans="1:17" x14ac:dyDescent="0.25">
      <c r="A41" s="22">
        <v>36</v>
      </c>
      <c r="B41" s="1113" t="s">
        <v>61</v>
      </c>
      <c r="C41" s="1113"/>
      <c r="D41" s="1113"/>
      <c r="E41" s="1113"/>
      <c r="F41" s="1125"/>
      <c r="G41" s="647">
        <f t="shared" si="0"/>
        <v>0</v>
      </c>
      <c r="H41" s="637">
        <v>0</v>
      </c>
      <c r="I41" s="638">
        <v>0</v>
      </c>
      <c r="J41" s="638">
        <v>0</v>
      </c>
      <c r="K41" s="638">
        <v>0</v>
      </c>
      <c r="L41" s="638">
        <v>0</v>
      </c>
      <c r="M41" s="638">
        <v>0</v>
      </c>
      <c r="N41" s="638">
        <v>0</v>
      </c>
      <c r="O41" s="639">
        <v>0</v>
      </c>
      <c r="P41" s="638">
        <v>0</v>
      </c>
      <c r="Q41" s="640">
        <v>0</v>
      </c>
    </row>
    <row r="42" spans="1:17" x14ac:dyDescent="0.25">
      <c r="A42" s="22">
        <v>37</v>
      </c>
      <c r="B42" s="1113" t="s">
        <v>62</v>
      </c>
      <c r="C42" s="1113"/>
      <c r="D42" s="1113"/>
      <c r="E42" s="1113"/>
      <c r="F42" s="1125"/>
      <c r="G42" s="647">
        <f t="shared" si="0"/>
        <v>0</v>
      </c>
      <c r="H42" s="637">
        <v>0</v>
      </c>
      <c r="I42" s="638">
        <v>0</v>
      </c>
      <c r="J42" s="638">
        <v>0</v>
      </c>
      <c r="K42" s="638">
        <v>0</v>
      </c>
      <c r="L42" s="638">
        <v>0</v>
      </c>
      <c r="M42" s="638">
        <v>0</v>
      </c>
      <c r="N42" s="638">
        <v>0</v>
      </c>
      <c r="O42" s="639">
        <v>0</v>
      </c>
      <c r="P42" s="638">
        <v>0</v>
      </c>
      <c r="Q42" s="640">
        <v>0</v>
      </c>
    </row>
    <row r="43" spans="1:17" x14ac:dyDescent="0.25">
      <c r="A43" s="22">
        <v>38</v>
      </c>
      <c r="B43" s="1113" t="s">
        <v>63</v>
      </c>
      <c r="C43" s="1113"/>
      <c r="D43" s="1113"/>
      <c r="E43" s="1113"/>
      <c r="F43" s="1125"/>
      <c r="G43" s="647">
        <f t="shared" si="0"/>
        <v>0</v>
      </c>
      <c r="H43" s="637">
        <v>0</v>
      </c>
      <c r="I43" s="638">
        <v>0</v>
      </c>
      <c r="J43" s="638">
        <v>0</v>
      </c>
      <c r="K43" s="638">
        <v>0</v>
      </c>
      <c r="L43" s="638">
        <v>0</v>
      </c>
      <c r="M43" s="638">
        <v>0</v>
      </c>
      <c r="N43" s="638">
        <v>0</v>
      </c>
      <c r="O43" s="638">
        <v>0</v>
      </c>
      <c r="P43" s="638">
        <v>0</v>
      </c>
      <c r="Q43" s="640">
        <v>0</v>
      </c>
    </row>
    <row r="44" spans="1:17" x14ac:dyDescent="0.25">
      <c r="A44" s="22">
        <v>39</v>
      </c>
      <c r="B44" s="1113" t="s">
        <v>64</v>
      </c>
      <c r="C44" s="1113"/>
      <c r="D44" s="1113"/>
      <c r="E44" s="1113"/>
      <c r="F44" s="1125"/>
      <c r="G44" s="647">
        <f t="shared" si="0"/>
        <v>0</v>
      </c>
      <c r="H44" s="637">
        <v>0</v>
      </c>
      <c r="I44" s="642">
        <v>0</v>
      </c>
      <c r="J44" s="638">
        <v>0</v>
      </c>
      <c r="K44" s="638">
        <v>0</v>
      </c>
      <c r="L44" s="638">
        <v>0</v>
      </c>
      <c r="M44" s="638">
        <v>0</v>
      </c>
      <c r="N44" s="638">
        <v>0</v>
      </c>
      <c r="O44" s="641">
        <v>0</v>
      </c>
      <c r="P44" s="632">
        <v>0</v>
      </c>
      <c r="Q44" s="640">
        <v>0</v>
      </c>
    </row>
    <row r="45" spans="1:17" x14ac:dyDescent="0.25">
      <c r="A45" s="22">
        <v>40</v>
      </c>
      <c r="B45" s="1113" t="s">
        <v>65</v>
      </c>
      <c r="C45" s="1113"/>
      <c r="D45" s="1113"/>
      <c r="E45" s="1113"/>
      <c r="F45" s="1125"/>
      <c r="G45" s="647">
        <f t="shared" si="0"/>
        <v>0</v>
      </c>
      <c r="H45" s="637">
        <v>0</v>
      </c>
      <c r="I45" s="638">
        <v>0</v>
      </c>
      <c r="J45" s="638">
        <v>0</v>
      </c>
      <c r="K45" s="638">
        <v>0</v>
      </c>
      <c r="L45" s="638">
        <v>0</v>
      </c>
      <c r="M45" s="638">
        <v>0</v>
      </c>
      <c r="N45" s="638">
        <v>0</v>
      </c>
      <c r="O45" s="639">
        <v>0</v>
      </c>
      <c r="P45" s="638">
        <v>0</v>
      </c>
      <c r="Q45" s="640">
        <v>0</v>
      </c>
    </row>
    <row r="46" spans="1:17" x14ac:dyDescent="0.25">
      <c r="A46" s="22">
        <v>41</v>
      </c>
      <c r="B46" s="1113" t="s">
        <v>66</v>
      </c>
      <c r="C46" s="1113"/>
      <c r="D46" s="1113"/>
      <c r="E46" s="1113"/>
      <c r="F46" s="1125"/>
      <c r="G46" s="647">
        <f t="shared" si="0"/>
        <v>0</v>
      </c>
      <c r="H46" s="637">
        <v>0</v>
      </c>
      <c r="I46" s="638">
        <v>0</v>
      </c>
      <c r="J46" s="638">
        <v>0</v>
      </c>
      <c r="K46" s="638">
        <v>0</v>
      </c>
      <c r="L46" s="638">
        <v>0</v>
      </c>
      <c r="M46" s="638">
        <v>0</v>
      </c>
      <c r="N46" s="638">
        <v>0</v>
      </c>
      <c r="O46" s="639">
        <v>0</v>
      </c>
      <c r="P46" s="638">
        <v>0</v>
      </c>
      <c r="Q46" s="640">
        <v>0</v>
      </c>
    </row>
    <row r="47" spans="1:17" ht="15.75" thickBot="1" x14ac:dyDescent="0.3">
      <c r="A47" s="4">
        <v>42</v>
      </c>
      <c r="B47" s="1112" t="s">
        <v>67</v>
      </c>
      <c r="C47" s="1112"/>
      <c r="D47" s="1112"/>
      <c r="E47" s="1112"/>
      <c r="F47" s="1147"/>
      <c r="G47" s="648">
        <f t="shared" si="0"/>
        <v>0</v>
      </c>
      <c r="H47" s="643">
        <v>0</v>
      </c>
      <c r="I47" s="644">
        <v>0</v>
      </c>
      <c r="J47" s="644">
        <v>0</v>
      </c>
      <c r="K47" s="644">
        <v>0</v>
      </c>
      <c r="L47" s="644">
        <v>0</v>
      </c>
      <c r="M47" s="644">
        <v>0</v>
      </c>
      <c r="N47" s="644">
        <v>0</v>
      </c>
      <c r="O47" s="643">
        <v>0</v>
      </c>
      <c r="P47" s="644">
        <v>0</v>
      </c>
      <c r="Q47" s="645">
        <v>0</v>
      </c>
    </row>
    <row r="48" spans="1:17" x14ac:dyDescent="0.25">
      <c r="A48" s="42" t="s">
        <v>180</v>
      </c>
      <c r="B48" s="2"/>
      <c r="C48" s="1"/>
      <c r="D48" s="31"/>
      <c r="E48" s="1"/>
      <c r="F48" s="2"/>
      <c r="G48" s="1"/>
      <c r="H48" s="1"/>
      <c r="I48" s="1"/>
      <c r="J48" s="1"/>
      <c r="K48" s="1"/>
      <c r="L48" s="1"/>
      <c r="M48" s="1"/>
      <c r="N48" s="1"/>
      <c r="O48" s="1"/>
      <c r="P48" s="1"/>
    </row>
    <row r="49" spans="1:17" x14ac:dyDescent="0.25">
      <c r="A49" s="42" t="s">
        <v>390</v>
      </c>
      <c r="B49" s="2"/>
      <c r="C49" s="1"/>
      <c r="D49" s="31"/>
      <c r="E49" s="1"/>
      <c r="F49" s="2"/>
      <c r="G49" s="1"/>
      <c r="H49" s="1"/>
      <c r="I49" s="1"/>
      <c r="J49" s="1"/>
      <c r="K49" s="1"/>
      <c r="L49" s="1"/>
      <c r="M49" s="1"/>
      <c r="N49" s="1"/>
      <c r="O49" s="1"/>
      <c r="P49" s="1"/>
    </row>
    <row r="50" spans="1:17" ht="15.75" x14ac:dyDescent="0.25">
      <c r="A50" s="128" t="s">
        <v>395</v>
      </c>
      <c r="B50" s="31"/>
      <c r="G50" s="17"/>
      <c r="M50" s="17"/>
      <c r="N50" s="17"/>
      <c r="O50" s="17"/>
      <c r="P50" s="17"/>
      <c r="Q50" s="1"/>
    </row>
    <row r="51" spans="1:17" x14ac:dyDescent="0.25">
      <c r="A51" s="28" t="s">
        <v>307</v>
      </c>
      <c r="B51" s="31"/>
      <c r="G51" s="17"/>
      <c r="M51" s="17"/>
      <c r="N51" s="17"/>
      <c r="O51" s="17"/>
      <c r="P51" s="17"/>
      <c r="Q51" s="1"/>
    </row>
    <row r="52" spans="1:17" ht="15.75" thickBot="1" x14ac:dyDescent="0.3">
      <c r="A52" s="28" t="s">
        <v>384</v>
      </c>
      <c r="B52" s="31"/>
      <c r="G52" s="17"/>
      <c r="M52" s="17"/>
      <c r="N52" s="17"/>
      <c r="O52" s="17"/>
      <c r="P52" s="17"/>
      <c r="Q52" s="1"/>
    </row>
    <row r="53" spans="1:17" ht="27" customHeight="1" x14ac:dyDescent="0.25">
      <c r="A53" s="1129" t="s">
        <v>149</v>
      </c>
      <c r="B53" s="1130"/>
      <c r="C53" s="1130"/>
      <c r="D53" s="1130"/>
      <c r="E53" s="1130"/>
      <c r="F53" s="1131"/>
      <c r="G53" s="1121" t="s">
        <v>381</v>
      </c>
      <c r="H53" s="1143" t="s">
        <v>382</v>
      </c>
      <c r="I53" s="1123" t="s">
        <v>115</v>
      </c>
      <c r="J53" s="1126" t="s">
        <v>88</v>
      </c>
      <c r="K53" s="1127"/>
      <c r="L53" s="1128"/>
      <c r="M53" s="24"/>
      <c r="N53" s="46"/>
      <c r="O53" s="46"/>
      <c r="P53" s="17"/>
      <c r="Q53" s="1"/>
    </row>
    <row r="54" spans="1:17" ht="30" thickBot="1" x14ac:dyDescent="0.3">
      <c r="A54" s="1135"/>
      <c r="B54" s="1136"/>
      <c r="C54" s="1136"/>
      <c r="D54" s="1136"/>
      <c r="E54" s="1136"/>
      <c r="F54" s="1137"/>
      <c r="G54" s="1122"/>
      <c r="H54" s="1144"/>
      <c r="I54" s="1124"/>
      <c r="J54" s="244" t="s">
        <v>102</v>
      </c>
      <c r="K54" s="245" t="s">
        <v>103</v>
      </c>
      <c r="L54" s="246" t="s">
        <v>104</v>
      </c>
      <c r="M54" s="47"/>
      <c r="N54" s="17"/>
      <c r="O54" s="1"/>
    </row>
    <row r="55" spans="1:17" x14ac:dyDescent="0.25">
      <c r="A55" s="18" t="s">
        <v>68</v>
      </c>
      <c r="B55" s="1145" t="s">
        <v>26</v>
      </c>
      <c r="C55" s="1145"/>
      <c r="D55" s="1145"/>
      <c r="E55" s="1145"/>
      <c r="F55" s="1146"/>
      <c r="G55" s="649">
        <v>0</v>
      </c>
      <c r="H55" s="650">
        <v>0</v>
      </c>
      <c r="I55" s="247">
        <f>IF(G55&gt;0,(H55/G55),0)</f>
        <v>0</v>
      </c>
      <c r="J55" s="438">
        <v>0</v>
      </c>
      <c r="K55" s="439">
        <v>0</v>
      </c>
      <c r="L55" s="248">
        <v>0</v>
      </c>
      <c r="N55" s="17"/>
      <c r="O55" s="1"/>
    </row>
    <row r="56" spans="1:17" x14ac:dyDescent="0.25">
      <c r="A56" s="19" t="s">
        <v>69</v>
      </c>
      <c r="B56" s="1113" t="s">
        <v>27</v>
      </c>
      <c r="C56" s="1113"/>
      <c r="D56" s="1113"/>
      <c r="E56" s="1113"/>
      <c r="F56" s="1125"/>
      <c r="G56" s="651">
        <v>0</v>
      </c>
      <c r="H56" s="652">
        <v>0</v>
      </c>
      <c r="I56" s="249">
        <f>IF(G56&gt;0,(H56/G56),0)</f>
        <v>0</v>
      </c>
      <c r="J56" s="440">
        <v>0</v>
      </c>
      <c r="K56" s="170">
        <v>0</v>
      </c>
      <c r="L56" s="204">
        <v>0</v>
      </c>
      <c r="N56" s="17"/>
      <c r="O56" s="1"/>
    </row>
    <row r="57" spans="1:17" x14ac:dyDescent="0.25">
      <c r="A57" s="19" t="s">
        <v>70</v>
      </c>
      <c r="B57" s="1113" t="s">
        <v>28</v>
      </c>
      <c r="C57" s="1113"/>
      <c r="D57" s="1113"/>
      <c r="E57" s="1113"/>
      <c r="F57" s="1125"/>
      <c r="G57" s="651">
        <v>0</v>
      </c>
      <c r="H57" s="652">
        <v>0</v>
      </c>
      <c r="I57" s="249">
        <f t="shared" ref="I57:I96" si="1">IF(G57&gt;0,(H57/G57),0)</f>
        <v>0</v>
      </c>
      <c r="J57" s="440">
        <v>0</v>
      </c>
      <c r="K57" s="170">
        <v>0</v>
      </c>
      <c r="L57" s="204">
        <v>0</v>
      </c>
      <c r="N57" s="17"/>
      <c r="O57" s="1"/>
    </row>
    <row r="58" spans="1:17" x14ac:dyDescent="0.25">
      <c r="A58" s="20" t="s">
        <v>71</v>
      </c>
      <c r="B58" s="1113" t="s">
        <v>29</v>
      </c>
      <c r="C58" s="1113"/>
      <c r="D58" s="1113"/>
      <c r="E58" s="1113"/>
      <c r="F58" s="1125"/>
      <c r="G58" s="651">
        <v>0</v>
      </c>
      <c r="H58" s="652">
        <v>0</v>
      </c>
      <c r="I58" s="249">
        <f t="shared" si="1"/>
        <v>0</v>
      </c>
      <c r="J58" s="440">
        <v>0</v>
      </c>
      <c r="K58" s="170">
        <v>0</v>
      </c>
      <c r="L58" s="204">
        <v>0</v>
      </c>
      <c r="N58" s="17"/>
      <c r="O58" s="1"/>
    </row>
    <row r="59" spans="1:17" x14ac:dyDescent="0.25">
      <c r="A59" s="20" t="s">
        <v>72</v>
      </c>
      <c r="B59" s="1113" t="s">
        <v>30</v>
      </c>
      <c r="C59" s="1113"/>
      <c r="D59" s="1113"/>
      <c r="E59" s="1113"/>
      <c r="F59" s="1125"/>
      <c r="G59" s="651">
        <v>0</v>
      </c>
      <c r="H59" s="652">
        <v>0</v>
      </c>
      <c r="I59" s="249">
        <f t="shared" si="1"/>
        <v>0</v>
      </c>
      <c r="J59" s="440">
        <v>0</v>
      </c>
      <c r="K59" s="170">
        <v>0</v>
      </c>
      <c r="L59" s="204">
        <v>0</v>
      </c>
      <c r="N59" s="17"/>
      <c r="O59" s="1"/>
    </row>
    <row r="60" spans="1:17" x14ac:dyDescent="0.25">
      <c r="A60" s="20" t="s">
        <v>73</v>
      </c>
      <c r="B60" s="1113" t="s">
        <v>31</v>
      </c>
      <c r="C60" s="1113"/>
      <c r="D60" s="1113"/>
      <c r="E60" s="1113"/>
      <c r="F60" s="1125"/>
      <c r="G60" s="651">
        <v>0</v>
      </c>
      <c r="H60" s="652">
        <v>0</v>
      </c>
      <c r="I60" s="249">
        <f t="shared" si="1"/>
        <v>0</v>
      </c>
      <c r="J60" s="440">
        <v>0</v>
      </c>
      <c r="K60" s="170">
        <v>0</v>
      </c>
      <c r="L60" s="204">
        <v>0</v>
      </c>
      <c r="N60" s="17"/>
      <c r="O60" s="1"/>
    </row>
    <row r="61" spans="1:17" x14ac:dyDescent="0.25">
      <c r="A61" s="20" t="s">
        <v>74</v>
      </c>
      <c r="B61" s="1113" t="s">
        <v>32</v>
      </c>
      <c r="C61" s="1113"/>
      <c r="D61" s="1113"/>
      <c r="E61" s="1113"/>
      <c r="F61" s="1125"/>
      <c r="G61" s="651">
        <v>0</v>
      </c>
      <c r="H61" s="652">
        <v>0</v>
      </c>
      <c r="I61" s="249">
        <f t="shared" si="1"/>
        <v>0</v>
      </c>
      <c r="J61" s="440">
        <v>0</v>
      </c>
      <c r="K61" s="170">
        <v>0</v>
      </c>
      <c r="L61" s="204">
        <v>0</v>
      </c>
      <c r="N61" s="17"/>
      <c r="O61" s="1"/>
    </row>
    <row r="62" spans="1:17" x14ac:dyDescent="0.25">
      <c r="A62" s="20" t="s">
        <v>75</v>
      </c>
      <c r="B62" s="1113" t="s">
        <v>33</v>
      </c>
      <c r="C62" s="1113"/>
      <c r="D62" s="1113"/>
      <c r="E62" s="1113"/>
      <c r="F62" s="1125"/>
      <c r="G62" s="651">
        <v>0</v>
      </c>
      <c r="H62" s="652">
        <v>0</v>
      </c>
      <c r="I62" s="249">
        <f t="shared" si="1"/>
        <v>0</v>
      </c>
      <c r="J62" s="440">
        <v>0</v>
      </c>
      <c r="K62" s="170">
        <v>0</v>
      </c>
      <c r="L62" s="204">
        <v>0</v>
      </c>
      <c r="N62" s="17"/>
      <c r="O62" s="1"/>
    </row>
    <row r="63" spans="1:17" x14ac:dyDescent="0.25">
      <c r="A63" s="20" t="s">
        <v>76</v>
      </c>
      <c r="B63" s="1113" t="s">
        <v>34</v>
      </c>
      <c r="C63" s="1113"/>
      <c r="D63" s="1113"/>
      <c r="E63" s="1113"/>
      <c r="F63" s="1125"/>
      <c r="G63" s="651">
        <v>0</v>
      </c>
      <c r="H63" s="652">
        <v>0</v>
      </c>
      <c r="I63" s="249">
        <f t="shared" si="1"/>
        <v>0</v>
      </c>
      <c r="J63" s="440">
        <v>0</v>
      </c>
      <c r="K63" s="170">
        <v>0</v>
      </c>
      <c r="L63" s="204">
        <v>0</v>
      </c>
      <c r="N63" s="17"/>
      <c r="O63" s="1"/>
    </row>
    <row r="64" spans="1:17" x14ac:dyDescent="0.25">
      <c r="A64" s="21">
        <v>10</v>
      </c>
      <c r="B64" s="1113" t="s">
        <v>35</v>
      </c>
      <c r="C64" s="1113"/>
      <c r="D64" s="1113"/>
      <c r="E64" s="1113"/>
      <c r="F64" s="1125"/>
      <c r="G64" s="651">
        <v>0</v>
      </c>
      <c r="H64" s="652">
        <v>0</v>
      </c>
      <c r="I64" s="249">
        <f t="shared" si="1"/>
        <v>0</v>
      </c>
      <c r="J64" s="440">
        <v>0</v>
      </c>
      <c r="K64" s="170">
        <v>0</v>
      </c>
      <c r="L64" s="204">
        <v>0</v>
      </c>
      <c r="N64" s="17"/>
      <c r="O64" s="1"/>
    </row>
    <row r="65" spans="1:15" x14ac:dyDescent="0.25">
      <c r="A65" s="21">
        <v>11</v>
      </c>
      <c r="B65" s="1113" t="s">
        <v>36</v>
      </c>
      <c r="C65" s="1113"/>
      <c r="D65" s="1113"/>
      <c r="E65" s="1113"/>
      <c r="F65" s="1125"/>
      <c r="G65" s="651">
        <v>0</v>
      </c>
      <c r="H65" s="652">
        <v>0</v>
      </c>
      <c r="I65" s="249">
        <f t="shared" si="1"/>
        <v>0</v>
      </c>
      <c r="J65" s="440">
        <v>0</v>
      </c>
      <c r="K65" s="170">
        <v>0</v>
      </c>
      <c r="L65" s="204">
        <v>0</v>
      </c>
      <c r="N65" s="17"/>
      <c r="O65" s="1"/>
    </row>
    <row r="66" spans="1:15" x14ac:dyDescent="0.25">
      <c r="A66" s="21">
        <v>12</v>
      </c>
      <c r="B66" s="1113" t="s">
        <v>37</v>
      </c>
      <c r="C66" s="1113"/>
      <c r="D66" s="1113"/>
      <c r="E66" s="1113"/>
      <c r="F66" s="1125"/>
      <c r="G66" s="651">
        <v>0</v>
      </c>
      <c r="H66" s="652">
        <v>0</v>
      </c>
      <c r="I66" s="249">
        <f t="shared" si="1"/>
        <v>0</v>
      </c>
      <c r="J66" s="440">
        <v>0</v>
      </c>
      <c r="K66" s="170">
        <v>0</v>
      </c>
      <c r="L66" s="204">
        <v>0</v>
      </c>
      <c r="M66" s="48"/>
      <c r="N66" s="17"/>
      <c r="O66" s="1"/>
    </row>
    <row r="67" spans="1:15" x14ac:dyDescent="0.25">
      <c r="A67" s="21">
        <v>13</v>
      </c>
      <c r="B67" s="1113" t="s">
        <v>38</v>
      </c>
      <c r="C67" s="1113"/>
      <c r="D67" s="1113"/>
      <c r="E67" s="1113"/>
      <c r="F67" s="1125"/>
      <c r="G67" s="651">
        <v>0</v>
      </c>
      <c r="H67" s="652">
        <v>0</v>
      </c>
      <c r="I67" s="249">
        <f t="shared" si="1"/>
        <v>0</v>
      </c>
      <c r="J67" s="440">
        <v>0</v>
      </c>
      <c r="K67" s="170">
        <v>0</v>
      </c>
      <c r="L67" s="204">
        <v>0</v>
      </c>
      <c r="M67" s="15"/>
      <c r="N67" s="17"/>
      <c r="O67" s="1"/>
    </row>
    <row r="68" spans="1:15" x14ac:dyDescent="0.25">
      <c r="A68" s="21">
        <v>14</v>
      </c>
      <c r="B68" s="1113" t="s">
        <v>39</v>
      </c>
      <c r="C68" s="1113"/>
      <c r="D68" s="1113"/>
      <c r="E68" s="1113"/>
      <c r="F68" s="1125"/>
      <c r="G68" s="651">
        <v>0</v>
      </c>
      <c r="H68" s="652">
        <v>0</v>
      </c>
      <c r="I68" s="249">
        <f t="shared" si="1"/>
        <v>0</v>
      </c>
      <c r="J68" s="440">
        <v>0</v>
      </c>
      <c r="K68" s="170">
        <v>0</v>
      </c>
      <c r="L68" s="204">
        <v>0</v>
      </c>
      <c r="N68" s="17"/>
      <c r="O68" s="1"/>
    </row>
    <row r="69" spans="1:15" x14ac:dyDescent="0.25">
      <c r="A69" s="22">
        <v>15</v>
      </c>
      <c r="B69" s="1113" t="s">
        <v>40</v>
      </c>
      <c r="C69" s="1113"/>
      <c r="D69" s="1113"/>
      <c r="E69" s="1113"/>
      <c r="F69" s="1125"/>
      <c r="G69" s="651">
        <v>0</v>
      </c>
      <c r="H69" s="652">
        <v>0</v>
      </c>
      <c r="I69" s="249">
        <f t="shared" si="1"/>
        <v>0</v>
      </c>
      <c r="J69" s="440">
        <v>0</v>
      </c>
      <c r="K69" s="170">
        <v>0</v>
      </c>
      <c r="L69" s="204">
        <v>0</v>
      </c>
      <c r="N69" s="17"/>
      <c r="O69" s="1"/>
    </row>
    <row r="70" spans="1:15" x14ac:dyDescent="0.25">
      <c r="A70" s="22">
        <v>16</v>
      </c>
      <c r="B70" s="1113" t="s">
        <v>41</v>
      </c>
      <c r="C70" s="1113"/>
      <c r="D70" s="1113"/>
      <c r="E70" s="1113"/>
      <c r="F70" s="1125"/>
      <c r="G70" s="651">
        <v>0</v>
      </c>
      <c r="H70" s="652">
        <v>0</v>
      </c>
      <c r="I70" s="249">
        <f t="shared" si="1"/>
        <v>0</v>
      </c>
      <c r="J70" s="440">
        <v>0</v>
      </c>
      <c r="K70" s="170">
        <v>0</v>
      </c>
      <c r="L70" s="204">
        <v>0</v>
      </c>
      <c r="N70" s="17"/>
      <c r="O70" s="1"/>
    </row>
    <row r="71" spans="1:15" x14ac:dyDescent="0.25">
      <c r="A71" s="22">
        <v>17</v>
      </c>
      <c r="B71" s="1113" t="s">
        <v>42</v>
      </c>
      <c r="C71" s="1113"/>
      <c r="D71" s="1113"/>
      <c r="E71" s="1113"/>
      <c r="F71" s="1125"/>
      <c r="G71" s="651">
        <v>0</v>
      </c>
      <c r="H71" s="652">
        <v>0</v>
      </c>
      <c r="I71" s="249">
        <f t="shared" si="1"/>
        <v>0</v>
      </c>
      <c r="J71" s="440">
        <v>0</v>
      </c>
      <c r="K71" s="170">
        <v>0</v>
      </c>
      <c r="L71" s="204">
        <v>0</v>
      </c>
      <c r="N71" s="17"/>
      <c r="O71" s="1"/>
    </row>
    <row r="72" spans="1:15" x14ac:dyDescent="0.25">
      <c r="A72" s="22">
        <v>18</v>
      </c>
      <c r="B72" s="1113" t="s">
        <v>43</v>
      </c>
      <c r="C72" s="1113"/>
      <c r="D72" s="1113"/>
      <c r="E72" s="1113"/>
      <c r="F72" s="1125"/>
      <c r="G72" s="651">
        <v>0</v>
      </c>
      <c r="H72" s="652">
        <v>0</v>
      </c>
      <c r="I72" s="249">
        <f t="shared" si="1"/>
        <v>0</v>
      </c>
      <c r="J72" s="440">
        <v>0</v>
      </c>
      <c r="K72" s="170">
        <v>0</v>
      </c>
      <c r="L72" s="204">
        <v>0</v>
      </c>
      <c r="N72" s="17"/>
      <c r="O72" s="1"/>
    </row>
    <row r="73" spans="1:15" x14ac:dyDescent="0.25">
      <c r="A73" s="22">
        <v>19</v>
      </c>
      <c r="B73" s="1113" t="s">
        <v>44</v>
      </c>
      <c r="C73" s="1113"/>
      <c r="D73" s="1113"/>
      <c r="E73" s="1113"/>
      <c r="F73" s="1125"/>
      <c r="G73" s="651">
        <v>0</v>
      </c>
      <c r="H73" s="652">
        <v>0</v>
      </c>
      <c r="I73" s="249">
        <f t="shared" si="1"/>
        <v>0</v>
      </c>
      <c r="J73" s="440">
        <v>0</v>
      </c>
      <c r="K73" s="170">
        <v>0</v>
      </c>
      <c r="L73" s="204">
        <v>0</v>
      </c>
      <c r="N73" s="17"/>
      <c r="O73" s="1"/>
    </row>
    <row r="74" spans="1:15" x14ac:dyDescent="0.25">
      <c r="A74" s="22">
        <v>20</v>
      </c>
      <c r="B74" s="1113" t="s">
        <v>45</v>
      </c>
      <c r="C74" s="1113"/>
      <c r="D74" s="1113"/>
      <c r="E74" s="1113"/>
      <c r="F74" s="1125"/>
      <c r="G74" s="651">
        <v>0</v>
      </c>
      <c r="H74" s="652">
        <v>0</v>
      </c>
      <c r="I74" s="249">
        <f t="shared" si="1"/>
        <v>0</v>
      </c>
      <c r="J74" s="440">
        <v>0</v>
      </c>
      <c r="K74" s="170">
        <v>0</v>
      </c>
      <c r="L74" s="204">
        <v>0</v>
      </c>
      <c r="N74" s="17"/>
      <c r="O74" s="1"/>
    </row>
    <row r="75" spans="1:15" x14ac:dyDescent="0.25">
      <c r="A75" s="22">
        <v>21</v>
      </c>
      <c r="B75" s="1113" t="s">
        <v>46</v>
      </c>
      <c r="C75" s="1113"/>
      <c r="D75" s="1113"/>
      <c r="E75" s="1113"/>
      <c r="F75" s="1125"/>
      <c r="G75" s="651">
        <v>0</v>
      </c>
      <c r="H75" s="652">
        <v>0</v>
      </c>
      <c r="I75" s="249">
        <f t="shared" si="1"/>
        <v>0</v>
      </c>
      <c r="J75" s="440">
        <v>0</v>
      </c>
      <c r="K75" s="170">
        <v>0</v>
      </c>
      <c r="L75" s="204">
        <v>0</v>
      </c>
      <c r="N75" s="17"/>
      <c r="O75" s="1"/>
    </row>
    <row r="76" spans="1:15" x14ac:dyDescent="0.25">
      <c r="A76" s="22">
        <v>22</v>
      </c>
      <c r="B76" s="1113" t="s">
        <v>47</v>
      </c>
      <c r="C76" s="1113"/>
      <c r="D76" s="1113"/>
      <c r="E76" s="1113"/>
      <c r="F76" s="1125"/>
      <c r="G76" s="651">
        <v>0</v>
      </c>
      <c r="H76" s="652">
        <v>0</v>
      </c>
      <c r="I76" s="249">
        <f t="shared" si="1"/>
        <v>0</v>
      </c>
      <c r="J76" s="440">
        <v>0</v>
      </c>
      <c r="K76" s="170">
        <v>0</v>
      </c>
      <c r="L76" s="204">
        <v>0</v>
      </c>
      <c r="N76" s="17"/>
      <c r="O76" s="1"/>
    </row>
    <row r="77" spans="1:15" x14ac:dyDescent="0.25">
      <c r="A77" s="22">
        <v>23</v>
      </c>
      <c r="B77" s="1113" t="s">
        <v>48</v>
      </c>
      <c r="C77" s="1113"/>
      <c r="D77" s="1113"/>
      <c r="E77" s="1113"/>
      <c r="F77" s="1125"/>
      <c r="G77" s="651">
        <v>0</v>
      </c>
      <c r="H77" s="652">
        <v>0</v>
      </c>
      <c r="I77" s="249">
        <f t="shared" si="1"/>
        <v>0</v>
      </c>
      <c r="J77" s="440">
        <v>0</v>
      </c>
      <c r="K77" s="170">
        <v>0</v>
      </c>
      <c r="L77" s="204">
        <v>0</v>
      </c>
      <c r="N77" s="17"/>
      <c r="O77" s="1"/>
    </row>
    <row r="78" spans="1:15" x14ac:dyDescent="0.25">
      <c r="A78" s="22">
        <v>24</v>
      </c>
      <c r="B78" s="1113" t="s">
        <v>49</v>
      </c>
      <c r="C78" s="1113"/>
      <c r="D78" s="1113"/>
      <c r="E78" s="1113"/>
      <c r="F78" s="1125"/>
      <c r="G78" s="651">
        <v>0</v>
      </c>
      <c r="H78" s="652">
        <v>0</v>
      </c>
      <c r="I78" s="249">
        <f t="shared" si="1"/>
        <v>0</v>
      </c>
      <c r="J78" s="440">
        <v>0</v>
      </c>
      <c r="K78" s="170">
        <v>0</v>
      </c>
      <c r="L78" s="204">
        <v>0</v>
      </c>
      <c r="N78" s="17"/>
      <c r="O78" s="1"/>
    </row>
    <row r="79" spans="1:15" x14ac:dyDescent="0.25">
      <c r="A79" s="22">
        <v>25</v>
      </c>
      <c r="B79" s="1113" t="s">
        <v>50</v>
      </c>
      <c r="C79" s="1113"/>
      <c r="D79" s="1113"/>
      <c r="E79" s="1113"/>
      <c r="F79" s="1125"/>
      <c r="G79" s="651">
        <v>0</v>
      </c>
      <c r="H79" s="652">
        <v>0</v>
      </c>
      <c r="I79" s="249">
        <f t="shared" si="1"/>
        <v>0</v>
      </c>
      <c r="J79" s="440">
        <v>0</v>
      </c>
      <c r="K79" s="170">
        <v>0</v>
      </c>
      <c r="L79" s="204">
        <v>0</v>
      </c>
      <c r="N79" s="17"/>
      <c r="O79" s="1"/>
    </row>
    <row r="80" spans="1:15" x14ac:dyDescent="0.25">
      <c r="A80" s="22">
        <v>26</v>
      </c>
      <c r="B80" s="1113" t="s">
        <v>51</v>
      </c>
      <c r="C80" s="1113"/>
      <c r="D80" s="1113"/>
      <c r="E80" s="1113"/>
      <c r="F80" s="1125"/>
      <c r="G80" s="651">
        <v>0</v>
      </c>
      <c r="H80" s="652">
        <v>0</v>
      </c>
      <c r="I80" s="249">
        <f t="shared" si="1"/>
        <v>0</v>
      </c>
      <c r="J80" s="440">
        <v>0</v>
      </c>
      <c r="K80" s="170">
        <v>0</v>
      </c>
      <c r="L80" s="204">
        <v>0</v>
      </c>
      <c r="N80" s="17"/>
      <c r="O80" s="1"/>
    </row>
    <row r="81" spans="1:19" x14ac:dyDescent="0.25">
      <c r="A81" s="22">
        <v>27</v>
      </c>
      <c r="B81" s="1113" t="s">
        <v>52</v>
      </c>
      <c r="C81" s="1113"/>
      <c r="D81" s="1113"/>
      <c r="E81" s="1113"/>
      <c r="F81" s="1125"/>
      <c r="G81" s="651">
        <v>0</v>
      </c>
      <c r="H81" s="652">
        <v>0</v>
      </c>
      <c r="I81" s="249">
        <f t="shared" si="1"/>
        <v>0</v>
      </c>
      <c r="J81" s="440">
        <v>0</v>
      </c>
      <c r="K81" s="170">
        <v>0</v>
      </c>
      <c r="L81" s="204">
        <v>0</v>
      </c>
      <c r="N81" s="17"/>
      <c r="O81" s="1"/>
    </row>
    <row r="82" spans="1:19" x14ac:dyDescent="0.25">
      <c r="A82" s="22">
        <v>28</v>
      </c>
      <c r="B82" s="1113" t="s">
        <v>53</v>
      </c>
      <c r="C82" s="1113"/>
      <c r="D82" s="1113"/>
      <c r="E82" s="1113"/>
      <c r="F82" s="1125"/>
      <c r="G82" s="651">
        <v>0</v>
      </c>
      <c r="H82" s="652">
        <v>0</v>
      </c>
      <c r="I82" s="249">
        <f t="shared" si="1"/>
        <v>0</v>
      </c>
      <c r="J82" s="440">
        <v>0</v>
      </c>
      <c r="K82" s="170">
        <v>0</v>
      </c>
      <c r="L82" s="204">
        <v>0</v>
      </c>
      <c r="N82" s="17"/>
      <c r="O82" s="1"/>
    </row>
    <row r="83" spans="1:19" x14ac:dyDescent="0.25">
      <c r="A83" s="22">
        <v>29</v>
      </c>
      <c r="B83" s="1113" t="s">
        <v>54</v>
      </c>
      <c r="C83" s="1113"/>
      <c r="D83" s="1113"/>
      <c r="E83" s="1113"/>
      <c r="F83" s="1125"/>
      <c r="G83" s="651">
        <v>0</v>
      </c>
      <c r="H83" s="652">
        <v>0</v>
      </c>
      <c r="I83" s="249">
        <f t="shared" si="1"/>
        <v>0</v>
      </c>
      <c r="J83" s="440">
        <v>0</v>
      </c>
      <c r="K83" s="170">
        <v>0</v>
      </c>
      <c r="L83" s="204">
        <v>0</v>
      </c>
      <c r="N83" s="17"/>
      <c r="O83" s="1"/>
    </row>
    <row r="84" spans="1:19" x14ac:dyDescent="0.25">
      <c r="A84" s="22">
        <v>30</v>
      </c>
      <c r="B84" s="1113" t="s">
        <v>55</v>
      </c>
      <c r="C84" s="1113"/>
      <c r="D84" s="1113"/>
      <c r="E84" s="1113"/>
      <c r="F84" s="1125"/>
      <c r="G84" s="651">
        <v>0</v>
      </c>
      <c r="H84" s="652">
        <v>0</v>
      </c>
      <c r="I84" s="249">
        <f t="shared" si="1"/>
        <v>0</v>
      </c>
      <c r="J84" s="440">
        <v>0</v>
      </c>
      <c r="K84" s="170">
        <v>0</v>
      </c>
      <c r="L84" s="204">
        <v>0</v>
      </c>
    </row>
    <row r="85" spans="1:19" x14ac:dyDescent="0.25">
      <c r="A85" s="22">
        <v>31</v>
      </c>
      <c r="B85" s="1113" t="s">
        <v>56</v>
      </c>
      <c r="C85" s="1113"/>
      <c r="D85" s="1113"/>
      <c r="E85" s="1113"/>
      <c r="F85" s="1125"/>
      <c r="G85" s="651">
        <v>0</v>
      </c>
      <c r="H85" s="652">
        <v>0</v>
      </c>
      <c r="I85" s="249">
        <f t="shared" si="1"/>
        <v>0</v>
      </c>
      <c r="J85" s="440">
        <v>0</v>
      </c>
      <c r="K85" s="170">
        <v>0</v>
      </c>
      <c r="L85" s="204">
        <v>0</v>
      </c>
    </row>
    <row r="86" spans="1:19" x14ac:dyDescent="0.25">
      <c r="A86" s="22">
        <v>32</v>
      </c>
      <c r="B86" s="1113" t="s">
        <v>57</v>
      </c>
      <c r="C86" s="1113"/>
      <c r="D86" s="1113"/>
      <c r="E86" s="1113"/>
      <c r="F86" s="1125"/>
      <c r="G86" s="651">
        <v>0</v>
      </c>
      <c r="H86" s="652">
        <v>0</v>
      </c>
      <c r="I86" s="249">
        <f t="shared" si="1"/>
        <v>0</v>
      </c>
      <c r="J86" s="440">
        <v>0</v>
      </c>
      <c r="K86" s="170">
        <v>0</v>
      </c>
      <c r="L86" s="204">
        <v>0</v>
      </c>
      <c r="N86" s="49"/>
      <c r="O86" s="49"/>
      <c r="P86" s="49"/>
      <c r="Q86" s="49"/>
      <c r="R86" s="49"/>
      <c r="S86" s="14"/>
    </row>
    <row r="87" spans="1:19" x14ac:dyDescent="0.25">
      <c r="A87" s="22">
        <v>33</v>
      </c>
      <c r="B87" s="1113" t="s">
        <v>58</v>
      </c>
      <c r="C87" s="1113"/>
      <c r="D87" s="1113"/>
      <c r="E87" s="1113"/>
      <c r="F87" s="1125"/>
      <c r="G87" s="651">
        <v>0</v>
      </c>
      <c r="H87" s="652">
        <v>0</v>
      </c>
      <c r="I87" s="249">
        <f t="shared" si="1"/>
        <v>0</v>
      </c>
      <c r="J87" s="440">
        <v>0</v>
      </c>
      <c r="K87" s="170">
        <v>0</v>
      </c>
      <c r="L87" s="204">
        <v>0</v>
      </c>
    </row>
    <row r="88" spans="1:19" ht="15" customHeight="1" x14ac:dyDescent="0.25">
      <c r="A88" s="22">
        <v>34</v>
      </c>
      <c r="B88" s="1113" t="s">
        <v>59</v>
      </c>
      <c r="C88" s="1113"/>
      <c r="D88" s="1113"/>
      <c r="E88" s="1113"/>
      <c r="F88" s="1125"/>
      <c r="G88" s="651">
        <v>0</v>
      </c>
      <c r="H88" s="652">
        <v>0</v>
      </c>
      <c r="I88" s="249">
        <f t="shared" si="1"/>
        <v>0</v>
      </c>
      <c r="J88" s="440">
        <v>0</v>
      </c>
      <c r="K88" s="170">
        <v>0</v>
      </c>
      <c r="L88" s="204">
        <v>0</v>
      </c>
    </row>
    <row r="89" spans="1:19" ht="15" customHeight="1" x14ac:dyDescent="0.25">
      <c r="A89" s="22">
        <v>35</v>
      </c>
      <c r="B89" s="1113" t="s">
        <v>60</v>
      </c>
      <c r="C89" s="1113"/>
      <c r="D89" s="1113"/>
      <c r="E89" s="1113"/>
      <c r="F89" s="1125"/>
      <c r="G89" s="651">
        <v>0</v>
      </c>
      <c r="H89" s="652">
        <v>0</v>
      </c>
      <c r="I89" s="249">
        <f t="shared" si="1"/>
        <v>0</v>
      </c>
      <c r="J89" s="440">
        <v>0</v>
      </c>
      <c r="K89" s="170">
        <v>0</v>
      </c>
      <c r="L89" s="204">
        <v>0</v>
      </c>
    </row>
    <row r="90" spans="1:19" ht="15" customHeight="1" x14ac:dyDescent="0.25">
      <c r="A90" s="22">
        <v>36</v>
      </c>
      <c r="B90" s="1113" t="s">
        <v>61</v>
      </c>
      <c r="C90" s="1113"/>
      <c r="D90" s="1113"/>
      <c r="E90" s="1113"/>
      <c r="F90" s="1125"/>
      <c r="G90" s="651">
        <v>0</v>
      </c>
      <c r="H90" s="652">
        <v>0</v>
      </c>
      <c r="I90" s="249">
        <f t="shared" si="1"/>
        <v>0</v>
      </c>
      <c r="J90" s="440">
        <v>0</v>
      </c>
      <c r="K90" s="170">
        <v>0</v>
      </c>
      <c r="L90" s="204">
        <v>0</v>
      </c>
    </row>
    <row r="91" spans="1:19" x14ac:dyDescent="0.25">
      <c r="A91" s="22">
        <v>37</v>
      </c>
      <c r="B91" s="1113" t="s">
        <v>62</v>
      </c>
      <c r="C91" s="1113"/>
      <c r="D91" s="1113"/>
      <c r="E91" s="1113"/>
      <c r="F91" s="1125"/>
      <c r="G91" s="651">
        <v>0</v>
      </c>
      <c r="H91" s="652">
        <v>0</v>
      </c>
      <c r="I91" s="249">
        <f t="shared" si="1"/>
        <v>0</v>
      </c>
      <c r="J91" s="440">
        <v>0</v>
      </c>
      <c r="K91" s="170">
        <v>0</v>
      </c>
      <c r="L91" s="204">
        <v>0</v>
      </c>
    </row>
    <row r="92" spans="1:19" x14ac:dyDescent="0.25">
      <c r="A92" s="22">
        <v>38</v>
      </c>
      <c r="B92" s="1113" t="s">
        <v>63</v>
      </c>
      <c r="C92" s="1113"/>
      <c r="D92" s="1113"/>
      <c r="E92" s="1113"/>
      <c r="F92" s="1125"/>
      <c r="G92" s="651">
        <v>0</v>
      </c>
      <c r="H92" s="652">
        <v>0</v>
      </c>
      <c r="I92" s="249">
        <f t="shared" si="1"/>
        <v>0</v>
      </c>
      <c r="J92" s="440">
        <v>0</v>
      </c>
      <c r="K92" s="170">
        <v>0</v>
      </c>
      <c r="L92" s="204">
        <v>0</v>
      </c>
    </row>
    <row r="93" spans="1:19" x14ac:dyDescent="0.25">
      <c r="A93" s="22">
        <v>39</v>
      </c>
      <c r="B93" s="1113" t="s">
        <v>64</v>
      </c>
      <c r="C93" s="1113"/>
      <c r="D93" s="1113"/>
      <c r="E93" s="1113"/>
      <c r="F93" s="1125"/>
      <c r="G93" s="651">
        <v>0</v>
      </c>
      <c r="H93" s="652">
        <v>0</v>
      </c>
      <c r="I93" s="249">
        <f t="shared" si="1"/>
        <v>0</v>
      </c>
      <c r="J93" s="440">
        <v>0</v>
      </c>
      <c r="K93" s="170">
        <v>0</v>
      </c>
      <c r="L93" s="204">
        <v>0</v>
      </c>
    </row>
    <row r="94" spans="1:19" x14ac:dyDescent="0.25">
      <c r="A94" s="22">
        <v>40</v>
      </c>
      <c r="B94" s="1113" t="s">
        <v>65</v>
      </c>
      <c r="C94" s="1113"/>
      <c r="D94" s="1113"/>
      <c r="E94" s="1113"/>
      <c r="F94" s="1125"/>
      <c r="G94" s="651">
        <v>0</v>
      </c>
      <c r="H94" s="652">
        <v>0</v>
      </c>
      <c r="I94" s="249">
        <f t="shared" si="1"/>
        <v>0</v>
      </c>
      <c r="J94" s="440">
        <v>0</v>
      </c>
      <c r="K94" s="170">
        <v>0</v>
      </c>
      <c r="L94" s="204">
        <v>0</v>
      </c>
    </row>
    <row r="95" spans="1:19" x14ac:dyDescent="0.25">
      <c r="A95" s="22">
        <v>41</v>
      </c>
      <c r="B95" s="1113" t="s">
        <v>66</v>
      </c>
      <c r="C95" s="1113"/>
      <c r="D95" s="1113"/>
      <c r="E95" s="1113"/>
      <c r="F95" s="1125"/>
      <c r="G95" s="651">
        <v>0</v>
      </c>
      <c r="H95" s="652">
        <v>0</v>
      </c>
      <c r="I95" s="249">
        <f t="shared" si="1"/>
        <v>0</v>
      </c>
      <c r="J95" s="440">
        <v>0</v>
      </c>
      <c r="K95" s="170">
        <v>0</v>
      </c>
      <c r="L95" s="204">
        <v>0</v>
      </c>
    </row>
    <row r="96" spans="1:19" ht="15" customHeight="1" thickBot="1" x14ac:dyDescent="0.3">
      <c r="A96" s="23">
        <v>42</v>
      </c>
      <c r="B96" s="1112" t="s">
        <v>67</v>
      </c>
      <c r="C96" s="1112"/>
      <c r="D96" s="1112"/>
      <c r="E96" s="1112"/>
      <c r="F96" s="1147"/>
      <c r="G96" s="653">
        <v>0</v>
      </c>
      <c r="H96" s="654">
        <v>0</v>
      </c>
      <c r="I96" s="270">
        <f t="shared" si="1"/>
        <v>0</v>
      </c>
      <c r="J96" s="441">
        <v>0</v>
      </c>
      <c r="K96" s="405">
        <v>0</v>
      </c>
      <c r="L96" s="250">
        <v>0</v>
      </c>
      <c r="M96" s="50"/>
    </row>
    <row r="97" spans="1:17" ht="15" customHeight="1" x14ac:dyDescent="0.25">
      <c r="A97" s="42" t="s">
        <v>180</v>
      </c>
      <c r="B97" s="2"/>
      <c r="C97" s="2"/>
      <c r="D97" s="2"/>
      <c r="E97" s="2"/>
      <c r="F97" s="2"/>
      <c r="G97" s="54"/>
      <c r="H97" s="54"/>
      <c r="I97" s="55"/>
      <c r="J97" s="38"/>
      <c r="K97" s="12"/>
      <c r="L97" s="12"/>
      <c r="M97" s="38"/>
      <c r="N97" s="50"/>
    </row>
    <row r="98" spans="1:17" ht="15" customHeight="1" x14ac:dyDescent="0.25">
      <c r="A98" s="42" t="s">
        <v>391</v>
      </c>
      <c r="B98" s="2"/>
      <c r="C98" s="2"/>
      <c r="D98" s="2"/>
      <c r="E98" s="2"/>
      <c r="F98" s="2"/>
      <c r="G98" s="54"/>
      <c r="H98" s="54"/>
      <c r="I98" s="55"/>
      <c r="J98" s="38"/>
      <c r="K98" s="12"/>
      <c r="L98" s="12"/>
      <c r="M98" s="38"/>
      <c r="N98" s="50"/>
    </row>
    <row r="99" spans="1:17" ht="15.75" x14ac:dyDescent="0.25">
      <c r="A99" s="415" t="s">
        <v>394</v>
      </c>
      <c r="B99" s="2"/>
      <c r="C99" s="1"/>
      <c r="D99" s="31"/>
      <c r="E99" s="1"/>
      <c r="F99" s="2"/>
      <c r="G99" s="1"/>
      <c r="H99" s="1"/>
      <c r="I99" s="1"/>
      <c r="J99" s="1"/>
      <c r="K99" s="1"/>
      <c r="L99" s="28"/>
      <c r="M99" s="1"/>
      <c r="N99" s="1"/>
      <c r="O99" s="1"/>
      <c r="P99" s="1"/>
    </row>
    <row r="100" spans="1:17" x14ac:dyDescent="0.25">
      <c r="A100" s="1120" t="s">
        <v>308</v>
      </c>
      <c r="B100" s="1120"/>
      <c r="C100" s="1120"/>
      <c r="D100" s="1120"/>
      <c r="E100" s="1120"/>
      <c r="F100" s="1120"/>
      <c r="G100" s="1120"/>
      <c r="H100" s="1120"/>
      <c r="I100" s="1120"/>
      <c r="J100" s="1120"/>
      <c r="K100" s="1120"/>
      <c r="L100" s="1120"/>
      <c r="M100" s="1120"/>
      <c r="N100" s="1"/>
      <c r="O100" s="1"/>
      <c r="P100" s="1"/>
    </row>
    <row r="101" spans="1:17" x14ac:dyDescent="0.25">
      <c r="A101" s="1120"/>
      <c r="B101" s="1120"/>
      <c r="C101" s="1120"/>
      <c r="D101" s="1120"/>
      <c r="E101" s="1120"/>
      <c r="F101" s="1120"/>
      <c r="G101" s="1120"/>
      <c r="H101" s="1120"/>
      <c r="I101" s="1120"/>
      <c r="J101" s="1120"/>
      <c r="K101" s="1120"/>
      <c r="L101" s="1120"/>
      <c r="M101" s="1120"/>
      <c r="N101" s="1"/>
      <c r="O101" s="1"/>
      <c r="P101" s="1"/>
    </row>
    <row r="102" spans="1:17" ht="15.75" thickBot="1" x14ac:dyDescent="0.3">
      <c r="A102" s="28" t="s">
        <v>385</v>
      </c>
      <c r="B102" s="31"/>
      <c r="G102" s="17"/>
      <c r="M102" s="17"/>
      <c r="N102" s="17"/>
      <c r="O102" s="17"/>
      <c r="P102" s="17"/>
      <c r="Q102" s="1"/>
    </row>
    <row r="103" spans="1:17" ht="15" customHeight="1" thickBot="1" x14ac:dyDescent="0.3">
      <c r="A103" s="1129" t="s">
        <v>149</v>
      </c>
      <c r="B103" s="1130"/>
      <c r="C103" s="1130"/>
      <c r="D103" s="1130"/>
      <c r="E103" s="1130"/>
      <c r="F103" s="1131"/>
      <c r="G103" s="630"/>
      <c r="H103" s="1148" t="s">
        <v>393</v>
      </c>
      <c r="I103" s="1149"/>
      <c r="J103" s="1149"/>
      <c r="K103" s="1149"/>
      <c r="L103" s="1149"/>
      <c r="M103" s="1150"/>
    </row>
    <row r="104" spans="1:17" ht="17.25" customHeight="1" x14ac:dyDescent="0.25">
      <c r="A104" s="1132"/>
      <c r="B104" s="1133"/>
      <c r="C104" s="1133"/>
      <c r="D104" s="1133"/>
      <c r="E104" s="1133"/>
      <c r="F104" s="1134"/>
      <c r="G104" s="1138" t="s">
        <v>293</v>
      </c>
      <c r="H104" s="1140" t="s">
        <v>156</v>
      </c>
      <c r="I104" s="1141"/>
      <c r="J104" s="1141"/>
      <c r="K104" s="1141"/>
      <c r="L104" s="1142"/>
      <c r="M104" s="1118" t="s">
        <v>6</v>
      </c>
    </row>
    <row r="105" spans="1:17" ht="78.75" customHeight="1" thickBot="1" x14ac:dyDescent="0.3">
      <c r="A105" s="1135"/>
      <c r="B105" s="1136"/>
      <c r="C105" s="1136"/>
      <c r="D105" s="1136"/>
      <c r="E105" s="1136"/>
      <c r="F105" s="1137"/>
      <c r="G105" s="1139"/>
      <c r="H105" s="251" t="s">
        <v>146</v>
      </c>
      <c r="I105" s="252" t="s">
        <v>292</v>
      </c>
      <c r="J105" s="252" t="s">
        <v>183</v>
      </c>
      <c r="K105" s="252" t="s">
        <v>182</v>
      </c>
      <c r="L105" s="253" t="s">
        <v>147</v>
      </c>
      <c r="M105" s="1119"/>
    </row>
    <row r="106" spans="1:17" x14ac:dyDescent="0.25">
      <c r="A106" s="18" t="s">
        <v>68</v>
      </c>
      <c r="B106" s="1145" t="s">
        <v>26</v>
      </c>
      <c r="C106" s="1145"/>
      <c r="D106" s="1145"/>
      <c r="E106" s="1145"/>
      <c r="F106" s="1145"/>
      <c r="G106" s="655">
        <v>0</v>
      </c>
      <c r="H106" s="655">
        <v>0</v>
      </c>
      <c r="I106" s="656">
        <v>0</v>
      </c>
      <c r="J106" s="656">
        <v>0</v>
      </c>
      <c r="K106" s="656">
        <v>0</v>
      </c>
      <c r="L106" s="657">
        <v>0</v>
      </c>
      <c r="M106" s="658">
        <f>SUM(G106:L106)</f>
        <v>0</v>
      </c>
    </row>
    <row r="107" spans="1:17" x14ac:dyDescent="0.25">
      <c r="A107" s="19" t="s">
        <v>69</v>
      </c>
      <c r="B107" s="1113" t="s">
        <v>27</v>
      </c>
      <c r="C107" s="1113"/>
      <c r="D107" s="1113"/>
      <c r="E107" s="1113"/>
      <c r="F107" s="1113"/>
      <c r="G107" s="659">
        <v>0</v>
      </c>
      <c r="H107" s="659">
        <v>0</v>
      </c>
      <c r="I107" s="660">
        <v>0</v>
      </c>
      <c r="J107" s="660">
        <v>0</v>
      </c>
      <c r="K107" s="660">
        <v>0</v>
      </c>
      <c r="L107" s="661">
        <v>0</v>
      </c>
      <c r="M107" s="662">
        <f>SUM(G107:L107)</f>
        <v>0</v>
      </c>
    </row>
    <row r="108" spans="1:17" x14ac:dyDescent="0.25">
      <c r="A108" s="19" t="s">
        <v>70</v>
      </c>
      <c r="B108" s="1113" t="s">
        <v>28</v>
      </c>
      <c r="C108" s="1113"/>
      <c r="D108" s="1113"/>
      <c r="E108" s="1113"/>
      <c r="F108" s="1113"/>
      <c r="G108" s="659">
        <v>0</v>
      </c>
      <c r="H108" s="659">
        <v>0</v>
      </c>
      <c r="I108" s="660">
        <v>0</v>
      </c>
      <c r="J108" s="660">
        <v>0</v>
      </c>
      <c r="K108" s="660">
        <v>0</v>
      </c>
      <c r="L108" s="661">
        <v>0</v>
      </c>
      <c r="M108" s="662">
        <f t="shared" ref="M108:M147" si="2">SUM(G108:L108)</f>
        <v>0</v>
      </c>
    </row>
    <row r="109" spans="1:17" x14ac:dyDescent="0.25">
      <c r="A109" s="20" t="s">
        <v>71</v>
      </c>
      <c r="B109" s="1113" t="s">
        <v>29</v>
      </c>
      <c r="C109" s="1113"/>
      <c r="D109" s="1113"/>
      <c r="E109" s="1113"/>
      <c r="F109" s="1113"/>
      <c r="G109" s="659">
        <v>0</v>
      </c>
      <c r="H109" s="659">
        <v>0</v>
      </c>
      <c r="I109" s="660">
        <v>0</v>
      </c>
      <c r="J109" s="660">
        <v>0</v>
      </c>
      <c r="K109" s="660">
        <v>0</v>
      </c>
      <c r="L109" s="661">
        <v>0</v>
      </c>
      <c r="M109" s="662">
        <f t="shared" si="2"/>
        <v>0</v>
      </c>
    </row>
    <row r="110" spans="1:17" x14ac:dyDescent="0.25">
      <c r="A110" s="20" t="s">
        <v>72</v>
      </c>
      <c r="B110" s="1113" t="s">
        <v>30</v>
      </c>
      <c r="C110" s="1113"/>
      <c r="D110" s="1113"/>
      <c r="E110" s="1113"/>
      <c r="F110" s="1113"/>
      <c r="G110" s="659">
        <v>0</v>
      </c>
      <c r="H110" s="659">
        <v>0</v>
      </c>
      <c r="I110" s="660">
        <v>0</v>
      </c>
      <c r="J110" s="660">
        <v>0</v>
      </c>
      <c r="K110" s="660">
        <v>0</v>
      </c>
      <c r="L110" s="661">
        <v>0</v>
      </c>
      <c r="M110" s="662">
        <f t="shared" si="2"/>
        <v>0</v>
      </c>
    </row>
    <row r="111" spans="1:17" x14ac:dyDescent="0.25">
      <c r="A111" s="20" t="s">
        <v>73</v>
      </c>
      <c r="B111" s="1113" t="s">
        <v>31</v>
      </c>
      <c r="C111" s="1113"/>
      <c r="D111" s="1113"/>
      <c r="E111" s="1113"/>
      <c r="F111" s="1113"/>
      <c r="G111" s="659">
        <v>0</v>
      </c>
      <c r="H111" s="659">
        <v>0</v>
      </c>
      <c r="I111" s="660">
        <v>0</v>
      </c>
      <c r="J111" s="660">
        <v>0</v>
      </c>
      <c r="K111" s="660">
        <v>0</v>
      </c>
      <c r="L111" s="661">
        <v>0</v>
      </c>
      <c r="M111" s="662">
        <f t="shared" si="2"/>
        <v>0</v>
      </c>
    </row>
    <row r="112" spans="1:17" x14ac:dyDescent="0.25">
      <c r="A112" s="20" t="s">
        <v>74</v>
      </c>
      <c r="B112" s="1113" t="s">
        <v>32</v>
      </c>
      <c r="C112" s="1113"/>
      <c r="D112" s="1113"/>
      <c r="E112" s="1113"/>
      <c r="F112" s="1113"/>
      <c r="G112" s="659">
        <v>0</v>
      </c>
      <c r="H112" s="659">
        <v>0</v>
      </c>
      <c r="I112" s="660">
        <v>0</v>
      </c>
      <c r="J112" s="660">
        <v>0</v>
      </c>
      <c r="K112" s="660">
        <v>0</v>
      </c>
      <c r="L112" s="661">
        <v>0</v>
      </c>
      <c r="M112" s="662">
        <f t="shared" si="2"/>
        <v>0</v>
      </c>
    </row>
    <row r="113" spans="1:13" x14ac:dyDescent="0.25">
      <c r="A113" s="20" t="s">
        <v>75</v>
      </c>
      <c r="B113" s="1113" t="s">
        <v>33</v>
      </c>
      <c r="C113" s="1113"/>
      <c r="D113" s="1113"/>
      <c r="E113" s="1113"/>
      <c r="F113" s="1113"/>
      <c r="G113" s="659">
        <v>0</v>
      </c>
      <c r="H113" s="659">
        <v>0</v>
      </c>
      <c r="I113" s="660">
        <v>0</v>
      </c>
      <c r="J113" s="660">
        <v>0</v>
      </c>
      <c r="K113" s="660">
        <v>0</v>
      </c>
      <c r="L113" s="661">
        <v>0</v>
      </c>
      <c r="M113" s="662">
        <f t="shared" si="2"/>
        <v>0</v>
      </c>
    </row>
    <row r="114" spans="1:13" x14ac:dyDescent="0.25">
      <c r="A114" s="20" t="s">
        <v>76</v>
      </c>
      <c r="B114" s="1113" t="s">
        <v>34</v>
      </c>
      <c r="C114" s="1113"/>
      <c r="D114" s="1113"/>
      <c r="E114" s="1113"/>
      <c r="F114" s="1113"/>
      <c r="G114" s="659">
        <v>0</v>
      </c>
      <c r="H114" s="659">
        <v>0</v>
      </c>
      <c r="I114" s="660">
        <v>0</v>
      </c>
      <c r="J114" s="660">
        <v>0</v>
      </c>
      <c r="K114" s="660">
        <v>0</v>
      </c>
      <c r="L114" s="661">
        <v>0</v>
      </c>
      <c r="M114" s="662">
        <f t="shared" si="2"/>
        <v>0</v>
      </c>
    </row>
    <row r="115" spans="1:13" x14ac:dyDescent="0.25">
      <c r="A115" s="21">
        <v>10</v>
      </c>
      <c r="B115" s="1113" t="s">
        <v>35</v>
      </c>
      <c r="C115" s="1113"/>
      <c r="D115" s="1113"/>
      <c r="E115" s="1113"/>
      <c r="F115" s="1113"/>
      <c r="G115" s="659">
        <v>0</v>
      </c>
      <c r="H115" s="659">
        <v>0</v>
      </c>
      <c r="I115" s="660">
        <v>0</v>
      </c>
      <c r="J115" s="660">
        <v>0</v>
      </c>
      <c r="K115" s="660">
        <v>0</v>
      </c>
      <c r="L115" s="661">
        <v>0</v>
      </c>
      <c r="M115" s="662">
        <f t="shared" si="2"/>
        <v>0</v>
      </c>
    </row>
    <row r="116" spans="1:13" x14ac:dyDescent="0.25">
      <c r="A116" s="21">
        <v>11</v>
      </c>
      <c r="B116" s="1113" t="s">
        <v>36</v>
      </c>
      <c r="C116" s="1113"/>
      <c r="D116" s="1113"/>
      <c r="E116" s="1113"/>
      <c r="F116" s="1113"/>
      <c r="G116" s="659">
        <v>0</v>
      </c>
      <c r="H116" s="659">
        <v>0</v>
      </c>
      <c r="I116" s="660">
        <v>0</v>
      </c>
      <c r="J116" s="660">
        <v>0</v>
      </c>
      <c r="K116" s="660">
        <v>0</v>
      </c>
      <c r="L116" s="661">
        <v>0</v>
      </c>
      <c r="M116" s="662">
        <f t="shared" si="2"/>
        <v>0</v>
      </c>
    </row>
    <row r="117" spans="1:13" x14ac:dyDescent="0.25">
      <c r="A117" s="21">
        <v>12</v>
      </c>
      <c r="B117" s="1113" t="s">
        <v>37</v>
      </c>
      <c r="C117" s="1113"/>
      <c r="D117" s="1113"/>
      <c r="E117" s="1113"/>
      <c r="F117" s="1113"/>
      <c r="G117" s="659">
        <v>0</v>
      </c>
      <c r="H117" s="659">
        <v>0</v>
      </c>
      <c r="I117" s="660">
        <v>0</v>
      </c>
      <c r="J117" s="660">
        <v>0</v>
      </c>
      <c r="K117" s="660">
        <v>0</v>
      </c>
      <c r="L117" s="661">
        <v>0</v>
      </c>
      <c r="M117" s="662">
        <f t="shared" si="2"/>
        <v>0</v>
      </c>
    </row>
    <row r="118" spans="1:13" x14ac:dyDescent="0.25">
      <c r="A118" s="21">
        <v>13</v>
      </c>
      <c r="B118" s="1113" t="s">
        <v>38</v>
      </c>
      <c r="C118" s="1113"/>
      <c r="D118" s="1113"/>
      <c r="E118" s="1113"/>
      <c r="F118" s="1113"/>
      <c r="G118" s="659">
        <v>0</v>
      </c>
      <c r="H118" s="659">
        <v>0</v>
      </c>
      <c r="I118" s="660">
        <v>0</v>
      </c>
      <c r="J118" s="660">
        <v>0</v>
      </c>
      <c r="K118" s="660">
        <v>0</v>
      </c>
      <c r="L118" s="661">
        <v>0</v>
      </c>
      <c r="M118" s="662">
        <f t="shared" si="2"/>
        <v>0</v>
      </c>
    </row>
    <row r="119" spans="1:13" x14ac:dyDescent="0.25">
      <c r="A119" s="21">
        <v>14</v>
      </c>
      <c r="B119" s="1113" t="s">
        <v>39</v>
      </c>
      <c r="C119" s="1113"/>
      <c r="D119" s="1113"/>
      <c r="E119" s="1113"/>
      <c r="F119" s="1113"/>
      <c r="G119" s="659">
        <v>0</v>
      </c>
      <c r="H119" s="659">
        <v>0</v>
      </c>
      <c r="I119" s="660">
        <v>0</v>
      </c>
      <c r="J119" s="660">
        <v>0</v>
      </c>
      <c r="K119" s="660">
        <v>0</v>
      </c>
      <c r="L119" s="661">
        <v>0</v>
      </c>
      <c r="M119" s="662">
        <f t="shared" si="2"/>
        <v>0</v>
      </c>
    </row>
    <row r="120" spans="1:13" x14ac:dyDescent="0.25">
      <c r="A120" s="22">
        <v>15</v>
      </c>
      <c r="B120" s="1113" t="s">
        <v>40</v>
      </c>
      <c r="C120" s="1113"/>
      <c r="D120" s="1113"/>
      <c r="E120" s="1113"/>
      <c r="F120" s="1113"/>
      <c r="G120" s="659">
        <v>0</v>
      </c>
      <c r="H120" s="659">
        <v>0</v>
      </c>
      <c r="I120" s="660">
        <v>0</v>
      </c>
      <c r="J120" s="660">
        <v>0</v>
      </c>
      <c r="K120" s="660">
        <v>0</v>
      </c>
      <c r="L120" s="661">
        <v>0</v>
      </c>
      <c r="M120" s="662">
        <f t="shared" si="2"/>
        <v>0</v>
      </c>
    </row>
    <row r="121" spans="1:13" x14ac:dyDescent="0.25">
      <c r="A121" s="22">
        <v>16</v>
      </c>
      <c r="B121" s="1113" t="s">
        <v>41</v>
      </c>
      <c r="C121" s="1113"/>
      <c r="D121" s="1113"/>
      <c r="E121" s="1113"/>
      <c r="F121" s="1113"/>
      <c r="G121" s="659">
        <v>0</v>
      </c>
      <c r="H121" s="659">
        <v>0</v>
      </c>
      <c r="I121" s="660">
        <v>0</v>
      </c>
      <c r="J121" s="660">
        <v>0</v>
      </c>
      <c r="K121" s="660">
        <v>0</v>
      </c>
      <c r="L121" s="661">
        <v>0</v>
      </c>
      <c r="M121" s="662">
        <f t="shared" si="2"/>
        <v>0</v>
      </c>
    </row>
    <row r="122" spans="1:13" x14ac:dyDescent="0.25">
      <c r="A122" s="22">
        <v>17</v>
      </c>
      <c r="B122" s="1113" t="s">
        <v>42</v>
      </c>
      <c r="C122" s="1113"/>
      <c r="D122" s="1113"/>
      <c r="E122" s="1113"/>
      <c r="F122" s="1113"/>
      <c r="G122" s="659">
        <v>0</v>
      </c>
      <c r="H122" s="659">
        <v>0</v>
      </c>
      <c r="I122" s="660">
        <v>0</v>
      </c>
      <c r="J122" s="660">
        <v>0</v>
      </c>
      <c r="K122" s="660">
        <v>0</v>
      </c>
      <c r="L122" s="661">
        <v>0</v>
      </c>
      <c r="M122" s="662">
        <f t="shared" si="2"/>
        <v>0</v>
      </c>
    </row>
    <row r="123" spans="1:13" x14ac:dyDescent="0.25">
      <c r="A123" s="22">
        <v>18</v>
      </c>
      <c r="B123" s="1113" t="s">
        <v>43</v>
      </c>
      <c r="C123" s="1113"/>
      <c r="D123" s="1113"/>
      <c r="E123" s="1113"/>
      <c r="F123" s="1113"/>
      <c r="G123" s="659">
        <v>0</v>
      </c>
      <c r="H123" s="659">
        <v>0</v>
      </c>
      <c r="I123" s="660">
        <v>0</v>
      </c>
      <c r="J123" s="660">
        <v>0</v>
      </c>
      <c r="K123" s="660">
        <v>0</v>
      </c>
      <c r="L123" s="661">
        <v>0</v>
      </c>
      <c r="M123" s="662">
        <f t="shared" si="2"/>
        <v>0</v>
      </c>
    </row>
    <row r="124" spans="1:13" x14ac:dyDescent="0.25">
      <c r="A124" s="22">
        <v>19</v>
      </c>
      <c r="B124" s="1113" t="s">
        <v>44</v>
      </c>
      <c r="C124" s="1113"/>
      <c r="D124" s="1113"/>
      <c r="E124" s="1113"/>
      <c r="F124" s="1113"/>
      <c r="G124" s="659">
        <v>0</v>
      </c>
      <c r="H124" s="659">
        <v>0</v>
      </c>
      <c r="I124" s="660">
        <v>0</v>
      </c>
      <c r="J124" s="660">
        <v>0</v>
      </c>
      <c r="K124" s="660">
        <v>0</v>
      </c>
      <c r="L124" s="661">
        <v>0</v>
      </c>
      <c r="M124" s="662">
        <f t="shared" si="2"/>
        <v>0</v>
      </c>
    </row>
    <row r="125" spans="1:13" x14ac:dyDescent="0.25">
      <c r="A125" s="22">
        <v>20</v>
      </c>
      <c r="B125" s="1113" t="s">
        <v>45</v>
      </c>
      <c r="C125" s="1113"/>
      <c r="D125" s="1113"/>
      <c r="E125" s="1113"/>
      <c r="F125" s="1113"/>
      <c r="G125" s="659">
        <v>0</v>
      </c>
      <c r="H125" s="659">
        <v>0</v>
      </c>
      <c r="I125" s="660">
        <v>0</v>
      </c>
      <c r="J125" s="660">
        <v>0</v>
      </c>
      <c r="K125" s="660">
        <v>0</v>
      </c>
      <c r="L125" s="661">
        <v>0</v>
      </c>
      <c r="M125" s="662">
        <f t="shared" si="2"/>
        <v>0</v>
      </c>
    </row>
    <row r="126" spans="1:13" x14ac:dyDescent="0.25">
      <c r="A126" s="22">
        <v>21</v>
      </c>
      <c r="B126" s="1113" t="s">
        <v>46</v>
      </c>
      <c r="C126" s="1113"/>
      <c r="D126" s="1113"/>
      <c r="E126" s="1113"/>
      <c r="F126" s="1113"/>
      <c r="G126" s="659">
        <v>0</v>
      </c>
      <c r="H126" s="659">
        <v>0</v>
      </c>
      <c r="I126" s="660">
        <v>0</v>
      </c>
      <c r="J126" s="660">
        <v>0</v>
      </c>
      <c r="K126" s="660">
        <v>0</v>
      </c>
      <c r="L126" s="661">
        <v>0</v>
      </c>
      <c r="M126" s="662">
        <f t="shared" si="2"/>
        <v>0</v>
      </c>
    </row>
    <row r="127" spans="1:13" x14ac:dyDescent="0.25">
      <c r="A127" s="22">
        <v>22</v>
      </c>
      <c r="B127" s="1113" t="s">
        <v>47</v>
      </c>
      <c r="C127" s="1113"/>
      <c r="D127" s="1113"/>
      <c r="E127" s="1113"/>
      <c r="F127" s="1113"/>
      <c r="G127" s="659">
        <v>0</v>
      </c>
      <c r="H127" s="659">
        <v>0</v>
      </c>
      <c r="I127" s="660">
        <v>0</v>
      </c>
      <c r="J127" s="660">
        <v>0</v>
      </c>
      <c r="K127" s="660">
        <v>0</v>
      </c>
      <c r="L127" s="661">
        <v>0</v>
      </c>
      <c r="M127" s="662">
        <f t="shared" si="2"/>
        <v>0</v>
      </c>
    </row>
    <row r="128" spans="1:13" x14ac:dyDescent="0.25">
      <c r="A128" s="22">
        <v>23</v>
      </c>
      <c r="B128" s="1113" t="s">
        <v>48</v>
      </c>
      <c r="C128" s="1113"/>
      <c r="D128" s="1113"/>
      <c r="E128" s="1113"/>
      <c r="F128" s="1113"/>
      <c r="G128" s="659">
        <v>0</v>
      </c>
      <c r="H128" s="659">
        <v>0</v>
      </c>
      <c r="I128" s="660">
        <v>0</v>
      </c>
      <c r="J128" s="660">
        <v>0</v>
      </c>
      <c r="K128" s="660">
        <v>0</v>
      </c>
      <c r="L128" s="661">
        <v>0</v>
      </c>
      <c r="M128" s="662">
        <f t="shared" si="2"/>
        <v>0</v>
      </c>
    </row>
    <row r="129" spans="1:13" x14ac:dyDescent="0.25">
      <c r="A129" s="22">
        <v>24</v>
      </c>
      <c r="B129" s="1113" t="s">
        <v>49</v>
      </c>
      <c r="C129" s="1113"/>
      <c r="D129" s="1113"/>
      <c r="E129" s="1113"/>
      <c r="F129" s="1113"/>
      <c r="G129" s="659">
        <v>0</v>
      </c>
      <c r="H129" s="659">
        <v>0</v>
      </c>
      <c r="I129" s="660">
        <v>0</v>
      </c>
      <c r="J129" s="660">
        <v>0</v>
      </c>
      <c r="K129" s="660">
        <v>0</v>
      </c>
      <c r="L129" s="661">
        <v>0</v>
      </c>
      <c r="M129" s="662">
        <f t="shared" si="2"/>
        <v>0</v>
      </c>
    </row>
    <row r="130" spans="1:13" x14ac:dyDescent="0.25">
      <c r="A130" s="22">
        <v>25</v>
      </c>
      <c r="B130" s="1113" t="s">
        <v>50</v>
      </c>
      <c r="C130" s="1113"/>
      <c r="D130" s="1113"/>
      <c r="E130" s="1113"/>
      <c r="F130" s="1113"/>
      <c r="G130" s="659">
        <v>0</v>
      </c>
      <c r="H130" s="659">
        <v>0</v>
      </c>
      <c r="I130" s="660">
        <v>0</v>
      </c>
      <c r="J130" s="660">
        <v>0</v>
      </c>
      <c r="K130" s="660">
        <v>0</v>
      </c>
      <c r="L130" s="661">
        <v>0</v>
      </c>
      <c r="M130" s="662">
        <f t="shared" si="2"/>
        <v>0</v>
      </c>
    </row>
    <row r="131" spans="1:13" x14ac:dyDescent="0.25">
      <c r="A131" s="22">
        <v>26</v>
      </c>
      <c r="B131" s="1113" t="s">
        <v>51</v>
      </c>
      <c r="C131" s="1113"/>
      <c r="D131" s="1113"/>
      <c r="E131" s="1113"/>
      <c r="F131" s="1113"/>
      <c r="G131" s="659">
        <v>0</v>
      </c>
      <c r="H131" s="659">
        <v>0</v>
      </c>
      <c r="I131" s="660">
        <v>0</v>
      </c>
      <c r="J131" s="660">
        <v>0</v>
      </c>
      <c r="K131" s="660">
        <v>0</v>
      </c>
      <c r="L131" s="661">
        <v>0</v>
      </c>
      <c r="M131" s="662">
        <f t="shared" si="2"/>
        <v>0</v>
      </c>
    </row>
    <row r="132" spans="1:13" x14ac:dyDescent="0.25">
      <c r="A132" s="22">
        <v>27</v>
      </c>
      <c r="B132" s="1113" t="s">
        <v>52</v>
      </c>
      <c r="C132" s="1113"/>
      <c r="D132" s="1113"/>
      <c r="E132" s="1113"/>
      <c r="F132" s="1113"/>
      <c r="G132" s="659">
        <v>0</v>
      </c>
      <c r="H132" s="659">
        <v>0</v>
      </c>
      <c r="I132" s="660">
        <v>0</v>
      </c>
      <c r="J132" s="660">
        <v>0</v>
      </c>
      <c r="K132" s="660">
        <v>0</v>
      </c>
      <c r="L132" s="661">
        <v>0</v>
      </c>
      <c r="M132" s="662">
        <f t="shared" si="2"/>
        <v>0</v>
      </c>
    </row>
    <row r="133" spans="1:13" x14ac:dyDescent="0.25">
      <c r="A133" s="22">
        <v>28</v>
      </c>
      <c r="B133" s="1113" t="s">
        <v>53</v>
      </c>
      <c r="C133" s="1113"/>
      <c r="D133" s="1113"/>
      <c r="E133" s="1113"/>
      <c r="F133" s="1113"/>
      <c r="G133" s="659">
        <v>0</v>
      </c>
      <c r="H133" s="659">
        <v>0</v>
      </c>
      <c r="I133" s="660">
        <v>0</v>
      </c>
      <c r="J133" s="660">
        <v>0</v>
      </c>
      <c r="K133" s="660">
        <v>0</v>
      </c>
      <c r="L133" s="661">
        <v>0</v>
      </c>
      <c r="M133" s="662">
        <f t="shared" si="2"/>
        <v>0</v>
      </c>
    </row>
    <row r="134" spans="1:13" x14ac:dyDescent="0.25">
      <c r="A134" s="22">
        <v>29</v>
      </c>
      <c r="B134" s="1113" t="s">
        <v>54</v>
      </c>
      <c r="C134" s="1113"/>
      <c r="D134" s="1113"/>
      <c r="E134" s="1113"/>
      <c r="F134" s="1113"/>
      <c r="G134" s="659">
        <v>0</v>
      </c>
      <c r="H134" s="659">
        <v>0</v>
      </c>
      <c r="I134" s="660">
        <v>0</v>
      </c>
      <c r="J134" s="660">
        <v>0</v>
      </c>
      <c r="K134" s="660">
        <v>0</v>
      </c>
      <c r="L134" s="661">
        <v>0</v>
      </c>
      <c r="M134" s="662">
        <f t="shared" si="2"/>
        <v>0</v>
      </c>
    </row>
    <row r="135" spans="1:13" x14ac:dyDescent="0.25">
      <c r="A135" s="22">
        <v>30</v>
      </c>
      <c r="B135" s="1113" t="s">
        <v>55</v>
      </c>
      <c r="C135" s="1113"/>
      <c r="D135" s="1113"/>
      <c r="E135" s="1113"/>
      <c r="F135" s="1113"/>
      <c r="G135" s="659">
        <v>0</v>
      </c>
      <c r="H135" s="659">
        <v>0</v>
      </c>
      <c r="I135" s="660">
        <v>0</v>
      </c>
      <c r="J135" s="660">
        <v>0</v>
      </c>
      <c r="K135" s="660">
        <v>0</v>
      </c>
      <c r="L135" s="661">
        <v>0</v>
      </c>
      <c r="M135" s="662">
        <f t="shared" si="2"/>
        <v>0</v>
      </c>
    </row>
    <row r="136" spans="1:13" x14ac:dyDescent="0.25">
      <c r="A136" s="22">
        <v>31</v>
      </c>
      <c r="B136" s="1113" t="s">
        <v>56</v>
      </c>
      <c r="C136" s="1113"/>
      <c r="D136" s="1113"/>
      <c r="E136" s="1113"/>
      <c r="F136" s="1113"/>
      <c r="G136" s="659">
        <v>0</v>
      </c>
      <c r="H136" s="659">
        <v>0</v>
      </c>
      <c r="I136" s="660">
        <v>0</v>
      </c>
      <c r="J136" s="660">
        <v>0</v>
      </c>
      <c r="K136" s="660">
        <v>0</v>
      </c>
      <c r="L136" s="661">
        <v>0</v>
      </c>
      <c r="M136" s="662">
        <f t="shared" si="2"/>
        <v>0</v>
      </c>
    </row>
    <row r="137" spans="1:13" x14ac:dyDescent="0.25">
      <c r="A137" s="22">
        <v>32</v>
      </c>
      <c r="B137" s="1113" t="s">
        <v>57</v>
      </c>
      <c r="C137" s="1113"/>
      <c r="D137" s="1113"/>
      <c r="E137" s="1113"/>
      <c r="F137" s="1113"/>
      <c r="G137" s="659">
        <v>0</v>
      </c>
      <c r="H137" s="659">
        <v>0</v>
      </c>
      <c r="I137" s="660">
        <v>0</v>
      </c>
      <c r="J137" s="660">
        <v>0</v>
      </c>
      <c r="K137" s="660">
        <v>0</v>
      </c>
      <c r="L137" s="661">
        <v>0</v>
      </c>
      <c r="M137" s="662">
        <f t="shared" si="2"/>
        <v>0</v>
      </c>
    </row>
    <row r="138" spans="1:13" x14ac:dyDescent="0.25">
      <c r="A138" s="22">
        <v>33</v>
      </c>
      <c r="B138" s="1113" t="s">
        <v>58</v>
      </c>
      <c r="C138" s="1113"/>
      <c r="D138" s="1113"/>
      <c r="E138" s="1113"/>
      <c r="F138" s="1113"/>
      <c r="G138" s="659">
        <v>0</v>
      </c>
      <c r="H138" s="659">
        <v>0</v>
      </c>
      <c r="I138" s="660">
        <v>0</v>
      </c>
      <c r="J138" s="660">
        <v>0</v>
      </c>
      <c r="K138" s="660">
        <v>0</v>
      </c>
      <c r="L138" s="661">
        <v>0</v>
      </c>
      <c r="M138" s="662">
        <f t="shared" si="2"/>
        <v>0</v>
      </c>
    </row>
    <row r="139" spans="1:13" x14ac:dyDescent="0.25">
      <c r="A139" s="22">
        <v>34</v>
      </c>
      <c r="B139" s="1113" t="s">
        <v>59</v>
      </c>
      <c r="C139" s="1113"/>
      <c r="D139" s="1113"/>
      <c r="E139" s="1113"/>
      <c r="F139" s="1113"/>
      <c r="G139" s="659">
        <v>0</v>
      </c>
      <c r="H139" s="659">
        <v>0</v>
      </c>
      <c r="I139" s="660">
        <v>0</v>
      </c>
      <c r="J139" s="660">
        <v>0</v>
      </c>
      <c r="K139" s="660">
        <v>0</v>
      </c>
      <c r="L139" s="661">
        <v>0</v>
      </c>
      <c r="M139" s="662">
        <f t="shared" si="2"/>
        <v>0</v>
      </c>
    </row>
    <row r="140" spans="1:13" x14ac:dyDescent="0.25">
      <c r="A140" s="22">
        <v>35</v>
      </c>
      <c r="B140" s="1113" t="s">
        <v>60</v>
      </c>
      <c r="C140" s="1113"/>
      <c r="D140" s="1113"/>
      <c r="E140" s="1113"/>
      <c r="F140" s="1113"/>
      <c r="G140" s="659">
        <v>0</v>
      </c>
      <c r="H140" s="659">
        <v>0</v>
      </c>
      <c r="I140" s="660">
        <v>0</v>
      </c>
      <c r="J140" s="660">
        <v>0</v>
      </c>
      <c r="K140" s="660">
        <v>0</v>
      </c>
      <c r="L140" s="661">
        <v>0</v>
      </c>
      <c r="M140" s="662">
        <f t="shared" si="2"/>
        <v>0</v>
      </c>
    </row>
    <row r="141" spans="1:13" x14ac:dyDescent="0.25">
      <c r="A141" s="22">
        <v>36</v>
      </c>
      <c r="B141" s="1113" t="s">
        <v>61</v>
      </c>
      <c r="C141" s="1113"/>
      <c r="D141" s="1113"/>
      <c r="E141" s="1113"/>
      <c r="F141" s="1113"/>
      <c r="G141" s="659">
        <v>0</v>
      </c>
      <c r="H141" s="659">
        <v>0</v>
      </c>
      <c r="I141" s="660">
        <v>0</v>
      </c>
      <c r="J141" s="660">
        <v>0</v>
      </c>
      <c r="K141" s="660">
        <v>0</v>
      </c>
      <c r="L141" s="661">
        <v>0</v>
      </c>
      <c r="M141" s="662">
        <f t="shared" si="2"/>
        <v>0</v>
      </c>
    </row>
    <row r="142" spans="1:13" x14ac:dyDescent="0.25">
      <c r="A142" s="22">
        <v>37</v>
      </c>
      <c r="B142" s="1113" t="s">
        <v>62</v>
      </c>
      <c r="C142" s="1113"/>
      <c r="D142" s="1113"/>
      <c r="E142" s="1113"/>
      <c r="F142" s="1113"/>
      <c r="G142" s="659">
        <v>0</v>
      </c>
      <c r="H142" s="659">
        <v>0</v>
      </c>
      <c r="I142" s="660">
        <v>0</v>
      </c>
      <c r="J142" s="660">
        <v>0</v>
      </c>
      <c r="K142" s="660">
        <v>0</v>
      </c>
      <c r="L142" s="661">
        <v>0</v>
      </c>
      <c r="M142" s="662">
        <f t="shared" si="2"/>
        <v>0</v>
      </c>
    </row>
    <row r="143" spans="1:13" x14ac:dyDescent="0.25">
      <c r="A143" s="22">
        <v>38</v>
      </c>
      <c r="B143" s="1113" t="s">
        <v>63</v>
      </c>
      <c r="C143" s="1113"/>
      <c r="D143" s="1113"/>
      <c r="E143" s="1113"/>
      <c r="F143" s="1113"/>
      <c r="G143" s="659">
        <v>0</v>
      </c>
      <c r="H143" s="659">
        <v>0</v>
      </c>
      <c r="I143" s="660">
        <v>0</v>
      </c>
      <c r="J143" s="660">
        <v>0</v>
      </c>
      <c r="K143" s="660">
        <v>0</v>
      </c>
      <c r="L143" s="661">
        <v>0</v>
      </c>
      <c r="M143" s="662">
        <f t="shared" si="2"/>
        <v>0</v>
      </c>
    </row>
    <row r="144" spans="1:13" x14ac:dyDescent="0.25">
      <c r="A144" s="22">
        <v>39</v>
      </c>
      <c r="B144" s="1113" t="s">
        <v>64</v>
      </c>
      <c r="C144" s="1113"/>
      <c r="D144" s="1113"/>
      <c r="E144" s="1113"/>
      <c r="F144" s="1113"/>
      <c r="G144" s="659">
        <v>0</v>
      </c>
      <c r="H144" s="659">
        <v>0</v>
      </c>
      <c r="I144" s="660">
        <v>0</v>
      </c>
      <c r="J144" s="660">
        <v>0</v>
      </c>
      <c r="K144" s="660">
        <v>0</v>
      </c>
      <c r="L144" s="661">
        <v>0</v>
      </c>
      <c r="M144" s="662">
        <f t="shared" si="2"/>
        <v>0</v>
      </c>
    </row>
    <row r="145" spans="1:18" x14ac:dyDescent="0.25">
      <c r="A145" s="22">
        <v>40</v>
      </c>
      <c r="B145" s="1113" t="s">
        <v>65</v>
      </c>
      <c r="C145" s="1113"/>
      <c r="D145" s="1113"/>
      <c r="E145" s="1113"/>
      <c r="F145" s="1113"/>
      <c r="G145" s="659">
        <v>0</v>
      </c>
      <c r="H145" s="659">
        <v>0</v>
      </c>
      <c r="I145" s="660">
        <v>0</v>
      </c>
      <c r="J145" s="660">
        <v>0</v>
      </c>
      <c r="K145" s="660">
        <v>0</v>
      </c>
      <c r="L145" s="661">
        <v>0</v>
      </c>
      <c r="M145" s="662">
        <f t="shared" si="2"/>
        <v>0</v>
      </c>
    </row>
    <row r="146" spans="1:18" x14ac:dyDescent="0.25">
      <c r="A146" s="22">
        <v>41</v>
      </c>
      <c r="B146" s="1113" t="s">
        <v>66</v>
      </c>
      <c r="C146" s="1113"/>
      <c r="D146" s="1113"/>
      <c r="E146" s="1113"/>
      <c r="F146" s="1113"/>
      <c r="G146" s="659">
        <v>0</v>
      </c>
      <c r="H146" s="659">
        <v>0</v>
      </c>
      <c r="I146" s="660">
        <v>0</v>
      </c>
      <c r="J146" s="660">
        <v>0</v>
      </c>
      <c r="K146" s="660">
        <v>0</v>
      </c>
      <c r="L146" s="661">
        <v>0</v>
      </c>
      <c r="M146" s="662">
        <f t="shared" si="2"/>
        <v>0</v>
      </c>
    </row>
    <row r="147" spans="1:18" ht="15.75" thickBot="1" x14ac:dyDescent="0.3">
      <c r="A147" s="23">
        <v>42</v>
      </c>
      <c r="B147" s="1112" t="s">
        <v>67</v>
      </c>
      <c r="C147" s="1112"/>
      <c r="D147" s="1112"/>
      <c r="E147" s="1112"/>
      <c r="F147" s="1112"/>
      <c r="G147" s="663">
        <v>0</v>
      </c>
      <c r="H147" s="663">
        <v>0</v>
      </c>
      <c r="I147" s="664">
        <v>0</v>
      </c>
      <c r="J147" s="664">
        <v>0</v>
      </c>
      <c r="K147" s="664">
        <v>0</v>
      </c>
      <c r="L147" s="665">
        <v>0</v>
      </c>
      <c r="M147" s="666">
        <f t="shared" si="2"/>
        <v>0</v>
      </c>
    </row>
    <row r="148" spans="1:18" x14ac:dyDescent="0.25">
      <c r="A148" s="42" t="s">
        <v>184</v>
      </c>
      <c r="B148" s="2"/>
      <c r="C148" s="2"/>
      <c r="D148" s="2"/>
      <c r="E148" s="2"/>
      <c r="F148" s="2"/>
      <c r="G148" s="54"/>
      <c r="H148" s="54"/>
      <c r="I148" s="605" t="s">
        <v>185</v>
      </c>
      <c r="J148" s="54"/>
      <c r="K148" s="54"/>
      <c r="L148" s="54"/>
      <c r="M148" s="54"/>
    </row>
    <row r="149" spans="1:18" x14ac:dyDescent="0.25">
      <c r="B149" s="2"/>
      <c r="C149" s="2"/>
      <c r="D149" s="2"/>
      <c r="E149" s="2"/>
      <c r="F149" s="2"/>
      <c r="G149" s="54"/>
      <c r="H149" s="54"/>
      <c r="I149" s="54"/>
      <c r="J149" s="54"/>
      <c r="K149" s="54"/>
      <c r="L149" s="54"/>
      <c r="M149" s="54"/>
    </row>
    <row r="151" spans="1:18" ht="15.75" x14ac:dyDescent="0.25">
      <c r="A151" s="141" t="s">
        <v>554</v>
      </c>
      <c r="B151" s="3"/>
      <c r="C151" s="3"/>
      <c r="D151" s="3"/>
      <c r="E151" s="3"/>
      <c r="F151" s="3"/>
      <c r="G151" s="5"/>
      <c r="H151" s="5"/>
      <c r="I151" s="5"/>
      <c r="J151" s="5"/>
      <c r="K151" s="5"/>
      <c r="L151" s="5"/>
      <c r="M151" s="6"/>
      <c r="N151" s="6"/>
      <c r="O151" s="6"/>
      <c r="P151" s="5"/>
    </row>
    <row r="152" spans="1:18" x14ac:dyDescent="0.25">
      <c r="A152" s="28" t="s">
        <v>309</v>
      </c>
      <c r="B152" s="3"/>
      <c r="C152" s="3"/>
      <c r="D152" s="3"/>
      <c r="E152" s="3"/>
      <c r="F152" s="3"/>
      <c r="G152" s="5"/>
      <c r="H152" s="5"/>
      <c r="I152" s="5"/>
      <c r="J152" s="5"/>
      <c r="K152" s="5"/>
      <c r="L152" s="5"/>
      <c r="M152" s="6"/>
      <c r="N152" s="6"/>
      <c r="O152" s="6"/>
      <c r="P152" s="5"/>
    </row>
    <row r="153" spans="1:18" ht="15.75" thickBot="1" x14ac:dyDescent="0.3">
      <c r="A153" s="28" t="s">
        <v>392</v>
      </c>
      <c r="B153" s="31"/>
      <c r="G153" s="17"/>
      <c r="M153" s="17"/>
      <c r="N153" s="17"/>
      <c r="O153" s="17"/>
      <c r="P153" s="17"/>
      <c r="Q153" s="1"/>
    </row>
    <row r="154" spans="1:18" ht="39.75" customHeight="1" x14ac:dyDescent="0.25">
      <c r="A154" s="1035" t="s">
        <v>316</v>
      </c>
      <c r="B154" s="1036"/>
      <c r="C154" s="1036"/>
      <c r="D154" s="1036"/>
      <c r="E154" s="1036"/>
      <c r="F154" s="920"/>
      <c r="G154" s="955" t="s">
        <v>113</v>
      </c>
      <c r="H154" s="950" t="s">
        <v>186</v>
      </c>
      <c r="I154" s="950" t="s">
        <v>291</v>
      </c>
      <c r="J154" s="950" t="s">
        <v>319</v>
      </c>
      <c r="K154" s="969" t="s">
        <v>111</v>
      </c>
      <c r="L154" s="5"/>
      <c r="M154" s="5"/>
      <c r="N154" s="5"/>
      <c r="O154" s="6"/>
      <c r="P154" s="6"/>
      <c r="Q154" s="6"/>
      <c r="R154" s="5"/>
    </row>
    <row r="155" spans="1:18" ht="15" customHeight="1" x14ac:dyDescent="0.25">
      <c r="A155" s="1114"/>
      <c r="B155" s="1116"/>
      <c r="C155" s="1116"/>
      <c r="D155" s="1116"/>
      <c r="E155" s="1116"/>
      <c r="F155" s="1115"/>
      <c r="G155" s="1117"/>
      <c r="H155" s="974"/>
      <c r="I155" s="974"/>
      <c r="J155" s="974"/>
      <c r="K155" s="1101"/>
      <c r="L155" s="5"/>
      <c r="M155" s="5"/>
      <c r="N155" s="5"/>
      <c r="O155" s="6"/>
      <c r="P155" s="6"/>
      <c r="Q155" s="6"/>
      <c r="R155" s="5"/>
    </row>
    <row r="156" spans="1:18" ht="15.75" customHeight="1" thickBot="1" x14ac:dyDescent="0.3">
      <c r="A156" s="1037"/>
      <c r="B156" s="1038"/>
      <c r="C156" s="1038"/>
      <c r="D156" s="1038"/>
      <c r="E156" s="1038"/>
      <c r="F156" s="921"/>
      <c r="G156" s="956"/>
      <c r="H156" s="951"/>
      <c r="I156" s="951"/>
      <c r="J156" s="951"/>
      <c r="K156" s="970"/>
      <c r="L156" s="5"/>
      <c r="M156" s="5"/>
      <c r="N156" s="5"/>
      <c r="O156" s="6"/>
      <c r="P156" s="6"/>
      <c r="Q156" s="6"/>
      <c r="R156" s="5"/>
    </row>
    <row r="157" spans="1:18" ht="15" customHeight="1" x14ac:dyDescent="0.25">
      <c r="A157" s="1035" t="s">
        <v>289</v>
      </c>
      <c r="B157" s="920"/>
      <c r="C157" s="1092" t="s">
        <v>479</v>
      </c>
      <c r="D157" s="1093"/>
      <c r="E157" s="1093"/>
      <c r="F157" s="1094"/>
      <c r="G157" s="442">
        <v>0</v>
      </c>
      <c r="H157" s="443">
        <v>0</v>
      </c>
      <c r="I157" s="443">
        <v>0</v>
      </c>
      <c r="J157" s="443">
        <v>0</v>
      </c>
      <c r="K157" s="145">
        <f t="shared" ref="K157:K166" si="3">SUM(G157:J157)</f>
        <v>0</v>
      </c>
      <c r="L157" s="5"/>
      <c r="M157" s="5"/>
      <c r="N157" s="5"/>
      <c r="O157" s="6"/>
      <c r="P157" s="6"/>
      <c r="Q157" s="6"/>
      <c r="R157" s="5"/>
    </row>
    <row r="158" spans="1:18" ht="15" customHeight="1" x14ac:dyDescent="0.25">
      <c r="A158" s="1114"/>
      <c r="B158" s="1115"/>
      <c r="C158" s="1106" t="s">
        <v>480</v>
      </c>
      <c r="D158" s="1107"/>
      <c r="E158" s="1107"/>
      <c r="F158" s="1108"/>
      <c r="G158" s="147">
        <v>0</v>
      </c>
      <c r="H158" s="147">
        <v>0</v>
      </c>
      <c r="I158" s="147">
        <v>0</v>
      </c>
      <c r="J158" s="271">
        <v>0</v>
      </c>
      <c r="K158" s="146">
        <f t="shared" si="3"/>
        <v>0</v>
      </c>
      <c r="L158" s="5"/>
      <c r="M158" s="5"/>
      <c r="N158" s="5"/>
      <c r="O158" s="6"/>
      <c r="P158" s="6"/>
      <c r="Q158" s="6"/>
      <c r="R158" s="5"/>
    </row>
    <row r="159" spans="1:18" ht="15.75" customHeight="1" thickBot="1" x14ac:dyDescent="0.3">
      <c r="A159" s="1037"/>
      <c r="B159" s="921"/>
      <c r="C159" s="1102" t="s">
        <v>481</v>
      </c>
      <c r="D159" s="1103"/>
      <c r="E159" s="1103"/>
      <c r="F159" s="1104"/>
      <c r="G159" s="149">
        <v>0</v>
      </c>
      <c r="H159" s="149">
        <v>0</v>
      </c>
      <c r="I159" s="149">
        <v>0</v>
      </c>
      <c r="J159" s="272">
        <v>0</v>
      </c>
      <c r="K159" s="148">
        <f t="shared" si="3"/>
        <v>0</v>
      </c>
      <c r="L159" s="5"/>
      <c r="M159" s="5"/>
      <c r="N159" s="5"/>
      <c r="O159" s="6"/>
      <c r="P159" s="6"/>
      <c r="Q159" s="6"/>
      <c r="R159" s="5"/>
    </row>
    <row r="160" spans="1:18" ht="15" customHeight="1" x14ac:dyDescent="0.25">
      <c r="A160" s="1114" t="s">
        <v>290</v>
      </c>
      <c r="B160" s="1115"/>
      <c r="C160" s="1109" t="s">
        <v>482</v>
      </c>
      <c r="D160" s="1110"/>
      <c r="E160" s="1110"/>
      <c r="F160" s="1111"/>
      <c r="G160" s="147">
        <v>0</v>
      </c>
      <c r="H160" s="147">
        <v>0</v>
      </c>
      <c r="I160" s="147">
        <v>0</v>
      </c>
      <c r="J160" s="271">
        <v>0</v>
      </c>
      <c r="K160" s="146">
        <f t="shared" si="3"/>
        <v>0</v>
      </c>
      <c r="L160" s="5"/>
      <c r="M160" s="5"/>
      <c r="N160" s="5"/>
      <c r="O160" s="6"/>
      <c r="P160" s="6"/>
      <c r="Q160" s="6"/>
      <c r="R160" s="5"/>
    </row>
    <row r="161" spans="1:18" ht="15" customHeight="1" x14ac:dyDescent="0.25">
      <c r="A161" s="1114"/>
      <c r="B161" s="1115"/>
      <c r="C161" s="1106" t="s">
        <v>483</v>
      </c>
      <c r="D161" s="1107"/>
      <c r="E161" s="1107"/>
      <c r="F161" s="1108"/>
      <c r="G161" s="150">
        <v>0</v>
      </c>
      <c r="H161" s="150">
        <v>0</v>
      </c>
      <c r="I161" s="150">
        <v>0</v>
      </c>
      <c r="J161" s="271">
        <v>0</v>
      </c>
      <c r="K161" s="146">
        <f t="shared" si="3"/>
        <v>0</v>
      </c>
      <c r="L161" s="5"/>
      <c r="M161" s="5"/>
      <c r="N161" s="5"/>
      <c r="O161" s="6"/>
      <c r="P161" s="6"/>
      <c r="Q161" s="6"/>
      <c r="R161" s="5"/>
    </row>
    <row r="162" spans="1:18" ht="15" customHeight="1" x14ac:dyDescent="0.25">
      <c r="A162" s="1114"/>
      <c r="B162" s="1115"/>
      <c r="C162" s="1106" t="s">
        <v>484</v>
      </c>
      <c r="D162" s="1107"/>
      <c r="E162" s="1107"/>
      <c r="F162" s="1108"/>
      <c r="G162" s="150">
        <v>0</v>
      </c>
      <c r="H162" s="150">
        <v>0</v>
      </c>
      <c r="I162" s="150">
        <v>0</v>
      </c>
      <c r="J162" s="271">
        <v>0</v>
      </c>
      <c r="K162" s="146">
        <f t="shared" si="3"/>
        <v>0</v>
      </c>
      <c r="L162" s="5"/>
      <c r="M162" s="5"/>
      <c r="N162" s="5"/>
      <c r="O162" s="6"/>
      <c r="P162" s="6"/>
      <c r="Q162" s="6"/>
      <c r="R162" s="5"/>
    </row>
    <row r="163" spans="1:18" ht="15" customHeight="1" x14ac:dyDescent="0.25">
      <c r="A163" s="1114"/>
      <c r="B163" s="1115"/>
      <c r="C163" s="1106" t="s">
        <v>485</v>
      </c>
      <c r="D163" s="1107"/>
      <c r="E163" s="1107"/>
      <c r="F163" s="1108"/>
      <c r="G163" s="150">
        <v>0</v>
      </c>
      <c r="H163" s="150">
        <v>0</v>
      </c>
      <c r="I163" s="150">
        <v>0</v>
      </c>
      <c r="J163" s="271">
        <v>0</v>
      </c>
      <c r="K163" s="146">
        <f t="shared" si="3"/>
        <v>0</v>
      </c>
      <c r="L163" s="5"/>
      <c r="M163" s="5"/>
      <c r="N163" s="5"/>
      <c r="O163" s="6"/>
      <c r="P163" s="6"/>
      <c r="Q163" s="6"/>
      <c r="R163" s="5"/>
    </row>
    <row r="164" spans="1:18" ht="15" customHeight="1" x14ac:dyDescent="0.25">
      <c r="A164" s="1114"/>
      <c r="B164" s="1115"/>
      <c r="C164" s="1106" t="s">
        <v>486</v>
      </c>
      <c r="D164" s="1107"/>
      <c r="E164" s="1107"/>
      <c r="F164" s="1108"/>
      <c r="G164" s="150">
        <v>0</v>
      </c>
      <c r="H164" s="150">
        <v>0</v>
      </c>
      <c r="I164" s="150">
        <v>0</v>
      </c>
      <c r="J164" s="271">
        <v>0</v>
      </c>
      <c r="K164" s="146">
        <f t="shared" si="3"/>
        <v>0</v>
      </c>
      <c r="L164" s="5"/>
      <c r="M164" s="5"/>
      <c r="N164" s="5"/>
      <c r="O164" s="6"/>
      <c r="P164" s="6"/>
      <c r="Q164" s="6"/>
      <c r="R164" s="5"/>
    </row>
    <row r="165" spans="1:18" ht="15.75" customHeight="1" thickBot="1" x14ac:dyDescent="0.3">
      <c r="A165" s="1037"/>
      <c r="B165" s="921"/>
      <c r="C165" s="1102" t="s">
        <v>487</v>
      </c>
      <c r="D165" s="1103"/>
      <c r="E165" s="1103"/>
      <c r="F165" s="1104"/>
      <c r="G165" s="152">
        <v>0</v>
      </c>
      <c r="H165" s="152">
        <v>0</v>
      </c>
      <c r="I165" s="152">
        <v>0</v>
      </c>
      <c r="J165" s="199">
        <v>0</v>
      </c>
      <c r="K165" s="151">
        <f t="shared" si="3"/>
        <v>0</v>
      </c>
      <c r="L165" s="5"/>
      <c r="M165" s="5"/>
      <c r="N165" s="5"/>
      <c r="O165" s="6"/>
      <c r="P165" s="6"/>
      <c r="Q165" s="6"/>
      <c r="R165" s="5"/>
    </row>
    <row r="166" spans="1:18" ht="15.75" customHeight="1" thickBot="1" x14ac:dyDescent="0.3">
      <c r="A166" s="975" t="s">
        <v>488</v>
      </c>
      <c r="B166" s="976"/>
      <c r="C166" s="976"/>
      <c r="D166" s="976"/>
      <c r="E166" s="976"/>
      <c r="F166" s="1068"/>
      <c r="G166" s="273">
        <v>0</v>
      </c>
      <c r="H166" s="254">
        <v>0</v>
      </c>
      <c r="I166" s="254">
        <v>0</v>
      </c>
      <c r="J166" s="273">
        <v>0</v>
      </c>
      <c r="K166" s="255">
        <f t="shared" si="3"/>
        <v>0</v>
      </c>
      <c r="L166" s="5"/>
      <c r="M166" s="5"/>
      <c r="N166" s="5"/>
      <c r="O166" s="6"/>
      <c r="P166" s="6"/>
      <c r="Q166" s="6"/>
      <c r="R166" s="5"/>
    </row>
    <row r="167" spans="1:18" ht="15.75" customHeight="1" thickBot="1" x14ac:dyDescent="0.3">
      <c r="A167" s="977" t="s">
        <v>6</v>
      </c>
      <c r="B167" s="978"/>
      <c r="C167" s="978"/>
      <c r="D167" s="978"/>
      <c r="E167" s="978"/>
      <c r="F167" s="1105"/>
      <c r="G167" s="274">
        <f>SUM(G157:G166)</f>
        <v>0</v>
      </c>
      <c r="H167" s="160">
        <f>SUM(H157:H166)</f>
        <v>0</v>
      </c>
      <c r="I167" s="160">
        <f>SUM(I157:I166)</f>
        <v>0</v>
      </c>
      <c r="J167" s="274">
        <f>SUM(J157:J166)</f>
        <v>0</v>
      </c>
      <c r="K167" s="153">
        <f>SUM(G167:I167)</f>
        <v>0</v>
      </c>
      <c r="L167" s="5"/>
      <c r="M167" s="5"/>
      <c r="N167" s="5"/>
      <c r="O167" s="6"/>
      <c r="P167" s="6"/>
      <c r="Q167" s="6"/>
      <c r="R167" s="5"/>
    </row>
    <row r="168" spans="1:18" x14ac:dyDescent="0.25">
      <c r="A168" s="42" t="s">
        <v>315</v>
      </c>
    </row>
    <row r="169" spans="1:18" x14ac:dyDescent="0.25">
      <c r="A169" s="42" t="s">
        <v>324</v>
      </c>
    </row>
  </sheetData>
  <mergeCells count="158">
    <mergeCell ref="B31:F31"/>
    <mergeCell ref="A53:F54"/>
    <mergeCell ref="H103:M103"/>
    <mergeCell ref="B44:F44"/>
    <mergeCell ref="B45:F45"/>
    <mergeCell ref="B46:F46"/>
    <mergeCell ref="B47:F47"/>
    <mergeCell ref="G4:Q4"/>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20:F20"/>
    <mergeCell ref="B21:F21"/>
    <mergeCell ref="B22:F22"/>
    <mergeCell ref="B23:F23"/>
    <mergeCell ref="B24:F24"/>
    <mergeCell ref="B25:F25"/>
    <mergeCell ref="B14:F14"/>
    <mergeCell ref="B15:F15"/>
    <mergeCell ref="B16:F16"/>
    <mergeCell ref="B17:F17"/>
    <mergeCell ref="B18:F18"/>
    <mergeCell ref="B19:F19"/>
    <mergeCell ref="A4:F5"/>
    <mergeCell ref="B6:F6"/>
    <mergeCell ref="B7:F7"/>
    <mergeCell ref="B8:F8"/>
    <mergeCell ref="B9:F9"/>
    <mergeCell ref="B10:F10"/>
    <mergeCell ref="B11:F11"/>
    <mergeCell ref="B12:F12"/>
    <mergeCell ref="B13:F13"/>
    <mergeCell ref="B117:F117"/>
    <mergeCell ref="B91:F91"/>
    <mergeCell ref="B113:F113"/>
    <mergeCell ref="B114:F114"/>
    <mergeCell ref="B106:F106"/>
    <mergeCell ref="B107:F107"/>
    <mergeCell ref="B108:F108"/>
    <mergeCell ref="B131:F131"/>
    <mergeCell ref="B119:F119"/>
    <mergeCell ref="B120:F120"/>
    <mergeCell ref="B130:F130"/>
    <mergeCell ref="B115:F115"/>
    <mergeCell ref="B109:F109"/>
    <mergeCell ref="B110:F110"/>
    <mergeCell ref="B111:F111"/>
    <mergeCell ref="B112:F112"/>
    <mergeCell ref="B116:F116"/>
    <mergeCell ref="B123:F123"/>
    <mergeCell ref="B118:F118"/>
    <mergeCell ref="B121:F121"/>
    <mergeCell ref="B122:F122"/>
    <mergeCell ref="B93:F93"/>
    <mergeCell ref="B94:F94"/>
    <mergeCell ref="B96:F96"/>
    <mergeCell ref="B74:F74"/>
    <mergeCell ref="B75:F75"/>
    <mergeCell ref="B64:F64"/>
    <mergeCell ref="B55:F55"/>
    <mergeCell ref="B67:F67"/>
    <mergeCell ref="B83:F83"/>
    <mergeCell ref="B92:F92"/>
    <mergeCell ref="B71:F71"/>
    <mergeCell ref="B86:F86"/>
    <mergeCell ref="B72:F72"/>
    <mergeCell ref="B73:F73"/>
    <mergeCell ref="B87:F87"/>
    <mergeCell ref="B78:F78"/>
    <mergeCell ref="B76:F76"/>
    <mergeCell ref="B89:F89"/>
    <mergeCell ref="B88:F88"/>
    <mergeCell ref="B80:F80"/>
    <mergeCell ref="B81:F81"/>
    <mergeCell ref="B79:F79"/>
    <mergeCell ref="B82:F82"/>
    <mergeCell ref="B84:F84"/>
    <mergeCell ref="B85:F85"/>
    <mergeCell ref="B90:F90"/>
    <mergeCell ref="B77:F77"/>
    <mergeCell ref="M104:M105"/>
    <mergeCell ref="A100:M101"/>
    <mergeCell ref="G53:G54"/>
    <mergeCell ref="I53:I54"/>
    <mergeCell ref="B66:F66"/>
    <mergeCell ref="B134:F134"/>
    <mergeCell ref="B62:F62"/>
    <mergeCell ref="B63:F63"/>
    <mergeCell ref="J53:L53"/>
    <mergeCell ref="A103:F105"/>
    <mergeCell ref="G104:G105"/>
    <mergeCell ref="H104:L104"/>
    <mergeCell ref="B56:F56"/>
    <mergeCell ref="B57:F57"/>
    <mergeCell ref="B58:F58"/>
    <mergeCell ref="B59:F59"/>
    <mergeCell ref="B60:F60"/>
    <mergeCell ref="B61:F61"/>
    <mergeCell ref="B95:F95"/>
    <mergeCell ref="B65:F65"/>
    <mergeCell ref="H53:H54"/>
    <mergeCell ref="B68:F68"/>
    <mergeCell ref="B69:F69"/>
    <mergeCell ref="B70:F70"/>
    <mergeCell ref="B135:F135"/>
    <mergeCell ref="B124:F124"/>
    <mergeCell ref="B125:F125"/>
    <mergeCell ref="B126:F126"/>
    <mergeCell ref="B127:F127"/>
    <mergeCell ref="B128:F128"/>
    <mergeCell ref="B129:F129"/>
    <mergeCell ref="B132:F132"/>
    <mergeCell ref="B133:F133"/>
    <mergeCell ref="B136:F136"/>
    <mergeCell ref="B137:F137"/>
    <mergeCell ref="B138:F138"/>
    <mergeCell ref="B143:F143"/>
    <mergeCell ref="B144:F144"/>
    <mergeCell ref="B145:F145"/>
    <mergeCell ref="B139:F139"/>
    <mergeCell ref="B140:F140"/>
    <mergeCell ref="B146:F146"/>
    <mergeCell ref="B147:F147"/>
    <mergeCell ref="B141:F141"/>
    <mergeCell ref="B142:F142"/>
    <mergeCell ref="A160:B165"/>
    <mergeCell ref="A154:F156"/>
    <mergeCell ref="A157:B159"/>
    <mergeCell ref="G154:G156"/>
    <mergeCell ref="H154:H156"/>
    <mergeCell ref="J154:J156"/>
    <mergeCell ref="C162:F162"/>
    <mergeCell ref="C163:F163"/>
    <mergeCell ref="C164:F164"/>
    <mergeCell ref="K154:K156"/>
    <mergeCell ref="C165:F165"/>
    <mergeCell ref="I154:I156"/>
    <mergeCell ref="A166:F166"/>
    <mergeCell ref="A167:F167"/>
    <mergeCell ref="C157:F157"/>
    <mergeCell ref="C158:F158"/>
    <mergeCell ref="C159:F159"/>
    <mergeCell ref="C160:F160"/>
    <mergeCell ref="C161:F161"/>
  </mergeCells>
  <conditionalFormatting sqref="H55">
    <cfRule type="cellIs" dxfId="8" priority="50" stopIfTrue="1" operator="lessThan">
      <formula>23</formula>
    </cfRule>
  </conditionalFormatting>
  <conditionalFormatting sqref="H56">
    <cfRule type="cellIs" dxfId="7" priority="49" stopIfTrue="1" operator="lessThan">
      <formula>23</formula>
    </cfRule>
  </conditionalFormatting>
  <conditionalFormatting sqref="I55:I96">
    <cfRule type="cellIs" dxfId="6" priority="43" stopIfTrue="1" operator="lessThan">
      <formula>0.5</formula>
    </cfRule>
  </conditionalFormatting>
  <conditionalFormatting sqref="K166">
    <cfRule type="expression" dxfId="5" priority="7" stopIfTrue="1">
      <formula>($K$166/$K$167)&gt;0.05</formula>
    </cfRule>
  </conditionalFormatting>
  <conditionalFormatting sqref="K157:K159">
    <cfRule type="expression" dxfId="4" priority="5" stopIfTrue="1">
      <formula>(SUM($K$157:$K$159))&lt;(SUM($K$160:$K$165))</formula>
    </cfRule>
  </conditionalFormatting>
  <conditionalFormatting sqref="H58:H96">
    <cfRule type="cellIs" dxfId="3" priority="4" stopIfTrue="1" operator="lessThan">
      <formula>23</formula>
    </cfRule>
  </conditionalFormatting>
  <conditionalFormatting sqref="H57">
    <cfRule type="cellIs" dxfId="2" priority="1" stopIfTrue="1" operator="lessThan">
      <formula>23</formula>
    </cfRule>
  </conditionalFormatting>
  <hyperlinks>
    <hyperlink ref="I148" r:id="rId1"/>
  </hyperlinks>
  <pageMargins left="0.70866141732283472" right="0.70866141732283472" top="0.74803149606299213" bottom="0.74803149606299213" header="0.31496062992125984" footer="0.31496062992125984"/>
  <pageSetup paperSize="9" scale="60" fitToHeight="0" orientation="landscape" r:id="rId2"/>
  <headerFooter>
    <oddFooter>&amp;C&amp;A&amp;RPage &amp;P</oddFooter>
  </headerFooter>
  <rowBreaks count="2" manualBreakCount="2">
    <brk id="49" max="16383" man="1"/>
    <brk id="98" max="16383" man="1"/>
  </rowBreaks>
  <ignoredErrors>
    <ignoredError sqref="A6:A14 A55:A63 A106:A11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zoomScale="85" zoomScaleNormal="85" workbookViewId="0"/>
  </sheetViews>
  <sheetFormatPr defaultRowHeight="15" x14ac:dyDescent="0.25"/>
  <cols>
    <col min="1" max="1" width="18.140625" style="27" customWidth="1"/>
    <col min="2" max="2" width="9.85546875" style="27" customWidth="1"/>
    <col min="3" max="4" width="9.140625" style="27"/>
    <col min="5" max="5" width="10" style="27" customWidth="1"/>
    <col min="6" max="9" width="9.140625" style="27"/>
    <col min="10" max="10" width="18.140625" style="27" customWidth="1"/>
    <col min="11" max="14" width="9.140625" style="27"/>
    <col min="15" max="15" width="10.42578125" style="27" customWidth="1"/>
    <col min="16" max="16384" width="9.140625" style="27"/>
  </cols>
  <sheetData>
    <row r="1" spans="1:16" ht="15.75" x14ac:dyDescent="0.25">
      <c r="A1" s="141" t="s">
        <v>241</v>
      </c>
    </row>
    <row r="2" spans="1:16" x14ac:dyDescent="0.25">
      <c r="A2" s="51" t="s">
        <v>189</v>
      </c>
    </row>
    <row r="3" spans="1:16" x14ac:dyDescent="0.25">
      <c r="A3" s="51"/>
    </row>
    <row r="4" spans="1:16" ht="15.75" thickBot="1" x14ac:dyDescent="0.3">
      <c r="A4" s="51" t="s">
        <v>386</v>
      </c>
      <c r="J4" s="51" t="s">
        <v>387</v>
      </c>
    </row>
    <row r="5" spans="1:16" ht="15.75" thickBot="1" x14ac:dyDescent="0.3">
      <c r="A5" s="950" t="s">
        <v>84</v>
      </c>
      <c r="B5" s="1003" t="s">
        <v>187</v>
      </c>
      <c r="C5" s="1004"/>
      <c r="D5" s="1004"/>
      <c r="E5" s="1004"/>
      <c r="F5" s="1004"/>
      <c r="G5" s="1004"/>
      <c r="H5" s="1005"/>
      <c r="I5" s="42"/>
      <c r="J5" s="950" t="s">
        <v>84</v>
      </c>
      <c r="K5" s="1003" t="s">
        <v>179</v>
      </c>
      <c r="L5" s="1004"/>
      <c r="M5" s="1004"/>
      <c r="N5" s="1004"/>
      <c r="O5" s="1004"/>
      <c r="P5" s="1005"/>
    </row>
    <row r="6" spans="1:16" ht="15" customHeight="1" x14ac:dyDescent="0.25">
      <c r="A6" s="974"/>
      <c r="B6" s="1153" t="s">
        <v>4</v>
      </c>
      <c r="C6" s="1154"/>
      <c r="D6" s="1154"/>
      <c r="E6" s="1153" t="s">
        <v>5</v>
      </c>
      <c r="F6" s="1154"/>
      <c r="G6" s="1155"/>
      <c r="H6" s="1156" t="s">
        <v>6</v>
      </c>
      <c r="I6" s="42"/>
      <c r="J6" s="974"/>
      <c r="K6" s="1158" t="s">
        <v>555</v>
      </c>
      <c r="L6" s="1159"/>
      <c r="M6" s="1159"/>
      <c r="N6" s="1159"/>
      <c r="O6" s="1160"/>
      <c r="P6" s="1156" t="s">
        <v>6</v>
      </c>
    </row>
    <row r="7" spans="1:16" ht="36" customHeight="1" thickBot="1" x14ac:dyDescent="0.3">
      <c r="A7" s="951"/>
      <c r="B7" s="256" t="s">
        <v>294</v>
      </c>
      <c r="C7" s="257" t="s">
        <v>18</v>
      </c>
      <c r="D7" s="257" t="s">
        <v>87</v>
      </c>
      <c r="E7" s="256" t="s">
        <v>294</v>
      </c>
      <c r="F7" s="257" t="s">
        <v>18</v>
      </c>
      <c r="G7" s="258" t="s">
        <v>87</v>
      </c>
      <c r="H7" s="1157"/>
      <c r="I7" s="42"/>
      <c r="J7" s="951"/>
      <c r="K7" s="256" t="s">
        <v>105</v>
      </c>
      <c r="L7" s="257" t="s">
        <v>106</v>
      </c>
      <c r="M7" s="257" t="s">
        <v>107</v>
      </c>
      <c r="N7" s="257" t="s">
        <v>108</v>
      </c>
      <c r="O7" s="258" t="s">
        <v>110</v>
      </c>
      <c r="P7" s="1157"/>
    </row>
    <row r="8" spans="1:16" x14ac:dyDescent="0.25">
      <c r="A8" s="259" t="s">
        <v>498</v>
      </c>
      <c r="B8" s="453">
        <v>0</v>
      </c>
      <c r="C8" s="454">
        <v>0</v>
      </c>
      <c r="D8" s="454">
        <v>0</v>
      </c>
      <c r="E8" s="453">
        <v>0</v>
      </c>
      <c r="F8" s="454">
        <v>0</v>
      </c>
      <c r="G8" s="455">
        <v>0</v>
      </c>
      <c r="H8" s="446">
        <f t="shared" ref="H8:H13" si="0">SUM(B8:G8)</f>
        <v>0</v>
      </c>
      <c r="I8" s="42"/>
      <c r="J8" s="259" t="s">
        <v>498</v>
      </c>
      <c r="K8" s="444">
        <v>0</v>
      </c>
      <c r="L8" s="445">
        <v>0</v>
      </c>
      <c r="M8" s="445">
        <v>0</v>
      </c>
      <c r="N8" s="445">
        <v>0</v>
      </c>
      <c r="O8" s="445">
        <v>0</v>
      </c>
      <c r="P8" s="446">
        <f t="shared" ref="P8:P13" si="1">SUM(K8:O8)</f>
        <v>0</v>
      </c>
    </row>
    <row r="9" spans="1:16" x14ac:dyDescent="0.25">
      <c r="A9" s="135" t="s">
        <v>499</v>
      </c>
      <c r="B9" s="447">
        <v>0</v>
      </c>
      <c r="C9" s="448">
        <v>0</v>
      </c>
      <c r="D9" s="448">
        <v>0</v>
      </c>
      <c r="E9" s="447">
        <v>0</v>
      </c>
      <c r="F9" s="448">
        <v>0</v>
      </c>
      <c r="G9" s="448">
        <v>0</v>
      </c>
      <c r="H9" s="402">
        <f t="shared" si="0"/>
        <v>0</v>
      </c>
      <c r="I9" s="42"/>
      <c r="J9" s="135" t="s">
        <v>499</v>
      </c>
      <c r="K9" s="456">
        <v>0</v>
      </c>
      <c r="L9" s="388">
        <v>0</v>
      </c>
      <c r="M9" s="388">
        <v>0</v>
      </c>
      <c r="N9" s="388">
        <v>0</v>
      </c>
      <c r="O9" s="388">
        <v>0</v>
      </c>
      <c r="P9" s="402">
        <f t="shared" si="1"/>
        <v>0</v>
      </c>
    </row>
    <row r="10" spans="1:16" x14ac:dyDescent="0.25">
      <c r="A10" s="135" t="s">
        <v>500</v>
      </c>
      <c r="B10" s="456">
        <v>0</v>
      </c>
      <c r="C10" s="388">
        <v>0</v>
      </c>
      <c r="D10" s="388">
        <v>0</v>
      </c>
      <c r="E10" s="456">
        <v>0</v>
      </c>
      <c r="F10" s="388">
        <v>0</v>
      </c>
      <c r="G10" s="457">
        <v>0</v>
      </c>
      <c r="H10" s="446">
        <f t="shared" si="0"/>
        <v>0</v>
      </c>
      <c r="I10" s="42"/>
      <c r="J10" s="135" t="s">
        <v>500</v>
      </c>
      <c r="K10" s="447">
        <v>0</v>
      </c>
      <c r="L10" s="448">
        <v>0</v>
      </c>
      <c r="M10" s="448">
        <v>0</v>
      </c>
      <c r="N10" s="448">
        <v>0</v>
      </c>
      <c r="O10" s="448">
        <v>0</v>
      </c>
      <c r="P10" s="446">
        <f t="shared" si="1"/>
        <v>0</v>
      </c>
    </row>
    <row r="11" spans="1:16" x14ac:dyDescent="0.25">
      <c r="A11" s="135" t="s">
        <v>501</v>
      </c>
      <c r="B11" s="447">
        <v>0</v>
      </c>
      <c r="C11" s="448">
        <v>0</v>
      </c>
      <c r="D11" s="448">
        <v>0</v>
      </c>
      <c r="E11" s="447">
        <v>0</v>
      </c>
      <c r="F11" s="448">
        <v>0</v>
      </c>
      <c r="G11" s="448">
        <v>0</v>
      </c>
      <c r="H11" s="402">
        <f t="shared" si="0"/>
        <v>0</v>
      </c>
      <c r="I11" s="42"/>
      <c r="J11" s="135" t="s">
        <v>501</v>
      </c>
      <c r="K11" s="456">
        <v>0</v>
      </c>
      <c r="L11" s="388">
        <v>0</v>
      </c>
      <c r="M11" s="388">
        <v>0</v>
      </c>
      <c r="N11" s="388">
        <v>0</v>
      </c>
      <c r="O11" s="388">
        <v>0</v>
      </c>
      <c r="P11" s="402">
        <f t="shared" si="1"/>
        <v>0</v>
      </c>
    </row>
    <row r="12" spans="1:16" x14ac:dyDescent="0.25">
      <c r="A12" s="135" t="s">
        <v>502</v>
      </c>
      <c r="B12" s="456">
        <v>0</v>
      </c>
      <c r="C12" s="458">
        <v>0</v>
      </c>
      <c r="D12" s="388">
        <v>0</v>
      </c>
      <c r="E12" s="456">
        <v>0</v>
      </c>
      <c r="F12" s="458">
        <v>0</v>
      </c>
      <c r="G12" s="457">
        <v>0</v>
      </c>
      <c r="H12" s="402">
        <f t="shared" si="0"/>
        <v>0</v>
      </c>
      <c r="I12" s="42"/>
      <c r="J12" s="135" t="s">
        <v>502</v>
      </c>
      <c r="K12" s="456">
        <v>0</v>
      </c>
      <c r="L12" s="458">
        <v>0</v>
      </c>
      <c r="M12" s="458">
        <v>0</v>
      </c>
      <c r="N12" s="458">
        <v>0</v>
      </c>
      <c r="O12" s="388">
        <v>0</v>
      </c>
      <c r="P12" s="402">
        <f t="shared" si="1"/>
        <v>0</v>
      </c>
    </row>
    <row r="13" spans="1:16" ht="15.75" thickBot="1" x14ac:dyDescent="0.3">
      <c r="A13" s="260" t="s">
        <v>503</v>
      </c>
      <c r="B13" s="447">
        <v>0</v>
      </c>
      <c r="C13" s="449">
        <v>0</v>
      </c>
      <c r="D13" s="448">
        <v>0</v>
      </c>
      <c r="E13" s="447">
        <v>0</v>
      </c>
      <c r="F13" s="449">
        <v>0</v>
      </c>
      <c r="G13" s="448">
        <v>0</v>
      </c>
      <c r="H13" s="446">
        <f t="shared" si="0"/>
        <v>0</v>
      </c>
      <c r="I13" s="42"/>
      <c r="J13" s="260" t="s">
        <v>503</v>
      </c>
      <c r="K13" s="447">
        <v>0</v>
      </c>
      <c r="L13" s="449">
        <v>0</v>
      </c>
      <c r="M13" s="449">
        <v>0</v>
      </c>
      <c r="N13" s="449">
        <v>0</v>
      </c>
      <c r="O13" s="451">
        <v>0</v>
      </c>
      <c r="P13" s="446">
        <f t="shared" si="1"/>
        <v>0</v>
      </c>
    </row>
    <row r="14" spans="1:16" ht="15.75" thickBot="1" x14ac:dyDescent="0.3">
      <c r="A14" s="261" t="s">
        <v>6</v>
      </c>
      <c r="B14" s="374">
        <f t="shared" ref="B14:H14" si="2">SUM(B8:B13)</f>
        <v>0</v>
      </c>
      <c r="C14" s="374">
        <f t="shared" si="2"/>
        <v>0</v>
      </c>
      <c r="D14" s="374">
        <f t="shared" si="2"/>
        <v>0</v>
      </c>
      <c r="E14" s="394">
        <f t="shared" si="2"/>
        <v>0</v>
      </c>
      <c r="F14" s="374">
        <f t="shared" si="2"/>
        <v>0</v>
      </c>
      <c r="G14" s="374">
        <f t="shared" si="2"/>
        <v>0</v>
      </c>
      <c r="H14" s="395">
        <f t="shared" si="2"/>
        <v>0</v>
      </c>
      <c r="I14" s="42"/>
      <c r="J14" s="261" t="s">
        <v>6</v>
      </c>
      <c r="K14" s="374">
        <f t="shared" ref="K14:P14" si="3">SUM(K8:K13)</f>
        <v>0</v>
      </c>
      <c r="L14" s="374">
        <f t="shared" si="3"/>
        <v>0</v>
      </c>
      <c r="M14" s="374">
        <f t="shared" si="3"/>
        <v>0</v>
      </c>
      <c r="N14" s="374">
        <f t="shared" si="3"/>
        <v>0</v>
      </c>
      <c r="O14" s="373">
        <f t="shared" si="3"/>
        <v>0</v>
      </c>
      <c r="P14" s="395">
        <f t="shared" si="3"/>
        <v>0</v>
      </c>
    </row>
    <row r="15" spans="1:16" ht="15.75" thickBot="1" x14ac:dyDescent="0.3">
      <c r="A15" s="51" t="s">
        <v>388</v>
      </c>
      <c r="B15" s="42"/>
      <c r="C15" s="42"/>
      <c r="D15" s="42"/>
      <c r="E15" s="42"/>
      <c r="F15" s="42"/>
      <c r="G15" s="42"/>
      <c r="H15" s="42"/>
      <c r="I15" s="42"/>
      <c r="J15" s="42"/>
      <c r="K15" s="42"/>
      <c r="L15" s="42"/>
      <c r="M15" s="42"/>
      <c r="N15" s="42"/>
      <c r="O15" s="42"/>
      <c r="P15" s="42"/>
    </row>
    <row r="16" spans="1:16" ht="15.75" thickBot="1" x14ac:dyDescent="0.3">
      <c r="A16" s="950" t="s">
        <v>84</v>
      </c>
      <c r="B16" s="1003" t="s">
        <v>154</v>
      </c>
      <c r="C16" s="1004"/>
      <c r="D16" s="1004"/>
      <c r="E16" s="1004"/>
      <c r="F16" s="1004"/>
      <c r="G16" s="1004"/>
      <c r="H16" s="1005"/>
      <c r="I16" s="42"/>
      <c r="J16" s="42"/>
      <c r="K16" s="42"/>
      <c r="L16" s="42"/>
      <c r="M16" s="42"/>
      <c r="N16" s="42"/>
      <c r="O16" s="42"/>
      <c r="P16" s="42"/>
    </row>
    <row r="17" spans="1:16" ht="15" customHeight="1" x14ac:dyDescent="0.25">
      <c r="A17" s="974"/>
      <c r="B17" s="1153" t="s">
        <v>4</v>
      </c>
      <c r="C17" s="1154"/>
      <c r="D17" s="1154"/>
      <c r="E17" s="1153" t="s">
        <v>5</v>
      </c>
      <c r="F17" s="1154"/>
      <c r="G17" s="1155"/>
      <c r="H17" s="1156" t="s">
        <v>6</v>
      </c>
      <c r="I17" s="42"/>
      <c r="J17" s="42"/>
      <c r="K17" s="42"/>
      <c r="L17" s="42"/>
      <c r="M17" s="42"/>
      <c r="N17" s="42"/>
      <c r="O17" s="42"/>
      <c r="P17" s="42"/>
    </row>
    <row r="18" spans="1:16" ht="36" customHeight="1" thickBot="1" x14ac:dyDescent="0.3">
      <c r="A18" s="951"/>
      <c r="B18" s="256" t="s">
        <v>294</v>
      </c>
      <c r="C18" s="257" t="s">
        <v>18</v>
      </c>
      <c r="D18" s="257" t="s">
        <v>87</v>
      </c>
      <c r="E18" s="256" t="s">
        <v>294</v>
      </c>
      <c r="F18" s="257" t="s">
        <v>18</v>
      </c>
      <c r="G18" s="258" t="s">
        <v>87</v>
      </c>
      <c r="H18" s="1157"/>
      <c r="I18" s="42"/>
      <c r="J18" s="42"/>
      <c r="K18" s="42"/>
      <c r="L18" s="42"/>
      <c r="M18" s="42"/>
      <c r="N18" s="42"/>
      <c r="O18" s="42"/>
      <c r="P18" s="42"/>
    </row>
    <row r="19" spans="1:16" x14ac:dyDescent="0.25">
      <c r="A19" s="259" t="s">
        <v>498</v>
      </c>
      <c r="B19" s="453">
        <v>0</v>
      </c>
      <c r="C19" s="454">
        <v>0</v>
      </c>
      <c r="D19" s="454">
        <v>0</v>
      </c>
      <c r="E19" s="453">
        <v>0</v>
      </c>
      <c r="F19" s="454">
        <v>0</v>
      </c>
      <c r="G19" s="454">
        <v>0</v>
      </c>
      <c r="H19" s="459">
        <f t="shared" ref="H19:H24" si="4">SUM(B19:G19)</f>
        <v>0</v>
      </c>
      <c r="I19" s="42"/>
      <c r="J19" s="42"/>
      <c r="K19" s="42"/>
      <c r="L19" s="42"/>
      <c r="M19" s="42"/>
      <c r="N19" s="42"/>
      <c r="O19" s="42"/>
      <c r="P19" s="42"/>
    </row>
    <row r="20" spans="1:16" x14ac:dyDescent="0.25">
      <c r="A20" s="135" t="s">
        <v>499</v>
      </c>
      <c r="B20" s="447">
        <v>0</v>
      </c>
      <c r="C20" s="448">
        <v>0</v>
      </c>
      <c r="D20" s="448">
        <v>0</v>
      </c>
      <c r="E20" s="447">
        <v>0</v>
      </c>
      <c r="F20" s="448">
        <v>0</v>
      </c>
      <c r="G20" s="448">
        <v>0</v>
      </c>
      <c r="H20" s="446">
        <f t="shared" si="4"/>
        <v>0</v>
      </c>
      <c r="I20" s="42"/>
      <c r="J20" s="42"/>
      <c r="K20" s="42"/>
      <c r="L20" s="42"/>
      <c r="M20" s="42"/>
      <c r="N20" s="42"/>
      <c r="O20" s="42"/>
      <c r="P20" s="42"/>
    </row>
    <row r="21" spans="1:16" x14ac:dyDescent="0.25">
      <c r="A21" s="135" t="s">
        <v>500</v>
      </c>
      <c r="B21" s="456">
        <v>0</v>
      </c>
      <c r="C21" s="388">
        <v>0</v>
      </c>
      <c r="D21" s="388">
        <v>0</v>
      </c>
      <c r="E21" s="456">
        <v>0</v>
      </c>
      <c r="F21" s="388">
        <v>0</v>
      </c>
      <c r="G21" s="388">
        <v>0</v>
      </c>
      <c r="H21" s="402">
        <f t="shared" si="4"/>
        <v>0</v>
      </c>
      <c r="I21" s="42"/>
      <c r="J21" s="42"/>
      <c r="K21" s="42"/>
      <c r="L21" s="42"/>
      <c r="M21" s="42"/>
      <c r="N21" s="42"/>
      <c r="O21" s="42"/>
      <c r="P21" s="42"/>
    </row>
    <row r="22" spans="1:16" x14ac:dyDescent="0.25">
      <c r="A22" s="135" t="s">
        <v>501</v>
      </c>
      <c r="B22" s="447">
        <v>0</v>
      </c>
      <c r="C22" s="448">
        <v>0</v>
      </c>
      <c r="D22" s="448">
        <v>0</v>
      </c>
      <c r="E22" s="447">
        <v>0</v>
      </c>
      <c r="F22" s="448">
        <v>0</v>
      </c>
      <c r="G22" s="448">
        <v>0</v>
      </c>
      <c r="H22" s="446">
        <f t="shared" si="4"/>
        <v>0</v>
      </c>
      <c r="I22" s="42"/>
      <c r="J22" s="42"/>
      <c r="K22" s="42"/>
      <c r="L22" s="42"/>
      <c r="M22" s="42"/>
      <c r="N22" s="42"/>
      <c r="O22" s="42"/>
      <c r="P22" s="42"/>
    </row>
    <row r="23" spans="1:16" x14ac:dyDescent="0.25">
      <c r="A23" s="135" t="s">
        <v>502</v>
      </c>
      <c r="B23" s="456">
        <v>0</v>
      </c>
      <c r="C23" s="458">
        <v>0</v>
      </c>
      <c r="D23" s="388">
        <v>0</v>
      </c>
      <c r="E23" s="456">
        <v>0</v>
      </c>
      <c r="F23" s="458">
        <v>0</v>
      </c>
      <c r="G23" s="388">
        <v>0</v>
      </c>
      <c r="H23" s="402">
        <f t="shared" si="4"/>
        <v>0</v>
      </c>
      <c r="I23" s="42"/>
      <c r="J23" s="42"/>
      <c r="K23" s="42"/>
      <c r="L23" s="42"/>
      <c r="M23" s="42"/>
      <c r="N23" s="42"/>
      <c r="O23" s="42"/>
      <c r="P23" s="42"/>
    </row>
    <row r="24" spans="1:16" ht="15.75" thickBot="1" x14ac:dyDescent="0.3">
      <c r="A24" s="260" t="s">
        <v>503</v>
      </c>
      <c r="B24" s="447">
        <v>0</v>
      </c>
      <c r="C24" s="449">
        <v>0</v>
      </c>
      <c r="D24" s="448">
        <v>0</v>
      </c>
      <c r="E24" s="447">
        <v>0</v>
      </c>
      <c r="F24" s="449">
        <v>0</v>
      </c>
      <c r="G24" s="448">
        <v>0</v>
      </c>
      <c r="H24" s="446">
        <f t="shared" si="4"/>
        <v>0</v>
      </c>
      <c r="I24" s="42"/>
      <c r="J24" s="42"/>
      <c r="K24" s="42"/>
      <c r="L24" s="42"/>
      <c r="M24" s="42"/>
      <c r="N24" s="42"/>
      <c r="O24" s="42"/>
      <c r="P24" s="42"/>
    </row>
    <row r="25" spans="1:16" ht="15.75" thickBot="1" x14ac:dyDescent="0.3">
      <c r="A25" s="261" t="s">
        <v>6</v>
      </c>
      <c r="B25" s="374">
        <f t="shared" ref="B25:H25" si="5">SUM(B19:B24)</f>
        <v>0</v>
      </c>
      <c r="C25" s="374">
        <f t="shared" si="5"/>
        <v>0</v>
      </c>
      <c r="D25" s="374">
        <f t="shared" si="5"/>
        <v>0</v>
      </c>
      <c r="E25" s="394">
        <f t="shared" si="5"/>
        <v>0</v>
      </c>
      <c r="F25" s="374">
        <f t="shared" si="5"/>
        <v>0</v>
      </c>
      <c r="G25" s="374">
        <f t="shared" si="5"/>
        <v>0</v>
      </c>
      <c r="H25" s="395">
        <f t="shared" si="5"/>
        <v>0</v>
      </c>
      <c r="I25" s="42"/>
      <c r="J25" s="42"/>
      <c r="K25" s="42"/>
      <c r="L25" s="42"/>
      <c r="M25" s="42"/>
      <c r="N25" s="42"/>
      <c r="O25" s="42"/>
      <c r="P25" s="42"/>
    </row>
    <row r="26" spans="1:16" x14ac:dyDescent="0.25">
      <c r="A26" s="606"/>
    </row>
    <row r="27" spans="1:16" ht="15.75" x14ac:dyDescent="0.25">
      <c r="A27" s="141" t="s">
        <v>246</v>
      </c>
    </row>
    <row r="28" spans="1:16" x14ac:dyDescent="0.25">
      <c r="A28" s="51" t="s">
        <v>188</v>
      </c>
    </row>
    <row r="29" spans="1:16" x14ac:dyDescent="0.25">
      <c r="A29" s="51"/>
    </row>
    <row r="30" spans="1:16" ht="15.75" thickBot="1" x14ac:dyDescent="0.3">
      <c r="A30" s="51" t="s">
        <v>386</v>
      </c>
      <c r="J30" s="51" t="s">
        <v>387</v>
      </c>
    </row>
    <row r="31" spans="1:16" ht="15.75" thickBot="1" x14ac:dyDescent="0.3">
      <c r="A31" s="950" t="s">
        <v>85</v>
      </c>
      <c r="B31" s="1003" t="s">
        <v>187</v>
      </c>
      <c r="C31" s="1004"/>
      <c r="D31" s="1004"/>
      <c r="E31" s="1004"/>
      <c r="F31" s="1004"/>
      <c r="G31" s="1004"/>
      <c r="H31" s="1005"/>
      <c r="I31" s="42"/>
      <c r="J31" s="950" t="s">
        <v>85</v>
      </c>
      <c r="K31" s="1003" t="s">
        <v>179</v>
      </c>
      <c r="L31" s="1004"/>
      <c r="M31" s="1004"/>
      <c r="N31" s="1004"/>
      <c r="O31" s="1004"/>
      <c r="P31" s="1005"/>
    </row>
    <row r="32" spans="1:16" ht="15" customHeight="1" x14ac:dyDescent="0.25">
      <c r="A32" s="974"/>
      <c r="B32" s="1153" t="s">
        <v>4</v>
      </c>
      <c r="C32" s="1154"/>
      <c r="D32" s="1154"/>
      <c r="E32" s="1153" t="s">
        <v>5</v>
      </c>
      <c r="F32" s="1154"/>
      <c r="G32" s="1155"/>
      <c r="H32" s="1156" t="s">
        <v>6</v>
      </c>
      <c r="I32" s="42"/>
      <c r="J32" s="974"/>
      <c r="K32" s="1158" t="s">
        <v>555</v>
      </c>
      <c r="L32" s="1159"/>
      <c r="M32" s="1159"/>
      <c r="N32" s="1159"/>
      <c r="O32" s="1160"/>
      <c r="P32" s="1156" t="s">
        <v>6</v>
      </c>
    </row>
    <row r="33" spans="1:16" ht="32.25" customHeight="1" thickBot="1" x14ac:dyDescent="0.3">
      <c r="A33" s="951"/>
      <c r="B33" s="256" t="s">
        <v>294</v>
      </c>
      <c r="C33" s="257" t="s">
        <v>18</v>
      </c>
      <c r="D33" s="257" t="s">
        <v>87</v>
      </c>
      <c r="E33" s="256" t="s">
        <v>294</v>
      </c>
      <c r="F33" s="257" t="s">
        <v>18</v>
      </c>
      <c r="G33" s="258" t="s">
        <v>87</v>
      </c>
      <c r="H33" s="1157"/>
      <c r="I33" s="42"/>
      <c r="J33" s="951"/>
      <c r="K33" s="256" t="s">
        <v>105</v>
      </c>
      <c r="L33" s="257" t="s">
        <v>106</v>
      </c>
      <c r="M33" s="257" t="s">
        <v>107</v>
      </c>
      <c r="N33" s="257" t="s">
        <v>108</v>
      </c>
      <c r="O33" s="258" t="s">
        <v>110</v>
      </c>
      <c r="P33" s="1157"/>
    </row>
    <row r="34" spans="1:16" x14ac:dyDescent="0.25">
      <c r="A34" s="259" t="s">
        <v>498</v>
      </c>
      <c r="B34" s="453">
        <v>0</v>
      </c>
      <c r="C34" s="454">
        <v>0</v>
      </c>
      <c r="D34" s="454">
        <v>0</v>
      </c>
      <c r="E34" s="453">
        <v>0</v>
      </c>
      <c r="F34" s="454">
        <v>0</v>
      </c>
      <c r="G34" s="454">
        <v>0</v>
      </c>
      <c r="H34" s="459">
        <f t="shared" ref="H34:H39" si="6">SUM(B34:G34)</f>
        <v>0</v>
      </c>
      <c r="I34" s="42"/>
      <c r="J34" s="259" t="s">
        <v>498</v>
      </c>
      <c r="K34" s="444">
        <v>0</v>
      </c>
      <c r="L34" s="445">
        <v>0</v>
      </c>
      <c r="M34" s="445">
        <v>0</v>
      </c>
      <c r="N34" s="445">
        <v>0</v>
      </c>
      <c r="O34" s="445">
        <v>0</v>
      </c>
      <c r="P34" s="446">
        <f t="shared" ref="P34:P39" si="7">SUM(K34:O34)</f>
        <v>0</v>
      </c>
    </row>
    <row r="35" spans="1:16" x14ac:dyDescent="0.25">
      <c r="A35" s="135" t="s">
        <v>499</v>
      </c>
      <c r="B35" s="447">
        <v>0</v>
      </c>
      <c r="C35" s="448">
        <v>0</v>
      </c>
      <c r="D35" s="448">
        <v>0</v>
      </c>
      <c r="E35" s="447">
        <v>0</v>
      </c>
      <c r="F35" s="448">
        <v>0</v>
      </c>
      <c r="G35" s="448">
        <v>0</v>
      </c>
      <c r="H35" s="446">
        <f t="shared" si="6"/>
        <v>0</v>
      </c>
      <c r="I35" s="42"/>
      <c r="J35" s="135" t="s">
        <v>499</v>
      </c>
      <c r="K35" s="456">
        <v>0</v>
      </c>
      <c r="L35" s="388">
        <v>0</v>
      </c>
      <c r="M35" s="388">
        <v>0</v>
      </c>
      <c r="N35" s="388">
        <v>0</v>
      </c>
      <c r="O35" s="388">
        <v>0</v>
      </c>
      <c r="P35" s="402">
        <f t="shared" si="7"/>
        <v>0</v>
      </c>
    </row>
    <row r="36" spans="1:16" x14ac:dyDescent="0.25">
      <c r="A36" s="135" t="s">
        <v>500</v>
      </c>
      <c r="B36" s="456">
        <v>0</v>
      </c>
      <c r="C36" s="388">
        <v>0</v>
      </c>
      <c r="D36" s="388">
        <v>0</v>
      </c>
      <c r="E36" s="456">
        <v>0</v>
      </c>
      <c r="F36" s="388">
        <v>0</v>
      </c>
      <c r="G36" s="388">
        <v>0</v>
      </c>
      <c r="H36" s="402">
        <f t="shared" si="6"/>
        <v>0</v>
      </c>
      <c r="I36" s="42"/>
      <c r="J36" s="135" t="s">
        <v>500</v>
      </c>
      <c r="K36" s="447">
        <v>0</v>
      </c>
      <c r="L36" s="448">
        <v>0</v>
      </c>
      <c r="M36" s="448">
        <v>0</v>
      </c>
      <c r="N36" s="448">
        <v>0</v>
      </c>
      <c r="O36" s="448">
        <v>0</v>
      </c>
      <c r="P36" s="446">
        <f t="shared" si="7"/>
        <v>0</v>
      </c>
    </row>
    <row r="37" spans="1:16" x14ac:dyDescent="0.25">
      <c r="A37" s="135" t="s">
        <v>501</v>
      </c>
      <c r="B37" s="447">
        <v>0</v>
      </c>
      <c r="C37" s="448">
        <v>0</v>
      </c>
      <c r="D37" s="448">
        <v>0</v>
      </c>
      <c r="E37" s="452">
        <v>0</v>
      </c>
      <c r="F37" s="448">
        <v>0</v>
      </c>
      <c r="G37" s="449">
        <v>0</v>
      </c>
      <c r="H37" s="446">
        <f t="shared" si="6"/>
        <v>0</v>
      </c>
      <c r="I37" s="42"/>
      <c r="J37" s="135" t="s">
        <v>501</v>
      </c>
      <c r="K37" s="456">
        <v>0</v>
      </c>
      <c r="L37" s="388">
        <v>0</v>
      </c>
      <c r="M37" s="388">
        <v>0</v>
      </c>
      <c r="N37" s="458">
        <v>0</v>
      </c>
      <c r="O37" s="388">
        <v>0</v>
      </c>
      <c r="P37" s="402">
        <f t="shared" si="7"/>
        <v>0</v>
      </c>
    </row>
    <row r="38" spans="1:16" x14ac:dyDescent="0.25">
      <c r="A38" s="135" t="s">
        <v>502</v>
      </c>
      <c r="B38" s="456">
        <v>0</v>
      </c>
      <c r="C38" s="458">
        <v>0</v>
      </c>
      <c r="D38" s="388">
        <v>0</v>
      </c>
      <c r="E38" s="460">
        <v>0</v>
      </c>
      <c r="F38" s="388">
        <v>0</v>
      </c>
      <c r="G38" s="458">
        <v>0</v>
      </c>
      <c r="H38" s="402">
        <f t="shared" si="6"/>
        <v>0</v>
      </c>
      <c r="I38" s="42"/>
      <c r="J38" s="135" t="s">
        <v>502</v>
      </c>
      <c r="K38" s="456">
        <v>0</v>
      </c>
      <c r="L38" s="458">
        <v>0</v>
      </c>
      <c r="M38" s="388">
        <v>0</v>
      </c>
      <c r="N38" s="458">
        <v>0</v>
      </c>
      <c r="O38" s="388">
        <v>0</v>
      </c>
      <c r="P38" s="402">
        <f t="shared" si="7"/>
        <v>0</v>
      </c>
    </row>
    <row r="39" spans="1:16" ht="15.75" thickBot="1" x14ac:dyDescent="0.3">
      <c r="A39" s="260" t="s">
        <v>503</v>
      </c>
      <c r="B39" s="447">
        <v>0</v>
      </c>
      <c r="C39" s="449">
        <v>0</v>
      </c>
      <c r="D39" s="448">
        <v>0</v>
      </c>
      <c r="E39" s="452">
        <v>0</v>
      </c>
      <c r="F39" s="448">
        <v>0</v>
      </c>
      <c r="G39" s="449">
        <v>0</v>
      </c>
      <c r="H39" s="446">
        <f t="shared" si="6"/>
        <v>0</v>
      </c>
      <c r="I39" s="42"/>
      <c r="J39" s="260" t="s">
        <v>503</v>
      </c>
      <c r="K39" s="447">
        <v>0</v>
      </c>
      <c r="L39" s="449">
        <v>0</v>
      </c>
      <c r="M39" s="451">
        <v>0</v>
      </c>
      <c r="N39" s="449">
        <v>0</v>
      </c>
      <c r="O39" s="451">
        <v>0</v>
      </c>
      <c r="P39" s="446">
        <f t="shared" si="7"/>
        <v>0</v>
      </c>
    </row>
    <row r="40" spans="1:16" ht="15.75" thickBot="1" x14ac:dyDescent="0.3">
      <c r="A40" s="261" t="s">
        <v>6</v>
      </c>
      <c r="B40" s="374">
        <f t="shared" ref="B40:H40" si="8">SUM(B34:B39)</f>
        <v>0</v>
      </c>
      <c r="C40" s="374">
        <f t="shared" si="8"/>
        <v>0</v>
      </c>
      <c r="D40" s="374">
        <f t="shared" si="8"/>
        <v>0</v>
      </c>
      <c r="E40" s="394">
        <f t="shared" si="8"/>
        <v>0</v>
      </c>
      <c r="F40" s="374">
        <f t="shared" si="8"/>
        <v>0</v>
      </c>
      <c r="G40" s="374">
        <f t="shared" si="8"/>
        <v>0</v>
      </c>
      <c r="H40" s="395">
        <f t="shared" si="8"/>
        <v>0</v>
      </c>
      <c r="I40" s="42"/>
      <c r="J40" s="261" t="s">
        <v>6</v>
      </c>
      <c r="K40" s="374">
        <f t="shared" ref="K40:P40" si="9">SUM(K34:K39)</f>
        <v>0</v>
      </c>
      <c r="L40" s="374">
        <f t="shared" si="9"/>
        <v>0</v>
      </c>
      <c r="M40" s="374">
        <f t="shared" si="9"/>
        <v>0</v>
      </c>
      <c r="N40" s="374">
        <f t="shared" si="9"/>
        <v>0</v>
      </c>
      <c r="O40" s="373">
        <f t="shared" si="9"/>
        <v>0</v>
      </c>
      <c r="P40" s="395">
        <f t="shared" si="9"/>
        <v>0</v>
      </c>
    </row>
    <row r="41" spans="1:16" ht="15.75" thickBot="1" x14ac:dyDescent="0.3">
      <c r="A41" s="51" t="s">
        <v>388</v>
      </c>
      <c r="B41" s="1"/>
      <c r="C41" s="1"/>
      <c r="D41" s="1"/>
      <c r="E41" s="1"/>
      <c r="F41" s="1"/>
      <c r="G41" s="1"/>
      <c r="H41" s="1"/>
      <c r="I41" s="42"/>
      <c r="J41" s="2"/>
      <c r="K41" s="1"/>
      <c r="L41" s="1"/>
      <c r="M41" s="1"/>
      <c r="N41" s="1"/>
      <c r="O41" s="1"/>
      <c r="P41" s="1"/>
    </row>
    <row r="42" spans="1:16" ht="15.75" thickBot="1" x14ac:dyDescent="0.3">
      <c r="A42" s="950" t="s">
        <v>85</v>
      </c>
      <c r="B42" s="1003" t="s">
        <v>154</v>
      </c>
      <c r="C42" s="1004"/>
      <c r="D42" s="1004"/>
      <c r="E42" s="1004"/>
      <c r="F42" s="1004"/>
      <c r="G42" s="1004"/>
      <c r="H42" s="1005"/>
      <c r="I42" s="42"/>
      <c r="J42" s="42"/>
      <c r="K42" s="42"/>
      <c r="L42" s="42"/>
      <c r="M42" s="42"/>
      <c r="N42" s="42"/>
      <c r="O42" s="42"/>
      <c r="P42" s="42"/>
    </row>
    <row r="43" spans="1:16" ht="15" customHeight="1" x14ac:dyDescent="0.25">
      <c r="A43" s="974"/>
      <c r="B43" s="1153" t="s">
        <v>4</v>
      </c>
      <c r="C43" s="1154"/>
      <c r="D43" s="1154"/>
      <c r="E43" s="1153" t="s">
        <v>5</v>
      </c>
      <c r="F43" s="1154"/>
      <c r="G43" s="1155"/>
      <c r="H43" s="1156" t="s">
        <v>6</v>
      </c>
      <c r="I43" s="42"/>
      <c r="J43" s="42"/>
      <c r="K43" s="42"/>
      <c r="L43" s="42"/>
      <c r="M43" s="42"/>
      <c r="N43" s="42"/>
      <c r="O43" s="42"/>
      <c r="P43" s="42"/>
    </row>
    <row r="44" spans="1:16" ht="35.25" customHeight="1" thickBot="1" x14ac:dyDescent="0.3">
      <c r="A44" s="951"/>
      <c r="B44" s="256" t="s">
        <v>294</v>
      </c>
      <c r="C44" s="257" t="s">
        <v>18</v>
      </c>
      <c r="D44" s="257" t="s">
        <v>87</v>
      </c>
      <c r="E44" s="256" t="s">
        <v>294</v>
      </c>
      <c r="F44" s="257" t="s">
        <v>18</v>
      </c>
      <c r="G44" s="258" t="s">
        <v>87</v>
      </c>
      <c r="H44" s="1157"/>
      <c r="I44" s="42"/>
      <c r="J44" s="42"/>
      <c r="K44" s="42"/>
      <c r="L44" s="42"/>
      <c r="M44" s="42"/>
      <c r="N44" s="42"/>
      <c r="O44" s="42"/>
      <c r="P44" s="42"/>
    </row>
    <row r="45" spans="1:16" x14ac:dyDescent="0.25">
      <c r="A45" s="259" t="s">
        <v>498</v>
      </c>
      <c r="B45" s="453">
        <v>0</v>
      </c>
      <c r="C45" s="454">
        <v>0</v>
      </c>
      <c r="D45" s="454">
        <v>0</v>
      </c>
      <c r="E45" s="453">
        <v>0</v>
      </c>
      <c r="F45" s="454">
        <v>0</v>
      </c>
      <c r="G45" s="454">
        <v>0</v>
      </c>
      <c r="H45" s="459">
        <f t="shared" ref="H45:H50" si="10">SUM(B45:G45)</f>
        <v>0</v>
      </c>
      <c r="I45" s="42"/>
      <c r="J45" s="42"/>
      <c r="K45" s="42"/>
      <c r="L45" s="42"/>
      <c r="M45" s="42"/>
      <c r="N45" s="42"/>
      <c r="O45" s="42"/>
      <c r="P45" s="42"/>
    </row>
    <row r="46" spans="1:16" x14ac:dyDescent="0.25">
      <c r="A46" s="135" t="s">
        <v>499</v>
      </c>
      <c r="B46" s="447">
        <v>0</v>
      </c>
      <c r="C46" s="448">
        <v>0</v>
      </c>
      <c r="D46" s="448">
        <v>0</v>
      </c>
      <c r="E46" s="447">
        <v>0</v>
      </c>
      <c r="F46" s="448">
        <v>0</v>
      </c>
      <c r="G46" s="448">
        <v>0</v>
      </c>
      <c r="H46" s="446">
        <f t="shared" si="10"/>
        <v>0</v>
      </c>
      <c r="I46" s="42"/>
      <c r="J46" s="42"/>
      <c r="K46" s="42"/>
      <c r="L46" s="42"/>
      <c r="M46" s="42"/>
      <c r="N46" s="42"/>
      <c r="O46" s="42"/>
      <c r="P46" s="42"/>
    </row>
    <row r="47" spans="1:16" x14ac:dyDescent="0.25">
      <c r="A47" s="135" t="s">
        <v>500</v>
      </c>
      <c r="B47" s="456">
        <v>0</v>
      </c>
      <c r="C47" s="388">
        <v>0</v>
      </c>
      <c r="D47" s="388">
        <v>0</v>
      </c>
      <c r="E47" s="456">
        <v>0</v>
      </c>
      <c r="F47" s="388">
        <v>0</v>
      </c>
      <c r="G47" s="388">
        <v>0</v>
      </c>
      <c r="H47" s="402">
        <f t="shared" si="10"/>
        <v>0</v>
      </c>
      <c r="I47" s="42"/>
      <c r="J47" s="42"/>
      <c r="K47" s="42"/>
      <c r="L47" s="42"/>
      <c r="M47" s="42"/>
      <c r="N47" s="42"/>
      <c r="O47" s="42"/>
      <c r="P47" s="42"/>
    </row>
    <row r="48" spans="1:16" x14ac:dyDescent="0.25">
      <c r="A48" s="135" t="s">
        <v>501</v>
      </c>
      <c r="B48" s="447">
        <v>0</v>
      </c>
      <c r="C48" s="448">
        <v>0</v>
      </c>
      <c r="D48" s="448">
        <v>0</v>
      </c>
      <c r="E48" s="452">
        <v>0</v>
      </c>
      <c r="F48" s="448">
        <v>0</v>
      </c>
      <c r="G48" s="449">
        <v>0</v>
      </c>
      <c r="H48" s="446">
        <f t="shared" si="10"/>
        <v>0</v>
      </c>
      <c r="I48" s="42"/>
      <c r="J48" s="42"/>
      <c r="K48" s="42"/>
      <c r="L48" s="42"/>
      <c r="M48" s="42"/>
      <c r="N48" s="42"/>
      <c r="O48" s="42"/>
      <c r="P48" s="42"/>
    </row>
    <row r="49" spans="1:16" x14ac:dyDescent="0.25">
      <c r="A49" s="135" t="s">
        <v>502</v>
      </c>
      <c r="B49" s="456">
        <v>0</v>
      </c>
      <c r="C49" s="458">
        <v>0</v>
      </c>
      <c r="D49" s="388">
        <v>0</v>
      </c>
      <c r="E49" s="460">
        <v>0</v>
      </c>
      <c r="F49" s="388">
        <v>0</v>
      </c>
      <c r="G49" s="458">
        <v>0</v>
      </c>
      <c r="H49" s="402">
        <f t="shared" si="10"/>
        <v>0</v>
      </c>
      <c r="I49" s="42"/>
      <c r="J49" s="42"/>
      <c r="K49" s="42"/>
      <c r="L49" s="42"/>
      <c r="M49" s="42"/>
      <c r="N49" s="42"/>
      <c r="O49" s="42"/>
      <c r="P49" s="42"/>
    </row>
    <row r="50" spans="1:16" ht="15.75" thickBot="1" x14ac:dyDescent="0.3">
      <c r="A50" s="260" t="s">
        <v>503</v>
      </c>
      <c r="B50" s="447">
        <v>0</v>
      </c>
      <c r="C50" s="449">
        <v>0</v>
      </c>
      <c r="D50" s="448">
        <v>0</v>
      </c>
      <c r="E50" s="452">
        <v>0</v>
      </c>
      <c r="F50" s="448">
        <v>0</v>
      </c>
      <c r="G50" s="449">
        <v>0</v>
      </c>
      <c r="H50" s="446">
        <f t="shared" si="10"/>
        <v>0</v>
      </c>
      <c r="I50" s="42"/>
      <c r="J50" s="42"/>
      <c r="K50" s="42"/>
      <c r="L50" s="42"/>
      <c r="M50" s="42"/>
      <c r="N50" s="42"/>
      <c r="O50" s="42"/>
      <c r="P50" s="42"/>
    </row>
    <row r="51" spans="1:16" ht="15.75" thickBot="1" x14ac:dyDescent="0.3">
      <c r="A51" s="261" t="s">
        <v>6</v>
      </c>
      <c r="B51" s="374">
        <f t="shared" ref="B51:H51" si="11">SUM(B45:B50)</f>
        <v>0</v>
      </c>
      <c r="C51" s="374">
        <f t="shared" si="11"/>
        <v>0</v>
      </c>
      <c r="D51" s="374">
        <f t="shared" si="11"/>
        <v>0</v>
      </c>
      <c r="E51" s="394">
        <f t="shared" si="11"/>
        <v>0</v>
      </c>
      <c r="F51" s="374">
        <f t="shared" si="11"/>
        <v>0</v>
      </c>
      <c r="G51" s="374">
        <f t="shared" si="11"/>
        <v>0</v>
      </c>
      <c r="H51" s="395">
        <f t="shared" si="11"/>
        <v>0</v>
      </c>
      <c r="I51" s="42"/>
      <c r="J51" s="42"/>
      <c r="K51" s="42"/>
      <c r="L51" s="42"/>
      <c r="M51" s="42"/>
      <c r="N51" s="42"/>
      <c r="O51" s="42"/>
      <c r="P51" s="42"/>
    </row>
    <row r="52" spans="1:16" x14ac:dyDescent="0.25">
      <c r="A52" s="606"/>
    </row>
    <row r="53" spans="1:16" ht="15.75" x14ac:dyDescent="0.25">
      <c r="A53" s="141" t="s">
        <v>212</v>
      </c>
      <c r="B53" s="48"/>
      <c r="C53" s="48"/>
      <c r="D53" s="48"/>
      <c r="E53" s="48"/>
      <c r="F53" s="48"/>
      <c r="G53" s="48"/>
      <c r="H53" s="48"/>
    </row>
    <row r="54" spans="1:16" x14ac:dyDescent="0.25">
      <c r="A54" s="51" t="s">
        <v>242</v>
      </c>
      <c r="B54" s="48"/>
      <c r="C54" s="48"/>
      <c r="D54" s="48"/>
      <c r="E54" s="48"/>
      <c r="F54" s="48"/>
      <c r="G54" s="48"/>
      <c r="H54" s="48"/>
    </row>
    <row r="55" spans="1:16" x14ac:dyDescent="0.25">
      <c r="A55" s="51"/>
      <c r="B55" s="48"/>
      <c r="C55" s="48"/>
      <c r="D55" s="48"/>
      <c r="E55" s="48"/>
      <c r="F55" s="48"/>
      <c r="G55" s="48"/>
      <c r="H55" s="48"/>
    </row>
    <row r="56" spans="1:16" ht="15.75" thickBot="1" x14ac:dyDescent="0.3">
      <c r="A56" s="51" t="s">
        <v>386</v>
      </c>
      <c r="B56" s="48"/>
      <c r="C56" s="48"/>
      <c r="D56" s="48"/>
      <c r="E56" s="48"/>
      <c r="F56" s="48"/>
      <c r="G56" s="48"/>
      <c r="H56" s="48"/>
      <c r="J56" s="51" t="s">
        <v>389</v>
      </c>
    </row>
    <row r="57" spans="1:16" ht="15.75" thickBot="1" x14ac:dyDescent="0.3">
      <c r="A57" s="950" t="s">
        <v>86</v>
      </c>
      <c r="B57" s="1003" t="s">
        <v>187</v>
      </c>
      <c r="C57" s="1004"/>
      <c r="D57" s="1004"/>
      <c r="E57" s="1004"/>
      <c r="F57" s="1004"/>
      <c r="G57" s="1004"/>
      <c r="H57" s="1005"/>
      <c r="I57" s="42"/>
      <c r="J57" s="950" t="s">
        <v>86</v>
      </c>
      <c r="K57" s="1003" t="s">
        <v>179</v>
      </c>
      <c r="L57" s="1004"/>
      <c r="M57" s="1004"/>
      <c r="N57" s="1004"/>
      <c r="O57" s="1004"/>
      <c r="P57" s="1005"/>
    </row>
    <row r="58" spans="1:16" ht="15" customHeight="1" x14ac:dyDescent="0.25">
      <c r="A58" s="974"/>
      <c r="B58" s="1153" t="s">
        <v>4</v>
      </c>
      <c r="C58" s="1154"/>
      <c r="D58" s="1154"/>
      <c r="E58" s="1153" t="s">
        <v>5</v>
      </c>
      <c r="F58" s="1154"/>
      <c r="G58" s="1155"/>
      <c r="H58" s="1156" t="s">
        <v>6</v>
      </c>
      <c r="I58" s="42"/>
      <c r="J58" s="974"/>
      <c r="K58" s="1158" t="s">
        <v>555</v>
      </c>
      <c r="L58" s="1159"/>
      <c r="M58" s="1159"/>
      <c r="N58" s="1159"/>
      <c r="O58" s="1160"/>
      <c r="P58" s="1156" t="s">
        <v>6</v>
      </c>
    </row>
    <row r="59" spans="1:16" ht="35.25" customHeight="1" thickBot="1" x14ac:dyDescent="0.3">
      <c r="A59" s="951"/>
      <c r="B59" s="256" t="s">
        <v>294</v>
      </c>
      <c r="C59" s="257" t="s">
        <v>18</v>
      </c>
      <c r="D59" s="257" t="s">
        <v>87</v>
      </c>
      <c r="E59" s="256" t="s">
        <v>294</v>
      </c>
      <c r="F59" s="257" t="s">
        <v>18</v>
      </c>
      <c r="G59" s="258" t="s">
        <v>87</v>
      </c>
      <c r="H59" s="1157"/>
      <c r="I59" s="42"/>
      <c r="J59" s="951"/>
      <c r="K59" s="256" t="s">
        <v>105</v>
      </c>
      <c r="L59" s="257" t="s">
        <v>106</v>
      </c>
      <c r="M59" s="257" t="s">
        <v>107</v>
      </c>
      <c r="N59" s="257" t="s">
        <v>108</v>
      </c>
      <c r="O59" s="258" t="s">
        <v>110</v>
      </c>
      <c r="P59" s="1157"/>
    </row>
    <row r="60" spans="1:16" x14ac:dyDescent="0.25">
      <c r="A60" s="259" t="s">
        <v>498</v>
      </c>
      <c r="B60" s="453">
        <v>0</v>
      </c>
      <c r="C60" s="454">
        <v>0</v>
      </c>
      <c r="D60" s="454">
        <v>0</v>
      </c>
      <c r="E60" s="453">
        <v>0</v>
      </c>
      <c r="F60" s="454">
        <v>0</v>
      </c>
      <c r="G60" s="454">
        <v>0</v>
      </c>
      <c r="H60" s="459">
        <f t="shared" ref="H60:H66" si="12">SUM(B60:G60)</f>
        <v>0</v>
      </c>
      <c r="I60" s="42"/>
      <c r="J60" s="259" t="s">
        <v>498</v>
      </c>
      <c r="K60" s="453">
        <v>0</v>
      </c>
      <c r="L60" s="454">
        <v>0</v>
      </c>
      <c r="M60" s="454">
        <v>0</v>
      </c>
      <c r="N60" s="454">
        <v>0</v>
      </c>
      <c r="O60" s="454">
        <v>0</v>
      </c>
      <c r="P60" s="459">
        <f t="shared" ref="P60:P65" si="13">SUM(K60:O60)</f>
        <v>0</v>
      </c>
    </row>
    <row r="61" spans="1:16" x14ac:dyDescent="0.25">
      <c r="A61" s="135" t="s">
        <v>499</v>
      </c>
      <c r="B61" s="447">
        <v>0</v>
      </c>
      <c r="C61" s="448">
        <v>0</v>
      </c>
      <c r="D61" s="448">
        <v>0</v>
      </c>
      <c r="E61" s="447">
        <v>0</v>
      </c>
      <c r="F61" s="448">
        <v>0</v>
      </c>
      <c r="G61" s="448">
        <v>0</v>
      </c>
      <c r="H61" s="446">
        <f t="shared" si="12"/>
        <v>0</v>
      </c>
      <c r="I61" s="42"/>
      <c r="J61" s="135" t="s">
        <v>499</v>
      </c>
      <c r="K61" s="447">
        <v>0</v>
      </c>
      <c r="L61" s="448">
        <v>0</v>
      </c>
      <c r="M61" s="448">
        <v>0</v>
      </c>
      <c r="N61" s="448">
        <v>0</v>
      </c>
      <c r="O61" s="448">
        <v>0</v>
      </c>
      <c r="P61" s="446">
        <f t="shared" si="13"/>
        <v>0</v>
      </c>
    </row>
    <row r="62" spans="1:16" x14ac:dyDescent="0.25">
      <c r="A62" s="135" t="s">
        <v>500</v>
      </c>
      <c r="B62" s="456">
        <v>0</v>
      </c>
      <c r="C62" s="388">
        <v>0</v>
      </c>
      <c r="D62" s="388">
        <v>0</v>
      </c>
      <c r="E62" s="456">
        <v>0</v>
      </c>
      <c r="F62" s="388">
        <v>0</v>
      </c>
      <c r="G62" s="388">
        <v>0</v>
      </c>
      <c r="H62" s="402">
        <f t="shared" si="12"/>
        <v>0</v>
      </c>
      <c r="I62" s="42"/>
      <c r="J62" s="135" t="s">
        <v>500</v>
      </c>
      <c r="K62" s="456">
        <v>0</v>
      </c>
      <c r="L62" s="388">
        <v>0</v>
      </c>
      <c r="M62" s="388">
        <v>0</v>
      </c>
      <c r="N62" s="388">
        <v>0</v>
      </c>
      <c r="O62" s="388">
        <v>0</v>
      </c>
      <c r="P62" s="402">
        <f t="shared" si="13"/>
        <v>0</v>
      </c>
    </row>
    <row r="63" spans="1:16" x14ac:dyDescent="0.25">
      <c r="A63" s="135" t="s">
        <v>501</v>
      </c>
      <c r="B63" s="447">
        <v>0</v>
      </c>
      <c r="C63" s="448">
        <v>0</v>
      </c>
      <c r="D63" s="448">
        <v>0</v>
      </c>
      <c r="E63" s="452">
        <v>0</v>
      </c>
      <c r="F63" s="448">
        <v>0</v>
      </c>
      <c r="G63" s="449">
        <v>0</v>
      </c>
      <c r="H63" s="446">
        <f t="shared" si="12"/>
        <v>0</v>
      </c>
      <c r="I63" s="42"/>
      <c r="J63" s="135" t="s">
        <v>501</v>
      </c>
      <c r="K63" s="447">
        <v>0</v>
      </c>
      <c r="L63" s="448">
        <v>0</v>
      </c>
      <c r="M63" s="448">
        <v>0</v>
      </c>
      <c r="N63" s="449">
        <v>0</v>
      </c>
      <c r="O63" s="448">
        <v>0</v>
      </c>
      <c r="P63" s="446">
        <f t="shared" si="13"/>
        <v>0</v>
      </c>
    </row>
    <row r="64" spans="1:16" x14ac:dyDescent="0.25">
      <c r="A64" s="135" t="s">
        <v>502</v>
      </c>
      <c r="B64" s="456">
        <v>0</v>
      </c>
      <c r="C64" s="458">
        <v>0</v>
      </c>
      <c r="D64" s="388">
        <v>0</v>
      </c>
      <c r="E64" s="460">
        <v>0</v>
      </c>
      <c r="F64" s="388">
        <v>0</v>
      </c>
      <c r="G64" s="458">
        <v>0</v>
      </c>
      <c r="H64" s="402">
        <f t="shared" si="12"/>
        <v>0</v>
      </c>
      <c r="I64" s="42"/>
      <c r="J64" s="135" t="s">
        <v>502</v>
      </c>
      <c r="K64" s="456">
        <v>0</v>
      </c>
      <c r="L64" s="458">
        <v>0</v>
      </c>
      <c r="M64" s="388">
        <v>0</v>
      </c>
      <c r="N64" s="458">
        <v>0</v>
      </c>
      <c r="O64" s="388">
        <v>0</v>
      </c>
      <c r="P64" s="402">
        <f t="shared" si="13"/>
        <v>0</v>
      </c>
    </row>
    <row r="65" spans="1:16" ht="15.75" thickBot="1" x14ac:dyDescent="0.3">
      <c r="A65" s="260" t="s">
        <v>503</v>
      </c>
      <c r="B65" s="447">
        <v>0</v>
      </c>
      <c r="C65" s="449">
        <v>0</v>
      </c>
      <c r="D65" s="448">
        <v>0</v>
      </c>
      <c r="E65" s="452">
        <v>0</v>
      </c>
      <c r="F65" s="448">
        <v>0</v>
      </c>
      <c r="G65" s="449">
        <v>0</v>
      </c>
      <c r="H65" s="446">
        <f>SUM(B65:G65)</f>
        <v>0</v>
      </c>
      <c r="I65" s="42"/>
      <c r="J65" s="260" t="s">
        <v>503</v>
      </c>
      <c r="K65" s="447">
        <v>0</v>
      </c>
      <c r="L65" s="449">
        <v>0</v>
      </c>
      <c r="M65" s="451">
        <v>0</v>
      </c>
      <c r="N65" s="449">
        <v>0</v>
      </c>
      <c r="O65" s="451">
        <v>0</v>
      </c>
      <c r="P65" s="446">
        <f t="shared" si="13"/>
        <v>0</v>
      </c>
    </row>
    <row r="66" spans="1:16" ht="15.75" thickBot="1" x14ac:dyDescent="0.3">
      <c r="A66" s="261" t="s">
        <v>6</v>
      </c>
      <c r="B66" s="374">
        <f t="shared" ref="B66:G66" si="14">SUM(B60:B65)</f>
        <v>0</v>
      </c>
      <c r="C66" s="374">
        <f t="shared" si="14"/>
        <v>0</v>
      </c>
      <c r="D66" s="374">
        <f t="shared" si="14"/>
        <v>0</v>
      </c>
      <c r="E66" s="394">
        <f t="shared" si="14"/>
        <v>0</v>
      </c>
      <c r="F66" s="374">
        <f t="shared" si="14"/>
        <v>0</v>
      </c>
      <c r="G66" s="374">
        <f t="shared" si="14"/>
        <v>0</v>
      </c>
      <c r="H66" s="395">
        <f t="shared" si="12"/>
        <v>0</v>
      </c>
      <c r="I66" s="42"/>
      <c r="J66" s="261" t="s">
        <v>6</v>
      </c>
      <c r="K66" s="374">
        <f t="shared" ref="K66:P66" si="15">SUM(K60:K65)</f>
        <v>0</v>
      </c>
      <c r="L66" s="374">
        <f t="shared" si="15"/>
        <v>0</v>
      </c>
      <c r="M66" s="374">
        <f t="shared" si="15"/>
        <v>0</v>
      </c>
      <c r="N66" s="374">
        <f t="shared" si="15"/>
        <v>0</v>
      </c>
      <c r="O66" s="373">
        <f t="shared" si="15"/>
        <v>0</v>
      </c>
      <c r="P66" s="395">
        <f t="shared" si="15"/>
        <v>0</v>
      </c>
    </row>
    <row r="67" spans="1:16" ht="15.75" thickBot="1" x14ac:dyDescent="0.3">
      <c r="A67" s="51" t="s">
        <v>388</v>
      </c>
      <c r="B67" s="1"/>
      <c r="C67" s="1"/>
      <c r="D67" s="1"/>
      <c r="E67" s="1"/>
      <c r="F67" s="1"/>
      <c r="G67" s="1"/>
      <c r="H67" s="1"/>
      <c r="I67" s="42"/>
      <c r="J67" s="2"/>
      <c r="K67" s="1"/>
      <c r="L67" s="1"/>
      <c r="M67" s="1"/>
      <c r="N67" s="1"/>
      <c r="O67" s="1"/>
      <c r="P67" s="1"/>
    </row>
    <row r="68" spans="1:16" ht="15.75" thickBot="1" x14ac:dyDescent="0.3">
      <c r="A68" s="950" t="s">
        <v>86</v>
      </c>
      <c r="B68" s="1003" t="s">
        <v>154</v>
      </c>
      <c r="C68" s="1004"/>
      <c r="D68" s="1004"/>
      <c r="E68" s="1004"/>
      <c r="F68" s="1004"/>
      <c r="G68" s="1004"/>
      <c r="H68" s="1005"/>
      <c r="I68" s="42"/>
      <c r="J68" s="42"/>
      <c r="K68" s="42"/>
      <c r="L68" s="42"/>
      <c r="M68" s="42"/>
      <c r="N68" s="42"/>
      <c r="O68" s="42"/>
      <c r="P68" s="42"/>
    </row>
    <row r="69" spans="1:16" ht="15" customHeight="1" x14ac:dyDescent="0.25">
      <c r="A69" s="974"/>
      <c r="B69" s="1153" t="s">
        <v>4</v>
      </c>
      <c r="C69" s="1154"/>
      <c r="D69" s="1154"/>
      <c r="E69" s="1153" t="s">
        <v>5</v>
      </c>
      <c r="F69" s="1154"/>
      <c r="G69" s="1155"/>
      <c r="H69" s="1156" t="s">
        <v>6</v>
      </c>
      <c r="I69" s="42"/>
      <c r="J69" s="42"/>
      <c r="K69" s="42"/>
      <c r="L69" s="42"/>
      <c r="M69" s="42"/>
      <c r="N69" s="42"/>
      <c r="O69" s="42"/>
      <c r="P69" s="42"/>
    </row>
    <row r="70" spans="1:16" ht="35.25" customHeight="1" thickBot="1" x14ac:dyDescent="0.3">
      <c r="A70" s="951"/>
      <c r="B70" s="256" t="s">
        <v>294</v>
      </c>
      <c r="C70" s="257" t="s">
        <v>18</v>
      </c>
      <c r="D70" s="257" t="s">
        <v>87</v>
      </c>
      <c r="E70" s="256" t="s">
        <v>294</v>
      </c>
      <c r="F70" s="257" t="s">
        <v>18</v>
      </c>
      <c r="G70" s="258" t="s">
        <v>87</v>
      </c>
      <c r="H70" s="1157"/>
      <c r="I70" s="42"/>
      <c r="J70" s="42"/>
      <c r="K70" s="42"/>
      <c r="L70" s="42"/>
      <c r="M70" s="42"/>
      <c r="N70" s="42"/>
      <c r="O70" s="42"/>
      <c r="P70" s="42"/>
    </row>
    <row r="71" spans="1:16" x14ac:dyDescent="0.25">
      <c r="A71" s="259" t="s">
        <v>498</v>
      </c>
      <c r="B71" s="453">
        <v>0</v>
      </c>
      <c r="C71" s="454">
        <v>0</v>
      </c>
      <c r="D71" s="454">
        <v>0</v>
      </c>
      <c r="E71" s="453">
        <v>0</v>
      </c>
      <c r="F71" s="454">
        <v>0</v>
      </c>
      <c r="G71" s="454">
        <v>0</v>
      </c>
      <c r="H71" s="459">
        <f t="shared" ref="H71:H77" si="16">SUM(B71:G71)</f>
        <v>0</v>
      </c>
      <c r="I71" s="42"/>
      <c r="J71" s="42"/>
      <c r="K71" s="42"/>
      <c r="L71" s="42"/>
      <c r="M71" s="42"/>
      <c r="N71" s="42"/>
      <c r="O71" s="42"/>
      <c r="P71" s="42"/>
    </row>
    <row r="72" spans="1:16" x14ac:dyDescent="0.25">
      <c r="A72" s="135" t="s">
        <v>499</v>
      </c>
      <c r="B72" s="447">
        <v>0</v>
      </c>
      <c r="C72" s="448">
        <v>0</v>
      </c>
      <c r="D72" s="448">
        <v>0</v>
      </c>
      <c r="E72" s="447">
        <v>0</v>
      </c>
      <c r="F72" s="448">
        <v>0</v>
      </c>
      <c r="G72" s="448">
        <v>0</v>
      </c>
      <c r="H72" s="446">
        <f t="shared" si="16"/>
        <v>0</v>
      </c>
      <c r="I72" s="42"/>
      <c r="J72" s="42"/>
      <c r="K72" s="42"/>
      <c r="L72" s="42"/>
      <c r="M72" s="42"/>
      <c r="N72" s="42"/>
      <c r="O72" s="42"/>
      <c r="P72" s="42"/>
    </row>
    <row r="73" spans="1:16" x14ac:dyDescent="0.25">
      <c r="A73" s="135" t="s">
        <v>500</v>
      </c>
      <c r="B73" s="456">
        <v>0</v>
      </c>
      <c r="C73" s="388">
        <v>0</v>
      </c>
      <c r="D73" s="388">
        <v>0</v>
      </c>
      <c r="E73" s="456">
        <v>0</v>
      </c>
      <c r="F73" s="388">
        <v>0</v>
      </c>
      <c r="G73" s="388">
        <v>0</v>
      </c>
      <c r="H73" s="402">
        <f t="shared" si="16"/>
        <v>0</v>
      </c>
      <c r="I73" s="42"/>
      <c r="J73" s="42"/>
      <c r="K73" s="42"/>
      <c r="L73" s="42"/>
      <c r="M73" s="42"/>
      <c r="N73" s="42"/>
      <c r="O73" s="42"/>
      <c r="P73" s="42"/>
    </row>
    <row r="74" spans="1:16" x14ac:dyDescent="0.25">
      <c r="A74" s="135" t="s">
        <v>501</v>
      </c>
      <c r="B74" s="447">
        <v>0</v>
      </c>
      <c r="C74" s="448">
        <v>0</v>
      </c>
      <c r="D74" s="448">
        <v>0</v>
      </c>
      <c r="E74" s="452">
        <v>0</v>
      </c>
      <c r="F74" s="448">
        <v>0</v>
      </c>
      <c r="G74" s="449">
        <v>0</v>
      </c>
      <c r="H74" s="446">
        <f t="shared" si="16"/>
        <v>0</v>
      </c>
      <c r="I74" s="42"/>
      <c r="J74" s="42"/>
      <c r="K74" s="42"/>
      <c r="L74" s="42"/>
      <c r="M74" s="42"/>
      <c r="N74" s="42"/>
      <c r="O74" s="42"/>
      <c r="P74" s="42"/>
    </row>
    <row r="75" spans="1:16" x14ac:dyDescent="0.25">
      <c r="A75" s="135" t="s">
        <v>502</v>
      </c>
      <c r="B75" s="456">
        <v>0</v>
      </c>
      <c r="C75" s="458">
        <v>0</v>
      </c>
      <c r="D75" s="388">
        <v>0</v>
      </c>
      <c r="E75" s="460">
        <v>0</v>
      </c>
      <c r="F75" s="388">
        <v>0</v>
      </c>
      <c r="G75" s="458">
        <v>0</v>
      </c>
      <c r="H75" s="402">
        <f t="shared" si="16"/>
        <v>0</v>
      </c>
      <c r="I75" s="42"/>
      <c r="J75" s="42"/>
      <c r="K75" s="42"/>
      <c r="L75" s="42"/>
      <c r="M75" s="42"/>
      <c r="N75" s="42"/>
      <c r="O75" s="42"/>
      <c r="P75" s="42"/>
    </row>
    <row r="76" spans="1:16" ht="15.75" thickBot="1" x14ac:dyDescent="0.3">
      <c r="A76" s="260" t="s">
        <v>503</v>
      </c>
      <c r="B76" s="447">
        <v>0</v>
      </c>
      <c r="C76" s="449">
        <v>0</v>
      </c>
      <c r="D76" s="448">
        <v>0</v>
      </c>
      <c r="E76" s="452">
        <v>0</v>
      </c>
      <c r="F76" s="448">
        <v>0</v>
      </c>
      <c r="G76" s="449">
        <v>0</v>
      </c>
      <c r="H76" s="446">
        <f>SUM(B76:G76)</f>
        <v>0</v>
      </c>
      <c r="I76" s="42"/>
      <c r="J76" s="42"/>
      <c r="K76" s="42"/>
      <c r="L76" s="42"/>
      <c r="M76" s="42"/>
      <c r="N76" s="42"/>
      <c r="O76" s="42"/>
      <c r="P76" s="42"/>
    </row>
    <row r="77" spans="1:16" ht="15.75" thickBot="1" x14ac:dyDescent="0.3">
      <c r="A77" s="261" t="s">
        <v>6</v>
      </c>
      <c r="B77" s="374">
        <f t="shared" ref="B77:G77" si="17">SUM(B71:B76)</f>
        <v>0</v>
      </c>
      <c r="C77" s="374">
        <f t="shared" si="17"/>
        <v>0</v>
      </c>
      <c r="D77" s="374">
        <f t="shared" si="17"/>
        <v>0</v>
      </c>
      <c r="E77" s="394">
        <f t="shared" si="17"/>
        <v>0</v>
      </c>
      <c r="F77" s="374">
        <f t="shared" si="17"/>
        <v>0</v>
      </c>
      <c r="G77" s="374">
        <f t="shared" si="17"/>
        <v>0</v>
      </c>
      <c r="H77" s="395">
        <f t="shared" si="16"/>
        <v>0</v>
      </c>
      <c r="I77" s="42"/>
      <c r="J77" s="42"/>
      <c r="K77" s="42"/>
      <c r="L77" s="42"/>
      <c r="M77" s="42"/>
      <c r="N77" s="42"/>
      <c r="O77" s="42"/>
      <c r="P77" s="42"/>
    </row>
    <row r="78" spans="1:16" x14ac:dyDescent="0.25">
      <c r="A78" s="606"/>
    </row>
  </sheetData>
  <mergeCells count="42">
    <mergeCell ref="K5:P5"/>
    <mergeCell ref="B31:H31"/>
    <mergeCell ref="K31:P31"/>
    <mergeCell ref="B42:H42"/>
    <mergeCell ref="B43:D43"/>
    <mergeCell ref="P6:P7"/>
    <mergeCell ref="H43:H44"/>
    <mergeCell ref="P32:P33"/>
    <mergeCell ref="K32:O32"/>
    <mergeCell ref="K6:O6"/>
    <mergeCell ref="B6:D6"/>
    <mergeCell ref="H17:H18"/>
    <mergeCell ref="E6:G6"/>
    <mergeCell ref="H6:H7"/>
    <mergeCell ref="B16:H16"/>
    <mergeCell ref="B5:H5"/>
    <mergeCell ref="K58:O58"/>
    <mergeCell ref="B58:D58"/>
    <mergeCell ref="E32:G32"/>
    <mergeCell ref="E43:G43"/>
    <mergeCell ref="B57:H57"/>
    <mergeCell ref="K57:P57"/>
    <mergeCell ref="H32:H33"/>
    <mergeCell ref="P58:P59"/>
    <mergeCell ref="A57:A59"/>
    <mergeCell ref="J57:J59"/>
    <mergeCell ref="A31:A33"/>
    <mergeCell ref="B68:H68"/>
    <mergeCell ref="A68:A70"/>
    <mergeCell ref="E69:G69"/>
    <mergeCell ref="H69:H70"/>
    <mergeCell ref="J31:J33"/>
    <mergeCell ref="A42:A44"/>
    <mergeCell ref="B69:D69"/>
    <mergeCell ref="E58:G58"/>
    <mergeCell ref="H58:H59"/>
    <mergeCell ref="B32:D32"/>
    <mergeCell ref="A5:A7"/>
    <mergeCell ref="J5:J7"/>
    <mergeCell ref="A16:A18"/>
    <mergeCell ref="B17:D17"/>
    <mergeCell ref="E17:G17"/>
  </mergeCells>
  <conditionalFormatting sqref="H13">
    <cfRule type="expression" dxfId="1" priority="2" stopIfTrue="1">
      <formula>$H$13/$H$14&gt;0.1</formula>
    </cfRule>
  </conditionalFormatting>
  <conditionalFormatting sqref="H39">
    <cfRule type="expression" dxfId="0" priority="1" stopIfTrue="1">
      <formula>$H$39/$H$40&gt;0.1</formula>
    </cfRule>
  </conditionalFormatting>
  <pageMargins left="0.7" right="0.7" top="0.75" bottom="0.75" header="0.3" footer="0.3"/>
  <pageSetup paperSize="9" scale="70" fitToHeight="0" orientation="landscape" r:id="rId1"/>
  <headerFooter>
    <oddFooter>&amp;C&amp;A&amp;RPage &amp;P</oddFooter>
  </headerFooter>
  <rowBreaks count="2" manualBreakCount="2">
    <brk id="26" max="16383" man="1"/>
    <brk id="5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zoomScale="85" zoomScaleNormal="85" workbookViewId="0"/>
  </sheetViews>
  <sheetFormatPr defaultRowHeight="15" x14ac:dyDescent="0.25"/>
  <cols>
    <col min="1" max="1" width="32.42578125" style="27" customWidth="1"/>
    <col min="2" max="2" width="11.28515625" style="27" bestFit="1" customWidth="1"/>
    <col min="3" max="3" width="9.85546875" style="27" customWidth="1"/>
    <col min="4" max="4" width="11" style="27" customWidth="1"/>
    <col min="5" max="5" width="11.85546875" style="27" customWidth="1"/>
    <col min="6" max="6" width="13" style="27" customWidth="1"/>
    <col min="7" max="7" width="14.5703125" style="27" customWidth="1"/>
    <col min="8" max="8" width="10.42578125" style="27" customWidth="1"/>
    <col min="9" max="9" width="10.85546875" style="27" customWidth="1"/>
    <col min="10" max="10" width="14.5703125" style="27" customWidth="1"/>
    <col min="11" max="11" width="13" style="27" customWidth="1"/>
    <col min="12" max="12" width="9.140625" style="27"/>
    <col min="13" max="13" width="10" style="27" customWidth="1"/>
    <col min="14" max="16384" width="9.140625" style="27"/>
  </cols>
  <sheetData>
    <row r="1" spans="1:14" ht="15.75" x14ac:dyDescent="0.25">
      <c r="A1" s="128" t="s">
        <v>256</v>
      </c>
    </row>
    <row r="2" spans="1:14" x14ac:dyDescent="0.25">
      <c r="A2" s="28" t="s">
        <v>310</v>
      </c>
      <c r="B2" s="28"/>
      <c r="C2" s="28"/>
      <c r="D2" s="28"/>
      <c r="E2" s="28"/>
      <c r="F2" s="28"/>
      <c r="G2" s="28"/>
      <c r="H2" s="28"/>
      <c r="I2" s="28"/>
      <c r="J2" s="28"/>
    </row>
    <row r="3" spans="1:14" ht="15.75" thickBot="1" x14ac:dyDescent="0.3">
      <c r="A3" s="28" t="s">
        <v>320</v>
      </c>
      <c r="B3" s="28"/>
      <c r="C3" s="28"/>
      <c r="D3" s="28"/>
      <c r="E3" s="28"/>
      <c r="F3" s="28"/>
      <c r="G3" s="28"/>
      <c r="H3" s="28"/>
      <c r="I3" s="28"/>
      <c r="J3" s="28"/>
    </row>
    <row r="4" spans="1:14" ht="31.5" customHeight="1" x14ac:dyDescent="0.25">
      <c r="A4" s="1210" t="s">
        <v>298</v>
      </c>
      <c r="B4" s="1190" t="s">
        <v>302</v>
      </c>
      <c r="C4" s="949" t="s">
        <v>304</v>
      </c>
      <c r="D4" s="1154"/>
      <c r="E4" s="1154"/>
      <c r="F4" s="1155"/>
      <c r="G4" s="28"/>
      <c r="H4" s="28"/>
      <c r="I4" s="28"/>
      <c r="J4" s="28"/>
    </row>
    <row r="5" spans="1:14" ht="44.25" thickBot="1" x14ac:dyDescent="0.3">
      <c r="A5" s="1211"/>
      <c r="B5" s="1191"/>
      <c r="C5" s="474" t="s">
        <v>257</v>
      </c>
      <c r="D5" s="474" t="s">
        <v>258</v>
      </c>
      <c r="E5" s="475" t="s">
        <v>259</v>
      </c>
      <c r="F5" s="476" t="s">
        <v>260</v>
      </c>
      <c r="G5" s="28"/>
      <c r="H5" s="28"/>
      <c r="I5" s="28"/>
      <c r="J5" s="28"/>
    </row>
    <row r="6" spans="1:14" x14ac:dyDescent="0.25">
      <c r="A6" s="471" t="s">
        <v>257</v>
      </c>
      <c r="B6" s="401">
        <f>SUM(Student!O6+Student!O22+Student!O38)</f>
        <v>0</v>
      </c>
      <c r="C6" s="494"/>
      <c r="D6" s="433">
        <v>0</v>
      </c>
      <c r="E6" s="433">
        <v>0</v>
      </c>
      <c r="F6" s="477">
        <v>0</v>
      </c>
      <c r="G6" s="28"/>
      <c r="H6" s="28"/>
      <c r="I6" s="28"/>
      <c r="J6" s="28"/>
    </row>
    <row r="7" spans="1:14" x14ac:dyDescent="0.25">
      <c r="A7" s="468" t="s">
        <v>258</v>
      </c>
      <c r="B7" s="402">
        <f>SUM(Student!O7+Student!O23+Student!O39)</f>
        <v>0</v>
      </c>
      <c r="C7" s="478">
        <v>0</v>
      </c>
      <c r="D7" s="495"/>
      <c r="E7" s="434">
        <v>0</v>
      </c>
      <c r="F7" s="436">
        <v>0</v>
      </c>
      <c r="G7" s="28"/>
      <c r="H7" s="28"/>
      <c r="I7" s="28"/>
      <c r="J7" s="28"/>
    </row>
    <row r="8" spans="1:14" x14ac:dyDescent="0.25">
      <c r="A8" s="468" t="s">
        <v>259</v>
      </c>
      <c r="B8" s="402">
        <f>SUM(Student!O9+Student!O25+Student!O41)</f>
        <v>0</v>
      </c>
      <c r="C8" s="478">
        <v>0</v>
      </c>
      <c r="D8" s="434">
        <v>0</v>
      </c>
      <c r="E8" s="495"/>
      <c r="F8" s="436">
        <v>0</v>
      </c>
      <c r="G8" s="28"/>
      <c r="H8" s="28"/>
      <c r="I8" s="28"/>
      <c r="J8" s="28"/>
    </row>
    <row r="9" spans="1:14" ht="15.75" thickBot="1" x14ac:dyDescent="0.3">
      <c r="A9" s="469" t="s">
        <v>260</v>
      </c>
      <c r="B9" s="403">
        <f>SUM(Student!O10+Student!O26+Student!O42)</f>
        <v>0</v>
      </c>
      <c r="C9" s="479">
        <v>0</v>
      </c>
      <c r="D9" s="480">
        <v>0</v>
      </c>
      <c r="E9" s="480">
        <v>0</v>
      </c>
      <c r="F9" s="496"/>
      <c r="G9" s="28"/>
      <c r="H9" s="28"/>
      <c r="I9" s="28"/>
      <c r="J9" s="28"/>
    </row>
    <row r="10" spans="1:14" ht="15.75" thickBot="1" x14ac:dyDescent="0.3">
      <c r="A10" s="470" t="s">
        <v>6</v>
      </c>
      <c r="B10" s="395">
        <f>SUM(B6:B9)</f>
        <v>0</v>
      </c>
      <c r="C10" s="481">
        <f>SUM(C6:C9)</f>
        <v>0</v>
      </c>
      <c r="D10" s="482">
        <f>SUM(D6:D9)</f>
        <v>0</v>
      </c>
      <c r="E10" s="482">
        <f>SUM(E6:E9)</f>
        <v>0</v>
      </c>
      <c r="F10" s="483">
        <f>SUM(F6:F9)</f>
        <v>0</v>
      </c>
      <c r="G10" s="28"/>
      <c r="H10" s="28"/>
      <c r="I10" s="28"/>
      <c r="J10" s="28"/>
    </row>
    <row r="11" spans="1:14" ht="15" customHeight="1" x14ac:dyDescent="0.25">
      <c r="A11" s="1064" t="s">
        <v>190</v>
      </c>
      <c r="B11" s="1064"/>
      <c r="C11" s="1064"/>
      <c r="D11" s="1064"/>
      <c r="E11" s="1064"/>
      <c r="F11" s="1064"/>
      <c r="G11" s="1064"/>
      <c r="H11" s="1064"/>
      <c r="I11" s="1064"/>
      <c r="J11" s="1064"/>
    </row>
    <row r="12" spans="1:14" x14ac:dyDescent="0.25">
      <c r="A12" s="1064"/>
      <c r="B12" s="1064"/>
      <c r="C12" s="1064"/>
      <c r="D12" s="1064"/>
      <c r="E12" s="1064"/>
      <c r="F12" s="1064"/>
      <c r="G12" s="1064"/>
      <c r="H12" s="1064"/>
      <c r="I12" s="1064"/>
      <c r="J12" s="1064"/>
    </row>
    <row r="13" spans="1:14" x14ac:dyDescent="0.25">
      <c r="A13" s="28" t="s">
        <v>303</v>
      </c>
      <c r="B13" s="28"/>
      <c r="C13" s="28"/>
      <c r="D13" s="28"/>
      <c r="E13" s="28"/>
      <c r="F13" s="28"/>
      <c r="G13" s="28"/>
      <c r="H13" s="28"/>
      <c r="I13" s="28"/>
      <c r="J13" s="28"/>
    </row>
    <row r="15" spans="1:14" ht="15.75" x14ac:dyDescent="0.25">
      <c r="A15" s="128" t="s">
        <v>213</v>
      </c>
      <c r="B15" s="42"/>
      <c r="C15" s="42"/>
      <c r="D15" s="42"/>
      <c r="E15" s="42"/>
      <c r="F15" s="42"/>
      <c r="G15" s="42"/>
      <c r="H15" s="42"/>
      <c r="I15" s="42"/>
      <c r="J15" s="42"/>
      <c r="K15" s="42"/>
      <c r="L15" s="42"/>
      <c r="M15" s="42"/>
      <c r="N15" s="42"/>
    </row>
    <row r="16" spans="1:14" x14ac:dyDescent="0.25">
      <c r="A16" s="28" t="s">
        <v>231</v>
      </c>
      <c r="B16" s="42"/>
      <c r="C16" s="42"/>
      <c r="D16" s="42"/>
      <c r="E16" s="42"/>
      <c r="F16" s="42"/>
      <c r="G16" s="42"/>
      <c r="H16" s="42"/>
      <c r="I16" s="42"/>
      <c r="J16" s="42"/>
      <c r="K16" s="42"/>
      <c r="L16" s="42"/>
      <c r="M16" s="42"/>
      <c r="N16" s="42"/>
    </row>
    <row r="17" spans="1:14" ht="15.75" thickBot="1" x14ac:dyDescent="0.3">
      <c r="A17" s="28" t="s">
        <v>365</v>
      </c>
      <c r="B17" s="28"/>
      <c r="C17" s="28"/>
      <c r="D17" s="28"/>
      <c r="E17" s="28"/>
      <c r="F17" s="28"/>
      <c r="G17" s="28"/>
      <c r="H17" s="28"/>
      <c r="I17" s="28"/>
      <c r="J17" s="28"/>
      <c r="K17" s="28"/>
      <c r="L17" s="28"/>
      <c r="M17" s="28"/>
      <c r="N17" s="28"/>
    </row>
    <row r="18" spans="1:14" ht="15.75" thickBot="1" x14ac:dyDescent="0.3">
      <c r="A18" s="1200" t="s">
        <v>300</v>
      </c>
      <c r="B18" s="1201"/>
      <c r="C18" s="1206" t="s">
        <v>299</v>
      </c>
      <c r="D18" s="1207"/>
      <c r="E18" s="1207"/>
      <c r="F18" s="1207"/>
      <c r="G18" s="1207"/>
      <c r="H18" s="1207"/>
      <c r="I18" s="1207"/>
      <c r="J18" s="1207"/>
      <c r="K18" s="1207"/>
      <c r="L18" s="1207"/>
      <c r="M18" s="1207"/>
      <c r="N18" s="1162" t="s">
        <v>6</v>
      </c>
    </row>
    <row r="19" spans="1:14" ht="91.5" customHeight="1" thickBot="1" x14ac:dyDescent="0.3">
      <c r="A19" s="1202"/>
      <c r="B19" s="1203"/>
      <c r="C19" s="472" t="s">
        <v>438</v>
      </c>
      <c r="D19" s="143" t="s">
        <v>255</v>
      </c>
      <c r="E19" s="143" t="s">
        <v>439</v>
      </c>
      <c r="F19" s="143" t="s">
        <v>440</v>
      </c>
      <c r="G19" s="143" t="s">
        <v>441</v>
      </c>
      <c r="H19" s="143" t="s">
        <v>442</v>
      </c>
      <c r="I19" s="143" t="s">
        <v>546</v>
      </c>
      <c r="J19" s="143" t="s">
        <v>443</v>
      </c>
      <c r="K19" s="143" t="s">
        <v>444</v>
      </c>
      <c r="L19" s="473" t="s">
        <v>445</v>
      </c>
      <c r="M19" s="473" t="s">
        <v>446</v>
      </c>
      <c r="N19" s="1163"/>
    </row>
    <row r="20" spans="1:14" x14ac:dyDescent="0.25">
      <c r="A20" s="1192" t="s">
        <v>122</v>
      </c>
      <c r="B20" s="1193"/>
      <c r="C20" s="484">
        <v>0</v>
      </c>
      <c r="D20" s="433">
        <v>0</v>
      </c>
      <c r="E20" s="433">
        <v>0</v>
      </c>
      <c r="F20" s="433">
        <v>0</v>
      </c>
      <c r="G20" s="433">
        <v>0</v>
      </c>
      <c r="H20" s="433">
        <v>0</v>
      </c>
      <c r="I20" s="433">
        <v>0</v>
      </c>
      <c r="J20" s="433">
        <v>0</v>
      </c>
      <c r="K20" s="433">
        <v>0</v>
      </c>
      <c r="L20" s="433">
        <v>0</v>
      </c>
      <c r="M20" s="437">
        <v>0</v>
      </c>
      <c r="N20" s="401">
        <f t="shared" ref="N20:N44" si="0">SUM(C20:M20)</f>
        <v>0</v>
      </c>
    </row>
    <row r="21" spans="1:14" x14ac:dyDescent="0.25">
      <c r="A21" s="1168" t="s">
        <v>123</v>
      </c>
      <c r="B21" s="1169"/>
      <c r="C21" s="478">
        <v>0</v>
      </c>
      <c r="D21" s="434">
        <v>0</v>
      </c>
      <c r="E21" s="434">
        <v>0</v>
      </c>
      <c r="F21" s="434">
        <v>0</v>
      </c>
      <c r="G21" s="434">
        <v>0</v>
      </c>
      <c r="H21" s="434">
        <v>0</v>
      </c>
      <c r="I21" s="434">
        <v>0</v>
      </c>
      <c r="J21" s="434">
        <v>0</v>
      </c>
      <c r="K21" s="434">
        <v>0</v>
      </c>
      <c r="L21" s="434">
        <v>0</v>
      </c>
      <c r="M21" s="435">
        <v>0</v>
      </c>
      <c r="N21" s="402">
        <f t="shared" si="0"/>
        <v>0</v>
      </c>
    </row>
    <row r="22" spans="1:14" x14ac:dyDescent="0.25">
      <c r="A22" s="1168" t="s">
        <v>124</v>
      </c>
      <c r="B22" s="1169"/>
      <c r="C22" s="478">
        <v>0</v>
      </c>
      <c r="D22" s="434">
        <v>0</v>
      </c>
      <c r="E22" s="434">
        <v>0</v>
      </c>
      <c r="F22" s="434">
        <v>0</v>
      </c>
      <c r="G22" s="434">
        <v>0</v>
      </c>
      <c r="H22" s="434">
        <v>0</v>
      </c>
      <c r="I22" s="434">
        <v>0</v>
      </c>
      <c r="J22" s="434">
        <v>0</v>
      </c>
      <c r="K22" s="434">
        <v>0</v>
      </c>
      <c r="L22" s="434">
        <v>0</v>
      </c>
      <c r="M22" s="435">
        <v>0</v>
      </c>
      <c r="N22" s="402">
        <f t="shared" si="0"/>
        <v>0</v>
      </c>
    </row>
    <row r="23" spans="1:14" x14ac:dyDescent="0.25">
      <c r="A23" s="1168" t="s">
        <v>125</v>
      </c>
      <c r="B23" s="1169"/>
      <c r="C23" s="478">
        <v>0</v>
      </c>
      <c r="D23" s="434">
        <v>0</v>
      </c>
      <c r="E23" s="434">
        <v>0</v>
      </c>
      <c r="F23" s="434">
        <v>0</v>
      </c>
      <c r="G23" s="434">
        <v>0</v>
      </c>
      <c r="H23" s="434">
        <v>0</v>
      </c>
      <c r="I23" s="434">
        <v>0</v>
      </c>
      <c r="J23" s="434">
        <v>0</v>
      </c>
      <c r="K23" s="434">
        <v>0</v>
      </c>
      <c r="L23" s="434">
        <v>0</v>
      </c>
      <c r="M23" s="435">
        <v>0</v>
      </c>
      <c r="N23" s="402">
        <f t="shared" si="0"/>
        <v>0</v>
      </c>
    </row>
    <row r="24" spans="1:14" x14ac:dyDescent="0.25">
      <c r="A24" s="1168" t="s">
        <v>126</v>
      </c>
      <c r="B24" s="1169"/>
      <c r="C24" s="478">
        <v>0</v>
      </c>
      <c r="D24" s="434">
        <v>0</v>
      </c>
      <c r="E24" s="434">
        <v>0</v>
      </c>
      <c r="F24" s="434">
        <v>0</v>
      </c>
      <c r="G24" s="434">
        <v>0</v>
      </c>
      <c r="H24" s="434">
        <v>0</v>
      </c>
      <c r="I24" s="434">
        <v>0</v>
      </c>
      <c r="J24" s="434">
        <v>0</v>
      </c>
      <c r="K24" s="434">
        <v>0</v>
      </c>
      <c r="L24" s="434">
        <v>0</v>
      </c>
      <c r="M24" s="435">
        <v>0</v>
      </c>
      <c r="N24" s="402">
        <f t="shared" si="0"/>
        <v>0</v>
      </c>
    </row>
    <row r="25" spans="1:14" x14ac:dyDescent="0.25">
      <c r="A25" s="1168" t="s">
        <v>127</v>
      </c>
      <c r="B25" s="1169"/>
      <c r="C25" s="478">
        <v>0</v>
      </c>
      <c r="D25" s="434">
        <v>0</v>
      </c>
      <c r="E25" s="434">
        <v>0</v>
      </c>
      <c r="F25" s="434">
        <v>0</v>
      </c>
      <c r="G25" s="434">
        <v>0</v>
      </c>
      <c r="H25" s="434">
        <v>0</v>
      </c>
      <c r="I25" s="434">
        <v>0</v>
      </c>
      <c r="J25" s="434">
        <v>0</v>
      </c>
      <c r="K25" s="434">
        <v>0</v>
      </c>
      <c r="L25" s="434">
        <v>0</v>
      </c>
      <c r="M25" s="435">
        <v>0</v>
      </c>
      <c r="N25" s="402">
        <f t="shared" si="0"/>
        <v>0</v>
      </c>
    </row>
    <row r="26" spans="1:14" x14ac:dyDescent="0.25">
      <c r="A26" s="1168" t="s">
        <v>128</v>
      </c>
      <c r="B26" s="1169"/>
      <c r="C26" s="478">
        <v>0</v>
      </c>
      <c r="D26" s="434">
        <v>0</v>
      </c>
      <c r="E26" s="434">
        <v>0</v>
      </c>
      <c r="F26" s="434">
        <v>0</v>
      </c>
      <c r="G26" s="434">
        <v>0</v>
      </c>
      <c r="H26" s="434">
        <v>0</v>
      </c>
      <c r="I26" s="434">
        <v>0</v>
      </c>
      <c r="J26" s="434">
        <v>0</v>
      </c>
      <c r="K26" s="434">
        <v>0</v>
      </c>
      <c r="L26" s="434">
        <v>0</v>
      </c>
      <c r="M26" s="435">
        <v>0</v>
      </c>
      <c r="N26" s="402">
        <f t="shared" si="0"/>
        <v>0</v>
      </c>
    </row>
    <row r="27" spans="1:14" x14ac:dyDescent="0.25">
      <c r="A27" s="1168" t="s">
        <v>129</v>
      </c>
      <c r="B27" s="1169"/>
      <c r="C27" s="478">
        <v>0</v>
      </c>
      <c r="D27" s="434">
        <v>0</v>
      </c>
      <c r="E27" s="434">
        <v>0</v>
      </c>
      <c r="F27" s="434">
        <v>0</v>
      </c>
      <c r="G27" s="434">
        <v>0</v>
      </c>
      <c r="H27" s="434">
        <v>0</v>
      </c>
      <c r="I27" s="434">
        <v>0</v>
      </c>
      <c r="J27" s="434">
        <v>0</v>
      </c>
      <c r="K27" s="434">
        <v>0</v>
      </c>
      <c r="L27" s="434">
        <v>0</v>
      </c>
      <c r="M27" s="435">
        <v>0</v>
      </c>
      <c r="N27" s="402">
        <f t="shared" si="0"/>
        <v>0</v>
      </c>
    </row>
    <row r="28" spans="1:14" x14ac:dyDescent="0.25">
      <c r="A28" s="1168" t="s">
        <v>130</v>
      </c>
      <c r="B28" s="1169"/>
      <c r="C28" s="478">
        <v>0</v>
      </c>
      <c r="D28" s="434">
        <v>0</v>
      </c>
      <c r="E28" s="434">
        <v>0</v>
      </c>
      <c r="F28" s="434">
        <v>0</v>
      </c>
      <c r="G28" s="434">
        <v>0</v>
      </c>
      <c r="H28" s="434">
        <v>0</v>
      </c>
      <c r="I28" s="434">
        <v>0</v>
      </c>
      <c r="J28" s="434">
        <v>0</v>
      </c>
      <c r="K28" s="434">
        <v>0</v>
      </c>
      <c r="L28" s="434">
        <v>0</v>
      </c>
      <c r="M28" s="435">
        <v>0</v>
      </c>
      <c r="N28" s="402">
        <f t="shared" si="0"/>
        <v>0</v>
      </c>
    </row>
    <row r="29" spans="1:14" x14ac:dyDescent="0.25">
      <c r="A29" s="1168" t="s">
        <v>132</v>
      </c>
      <c r="B29" s="1169"/>
      <c r="C29" s="478">
        <v>0</v>
      </c>
      <c r="D29" s="434">
        <v>0</v>
      </c>
      <c r="E29" s="434">
        <v>0</v>
      </c>
      <c r="F29" s="434">
        <v>0</v>
      </c>
      <c r="G29" s="434">
        <v>0</v>
      </c>
      <c r="H29" s="434">
        <v>0</v>
      </c>
      <c r="I29" s="434">
        <v>0</v>
      </c>
      <c r="J29" s="434">
        <v>0</v>
      </c>
      <c r="K29" s="434">
        <v>0</v>
      </c>
      <c r="L29" s="434">
        <v>0</v>
      </c>
      <c r="M29" s="435">
        <v>0</v>
      </c>
      <c r="N29" s="402">
        <f t="shared" si="0"/>
        <v>0</v>
      </c>
    </row>
    <row r="30" spans="1:14" x14ac:dyDescent="0.25">
      <c r="A30" s="1168" t="s">
        <v>133</v>
      </c>
      <c r="B30" s="1169"/>
      <c r="C30" s="478">
        <v>0</v>
      </c>
      <c r="D30" s="434">
        <v>0</v>
      </c>
      <c r="E30" s="434">
        <v>0</v>
      </c>
      <c r="F30" s="434">
        <v>0</v>
      </c>
      <c r="G30" s="434">
        <v>0</v>
      </c>
      <c r="H30" s="434">
        <v>0</v>
      </c>
      <c r="I30" s="434">
        <v>0</v>
      </c>
      <c r="J30" s="434">
        <v>0</v>
      </c>
      <c r="K30" s="434">
        <v>0</v>
      </c>
      <c r="L30" s="434">
        <v>0</v>
      </c>
      <c r="M30" s="435">
        <v>0</v>
      </c>
      <c r="N30" s="402">
        <f t="shared" si="0"/>
        <v>0</v>
      </c>
    </row>
    <row r="31" spans="1:14" x14ac:dyDescent="0.25">
      <c r="A31" s="1168" t="s">
        <v>134</v>
      </c>
      <c r="B31" s="1169"/>
      <c r="C31" s="478">
        <v>0</v>
      </c>
      <c r="D31" s="434">
        <v>0</v>
      </c>
      <c r="E31" s="434">
        <v>0</v>
      </c>
      <c r="F31" s="434">
        <v>0</v>
      </c>
      <c r="G31" s="434">
        <v>0</v>
      </c>
      <c r="H31" s="434">
        <v>0</v>
      </c>
      <c r="I31" s="434">
        <v>0</v>
      </c>
      <c r="J31" s="434">
        <v>0</v>
      </c>
      <c r="K31" s="434">
        <v>0</v>
      </c>
      <c r="L31" s="434">
        <v>0</v>
      </c>
      <c r="M31" s="435">
        <v>0</v>
      </c>
      <c r="N31" s="402">
        <f t="shared" si="0"/>
        <v>0</v>
      </c>
    </row>
    <row r="32" spans="1:14" x14ac:dyDescent="0.25">
      <c r="A32" s="1168" t="s">
        <v>135</v>
      </c>
      <c r="B32" s="1169"/>
      <c r="C32" s="478">
        <v>0</v>
      </c>
      <c r="D32" s="434">
        <v>0</v>
      </c>
      <c r="E32" s="434">
        <v>0</v>
      </c>
      <c r="F32" s="434">
        <v>0</v>
      </c>
      <c r="G32" s="434">
        <v>0</v>
      </c>
      <c r="H32" s="434">
        <v>0</v>
      </c>
      <c r="I32" s="434">
        <v>0</v>
      </c>
      <c r="J32" s="434">
        <v>0</v>
      </c>
      <c r="K32" s="434">
        <v>0</v>
      </c>
      <c r="L32" s="434">
        <v>0</v>
      </c>
      <c r="M32" s="435">
        <v>0</v>
      </c>
      <c r="N32" s="402">
        <f t="shared" si="0"/>
        <v>0</v>
      </c>
    </row>
    <row r="33" spans="1:14" x14ac:dyDescent="0.25">
      <c r="A33" s="1198" t="s">
        <v>136</v>
      </c>
      <c r="B33" s="1199"/>
      <c r="C33" s="478">
        <v>0</v>
      </c>
      <c r="D33" s="434">
        <v>0</v>
      </c>
      <c r="E33" s="434">
        <v>0</v>
      </c>
      <c r="F33" s="434">
        <v>0</v>
      </c>
      <c r="G33" s="434">
        <v>0</v>
      </c>
      <c r="H33" s="434">
        <v>0</v>
      </c>
      <c r="I33" s="434">
        <v>0</v>
      </c>
      <c r="J33" s="434">
        <v>0</v>
      </c>
      <c r="K33" s="434">
        <v>0</v>
      </c>
      <c r="L33" s="434">
        <v>0</v>
      </c>
      <c r="M33" s="435">
        <v>0</v>
      </c>
      <c r="N33" s="402">
        <f t="shared" si="0"/>
        <v>0</v>
      </c>
    </row>
    <row r="34" spans="1:14" x14ac:dyDescent="0.25">
      <c r="A34" s="1168" t="s">
        <v>131</v>
      </c>
      <c r="B34" s="1169"/>
      <c r="C34" s="478">
        <v>0</v>
      </c>
      <c r="D34" s="434">
        <v>0</v>
      </c>
      <c r="E34" s="434">
        <v>0</v>
      </c>
      <c r="F34" s="434">
        <v>0</v>
      </c>
      <c r="G34" s="434">
        <v>0</v>
      </c>
      <c r="H34" s="434">
        <v>0</v>
      </c>
      <c r="I34" s="434">
        <v>0</v>
      </c>
      <c r="J34" s="434">
        <v>0</v>
      </c>
      <c r="K34" s="434">
        <v>0</v>
      </c>
      <c r="L34" s="434">
        <v>0</v>
      </c>
      <c r="M34" s="435">
        <v>0</v>
      </c>
      <c r="N34" s="402">
        <f t="shared" si="0"/>
        <v>0</v>
      </c>
    </row>
    <row r="35" spans="1:14" x14ac:dyDescent="0.25">
      <c r="A35" s="1168" t="s">
        <v>137</v>
      </c>
      <c r="B35" s="1169"/>
      <c r="C35" s="478">
        <v>0</v>
      </c>
      <c r="D35" s="434">
        <v>0</v>
      </c>
      <c r="E35" s="434">
        <v>0</v>
      </c>
      <c r="F35" s="434">
        <v>0</v>
      </c>
      <c r="G35" s="434">
        <v>0</v>
      </c>
      <c r="H35" s="434">
        <v>0</v>
      </c>
      <c r="I35" s="434">
        <v>0</v>
      </c>
      <c r="J35" s="434">
        <v>0</v>
      </c>
      <c r="K35" s="434">
        <v>0</v>
      </c>
      <c r="L35" s="434">
        <v>0</v>
      </c>
      <c r="M35" s="435">
        <v>0</v>
      </c>
      <c r="N35" s="402">
        <f t="shared" si="0"/>
        <v>0</v>
      </c>
    </row>
    <row r="36" spans="1:14" x14ac:dyDescent="0.25">
      <c r="A36" s="1168" t="s">
        <v>138</v>
      </c>
      <c r="B36" s="1169"/>
      <c r="C36" s="478">
        <v>0</v>
      </c>
      <c r="D36" s="434">
        <v>0</v>
      </c>
      <c r="E36" s="434">
        <v>0</v>
      </c>
      <c r="F36" s="434">
        <v>0</v>
      </c>
      <c r="G36" s="434">
        <v>0</v>
      </c>
      <c r="H36" s="434">
        <v>0</v>
      </c>
      <c r="I36" s="434">
        <v>0</v>
      </c>
      <c r="J36" s="434">
        <v>0</v>
      </c>
      <c r="K36" s="434">
        <v>0</v>
      </c>
      <c r="L36" s="434">
        <v>0</v>
      </c>
      <c r="M36" s="435">
        <v>0</v>
      </c>
      <c r="N36" s="402">
        <f t="shared" si="0"/>
        <v>0</v>
      </c>
    </row>
    <row r="37" spans="1:14" x14ac:dyDescent="0.25">
      <c r="A37" s="1168" t="s">
        <v>139</v>
      </c>
      <c r="B37" s="1169"/>
      <c r="C37" s="478">
        <v>0</v>
      </c>
      <c r="D37" s="434">
        <v>0</v>
      </c>
      <c r="E37" s="434">
        <v>0</v>
      </c>
      <c r="F37" s="434">
        <v>0</v>
      </c>
      <c r="G37" s="434">
        <v>0</v>
      </c>
      <c r="H37" s="434">
        <v>0</v>
      </c>
      <c r="I37" s="434">
        <v>0</v>
      </c>
      <c r="J37" s="434">
        <v>0</v>
      </c>
      <c r="K37" s="434">
        <v>0</v>
      </c>
      <c r="L37" s="434">
        <v>0</v>
      </c>
      <c r="M37" s="435">
        <v>0</v>
      </c>
      <c r="N37" s="402">
        <f t="shared" si="0"/>
        <v>0</v>
      </c>
    </row>
    <row r="38" spans="1:14" x14ac:dyDescent="0.25">
      <c r="A38" s="1168" t="s">
        <v>140</v>
      </c>
      <c r="B38" s="1169"/>
      <c r="C38" s="478">
        <v>0</v>
      </c>
      <c r="D38" s="434">
        <v>0</v>
      </c>
      <c r="E38" s="434">
        <v>0</v>
      </c>
      <c r="F38" s="434">
        <v>0</v>
      </c>
      <c r="G38" s="434">
        <v>0</v>
      </c>
      <c r="H38" s="434">
        <v>0</v>
      </c>
      <c r="I38" s="434">
        <v>0</v>
      </c>
      <c r="J38" s="434">
        <v>0</v>
      </c>
      <c r="K38" s="434">
        <v>0</v>
      </c>
      <c r="L38" s="434">
        <v>0</v>
      </c>
      <c r="M38" s="435">
        <v>0</v>
      </c>
      <c r="N38" s="402">
        <f t="shared" si="0"/>
        <v>0</v>
      </c>
    </row>
    <row r="39" spans="1:14" x14ac:dyDescent="0.25">
      <c r="A39" s="1168" t="s">
        <v>141</v>
      </c>
      <c r="B39" s="1169"/>
      <c r="C39" s="478">
        <v>0</v>
      </c>
      <c r="D39" s="434">
        <v>0</v>
      </c>
      <c r="E39" s="434">
        <v>0</v>
      </c>
      <c r="F39" s="434">
        <v>0</v>
      </c>
      <c r="G39" s="434">
        <v>0</v>
      </c>
      <c r="H39" s="434">
        <v>0</v>
      </c>
      <c r="I39" s="434">
        <v>0</v>
      </c>
      <c r="J39" s="434">
        <v>0</v>
      </c>
      <c r="K39" s="434">
        <v>0</v>
      </c>
      <c r="L39" s="434">
        <v>0</v>
      </c>
      <c r="M39" s="435">
        <v>0</v>
      </c>
      <c r="N39" s="402">
        <f t="shared" si="0"/>
        <v>0</v>
      </c>
    </row>
    <row r="40" spans="1:14" x14ac:dyDescent="0.25">
      <c r="A40" s="1168" t="s">
        <v>142</v>
      </c>
      <c r="B40" s="1169"/>
      <c r="C40" s="478">
        <v>0</v>
      </c>
      <c r="D40" s="434">
        <v>0</v>
      </c>
      <c r="E40" s="434">
        <v>0</v>
      </c>
      <c r="F40" s="434">
        <v>0</v>
      </c>
      <c r="G40" s="434">
        <v>0</v>
      </c>
      <c r="H40" s="434">
        <v>0</v>
      </c>
      <c r="I40" s="434">
        <v>0</v>
      </c>
      <c r="J40" s="434">
        <v>0</v>
      </c>
      <c r="K40" s="434">
        <v>0</v>
      </c>
      <c r="L40" s="434">
        <v>0</v>
      </c>
      <c r="M40" s="435">
        <v>0</v>
      </c>
      <c r="N40" s="402">
        <f t="shared" si="0"/>
        <v>0</v>
      </c>
    </row>
    <row r="41" spans="1:14" x14ac:dyDescent="0.25">
      <c r="A41" s="1168" t="s">
        <v>143</v>
      </c>
      <c r="B41" s="1169"/>
      <c r="C41" s="478">
        <v>0</v>
      </c>
      <c r="D41" s="434">
        <v>0</v>
      </c>
      <c r="E41" s="434">
        <v>0</v>
      </c>
      <c r="F41" s="434">
        <v>0</v>
      </c>
      <c r="G41" s="434">
        <v>0</v>
      </c>
      <c r="H41" s="434">
        <v>0</v>
      </c>
      <c r="I41" s="434">
        <v>0</v>
      </c>
      <c r="J41" s="434">
        <v>0</v>
      </c>
      <c r="K41" s="434">
        <v>0</v>
      </c>
      <c r="L41" s="434">
        <v>0</v>
      </c>
      <c r="M41" s="435">
        <v>0</v>
      </c>
      <c r="N41" s="402">
        <f t="shared" si="0"/>
        <v>0</v>
      </c>
    </row>
    <row r="42" spans="1:14" x14ac:dyDescent="0.25">
      <c r="A42" s="1168" t="s">
        <v>144</v>
      </c>
      <c r="B42" s="1169"/>
      <c r="C42" s="478">
        <v>0</v>
      </c>
      <c r="D42" s="434">
        <v>0</v>
      </c>
      <c r="E42" s="434">
        <v>0</v>
      </c>
      <c r="F42" s="434">
        <v>0</v>
      </c>
      <c r="G42" s="434">
        <v>0</v>
      </c>
      <c r="H42" s="434">
        <v>0</v>
      </c>
      <c r="I42" s="434">
        <v>0</v>
      </c>
      <c r="J42" s="434">
        <v>0</v>
      </c>
      <c r="K42" s="434">
        <v>0</v>
      </c>
      <c r="L42" s="434">
        <v>0</v>
      </c>
      <c r="M42" s="435">
        <v>0</v>
      </c>
      <c r="N42" s="402">
        <f t="shared" si="0"/>
        <v>0</v>
      </c>
    </row>
    <row r="43" spans="1:14" ht="15.75" thickBot="1" x14ac:dyDescent="0.3">
      <c r="A43" s="1164" t="s">
        <v>145</v>
      </c>
      <c r="B43" s="1165"/>
      <c r="C43" s="479">
        <v>0</v>
      </c>
      <c r="D43" s="480">
        <v>0</v>
      </c>
      <c r="E43" s="480">
        <v>0</v>
      </c>
      <c r="F43" s="480">
        <v>0</v>
      </c>
      <c r="G43" s="480">
        <v>0</v>
      </c>
      <c r="H43" s="480">
        <v>0</v>
      </c>
      <c r="I43" s="480">
        <v>0</v>
      </c>
      <c r="J43" s="480">
        <v>0</v>
      </c>
      <c r="K43" s="480">
        <v>0</v>
      </c>
      <c r="L43" s="480">
        <v>0</v>
      </c>
      <c r="M43" s="485">
        <v>0</v>
      </c>
      <c r="N43" s="403">
        <f t="shared" si="0"/>
        <v>0</v>
      </c>
    </row>
    <row r="44" spans="1:14" ht="15.75" thickBot="1" x14ac:dyDescent="0.3">
      <c r="A44" s="1166" t="s">
        <v>6</v>
      </c>
      <c r="B44" s="1167"/>
      <c r="C44" s="481">
        <f t="shared" ref="C44:M44" si="1">SUM(C20:C43)</f>
        <v>0</v>
      </c>
      <c r="D44" s="482">
        <f t="shared" si="1"/>
        <v>0</v>
      </c>
      <c r="E44" s="482">
        <f t="shared" si="1"/>
        <v>0</v>
      </c>
      <c r="F44" s="482">
        <f t="shared" si="1"/>
        <v>0</v>
      </c>
      <c r="G44" s="482">
        <f t="shared" si="1"/>
        <v>0</v>
      </c>
      <c r="H44" s="482">
        <f t="shared" si="1"/>
        <v>0</v>
      </c>
      <c r="I44" s="482">
        <f t="shared" si="1"/>
        <v>0</v>
      </c>
      <c r="J44" s="482">
        <f t="shared" si="1"/>
        <v>0</v>
      </c>
      <c r="K44" s="482">
        <f t="shared" si="1"/>
        <v>0</v>
      </c>
      <c r="L44" s="482">
        <f t="shared" si="1"/>
        <v>0</v>
      </c>
      <c r="M44" s="450">
        <f t="shared" si="1"/>
        <v>0</v>
      </c>
      <c r="N44" s="395">
        <f t="shared" si="0"/>
        <v>0</v>
      </c>
    </row>
    <row r="46" spans="1:14" ht="15.75" x14ac:dyDescent="0.25">
      <c r="A46" s="262" t="s">
        <v>214</v>
      </c>
    </row>
    <row r="47" spans="1:14" x14ac:dyDescent="0.25">
      <c r="A47" s="28" t="s">
        <v>231</v>
      </c>
    </row>
    <row r="48" spans="1:14" ht="15.75" thickBot="1" x14ac:dyDescent="0.3">
      <c r="A48" s="43" t="s">
        <v>366</v>
      </c>
    </row>
    <row r="49" spans="1:11" ht="39" customHeight="1" x14ac:dyDescent="0.25">
      <c r="A49" s="1182" t="s">
        <v>301</v>
      </c>
      <c r="B49" s="1212"/>
      <c r="C49" s="1212"/>
      <c r="D49" s="1213"/>
      <c r="E49" s="943" t="s">
        <v>1</v>
      </c>
      <c r="F49" s="1172"/>
      <c r="G49" s="1172" t="s">
        <v>2</v>
      </c>
      <c r="H49" s="1172"/>
      <c r="I49" s="1178" t="s">
        <v>87</v>
      </c>
      <c r="J49" s="949"/>
      <c r="K49" s="1179" t="s">
        <v>6</v>
      </c>
    </row>
    <row r="50" spans="1:11" ht="15.75" thickBot="1" x14ac:dyDescent="0.3">
      <c r="A50" s="1214"/>
      <c r="B50" s="1215"/>
      <c r="C50" s="1215"/>
      <c r="D50" s="1216"/>
      <c r="E50" s="218" t="s">
        <v>4</v>
      </c>
      <c r="F50" s="218" t="s">
        <v>5</v>
      </c>
      <c r="G50" s="264" t="s">
        <v>4</v>
      </c>
      <c r="H50" s="265" t="s">
        <v>5</v>
      </c>
      <c r="I50" s="264" t="s">
        <v>4</v>
      </c>
      <c r="J50" s="218" t="s">
        <v>5</v>
      </c>
      <c r="K50" s="1180"/>
    </row>
    <row r="51" spans="1:11" x14ac:dyDescent="0.25">
      <c r="A51" s="1186" t="s">
        <v>429</v>
      </c>
      <c r="B51" s="1187"/>
      <c r="C51" s="1187"/>
      <c r="D51" s="1188"/>
      <c r="E51" s="388">
        <v>0</v>
      </c>
      <c r="F51" s="478">
        <v>0</v>
      </c>
      <c r="G51" s="388">
        <v>0</v>
      </c>
      <c r="H51" s="478">
        <v>0</v>
      </c>
      <c r="I51" s="388">
        <v>0</v>
      </c>
      <c r="J51" s="388">
        <v>0</v>
      </c>
      <c r="K51" s="402">
        <f t="shared" ref="K51:K61" si="2">SUM(E51:J51)</f>
        <v>0</v>
      </c>
    </row>
    <row r="52" spans="1:11" x14ac:dyDescent="0.25">
      <c r="A52" s="1173" t="s">
        <v>430</v>
      </c>
      <c r="B52" s="1174"/>
      <c r="C52" s="1174"/>
      <c r="D52" s="1174"/>
      <c r="E52" s="456">
        <v>0</v>
      </c>
      <c r="F52" s="478">
        <v>0</v>
      </c>
      <c r="G52" s="388">
        <v>0</v>
      </c>
      <c r="H52" s="478">
        <v>0</v>
      </c>
      <c r="I52" s="388">
        <v>0</v>
      </c>
      <c r="J52" s="388">
        <v>0</v>
      </c>
      <c r="K52" s="402">
        <f t="shared" si="2"/>
        <v>0</v>
      </c>
    </row>
    <row r="53" spans="1:11" x14ac:dyDescent="0.25">
      <c r="A53" s="1173" t="s">
        <v>431</v>
      </c>
      <c r="B53" s="1174"/>
      <c r="C53" s="1174"/>
      <c r="D53" s="1174"/>
      <c r="E53" s="456">
        <v>0</v>
      </c>
      <c r="F53" s="478">
        <v>0</v>
      </c>
      <c r="G53" s="388">
        <v>0</v>
      </c>
      <c r="H53" s="478">
        <v>0</v>
      </c>
      <c r="I53" s="388">
        <v>0</v>
      </c>
      <c r="J53" s="388">
        <v>0</v>
      </c>
      <c r="K53" s="402">
        <f t="shared" si="2"/>
        <v>0</v>
      </c>
    </row>
    <row r="54" spans="1:11" x14ac:dyDescent="0.25">
      <c r="A54" s="1173" t="s">
        <v>432</v>
      </c>
      <c r="B54" s="1174"/>
      <c r="C54" s="1174"/>
      <c r="D54" s="1174"/>
      <c r="E54" s="456">
        <v>0</v>
      </c>
      <c r="F54" s="478">
        <v>0</v>
      </c>
      <c r="G54" s="388">
        <v>0</v>
      </c>
      <c r="H54" s="478">
        <v>0</v>
      </c>
      <c r="I54" s="388">
        <v>0</v>
      </c>
      <c r="J54" s="388">
        <v>0</v>
      </c>
      <c r="K54" s="402">
        <f t="shared" si="2"/>
        <v>0</v>
      </c>
    </row>
    <row r="55" spans="1:11" x14ac:dyDescent="0.25">
      <c r="A55" s="1173" t="s">
        <v>433</v>
      </c>
      <c r="B55" s="1174"/>
      <c r="C55" s="1174"/>
      <c r="D55" s="1174"/>
      <c r="E55" s="456">
        <v>0</v>
      </c>
      <c r="F55" s="478">
        <v>0</v>
      </c>
      <c r="G55" s="388">
        <v>0</v>
      </c>
      <c r="H55" s="478">
        <v>0</v>
      </c>
      <c r="I55" s="388">
        <v>0</v>
      </c>
      <c r="J55" s="388">
        <v>0</v>
      </c>
      <c r="K55" s="402">
        <f t="shared" si="2"/>
        <v>0</v>
      </c>
    </row>
    <row r="56" spans="1:11" ht="28.5" customHeight="1" x14ac:dyDescent="0.25">
      <c r="A56" s="1173" t="s">
        <v>434</v>
      </c>
      <c r="B56" s="1174"/>
      <c r="C56" s="1174"/>
      <c r="D56" s="1174"/>
      <c r="E56" s="456">
        <v>0</v>
      </c>
      <c r="F56" s="478">
        <v>0</v>
      </c>
      <c r="G56" s="388">
        <v>0</v>
      </c>
      <c r="H56" s="478">
        <v>0</v>
      </c>
      <c r="I56" s="388">
        <v>0</v>
      </c>
      <c r="J56" s="388">
        <v>0</v>
      </c>
      <c r="K56" s="402">
        <f t="shared" si="2"/>
        <v>0</v>
      </c>
    </row>
    <row r="57" spans="1:11" x14ac:dyDescent="0.25">
      <c r="A57" s="1173" t="s">
        <v>435</v>
      </c>
      <c r="B57" s="1174"/>
      <c r="C57" s="1174"/>
      <c r="D57" s="1189"/>
      <c r="E57" s="388">
        <v>0</v>
      </c>
      <c r="F57" s="478">
        <v>0</v>
      </c>
      <c r="G57" s="388">
        <v>0</v>
      </c>
      <c r="H57" s="478">
        <v>0</v>
      </c>
      <c r="I57" s="388">
        <v>0</v>
      </c>
      <c r="J57" s="388">
        <v>0</v>
      </c>
      <c r="K57" s="402">
        <f t="shared" si="2"/>
        <v>0</v>
      </c>
    </row>
    <row r="58" spans="1:11" x14ac:dyDescent="0.25">
      <c r="A58" s="1173" t="s">
        <v>436</v>
      </c>
      <c r="B58" s="1174"/>
      <c r="C58" s="1174"/>
      <c r="D58" s="1189"/>
      <c r="E58" s="388">
        <v>0</v>
      </c>
      <c r="F58" s="478">
        <v>0</v>
      </c>
      <c r="G58" s="388">
        <v>0</v>
      </c>
      <c r="H58" s="478">
        <v>0</v>
      </c>
      <c r="I58" s="388">
        <v>0</v>
      </c>
      <c r="J58" s="388">
        <v>0</v>
      </c>
      <c r="K58" s="402">
        <f t="shared" si="2"/>
        <v>0</v>
      </c>
    </row>
    <row r="59" spans="1:11" x14ac:dyDescent="0.25">
      <c r="A59" s="1173" t="s">
        <v>437</v>
      </c>
      <c r="B59" s="1174"/>
      <c r="C59" s="1174"/>
      <c r="D59" s="1174"/>
      <c r="E59" s="456">
        <v>0</v>
      </c>
      <c r="F59" s="478">
        <v>0</v>
      </c>
      <c r="G59" s="388">
        <v>0</v>
      </c>
      <c r="H59" s="478">
        <v>0</v>
      </c>
      <c r="I59" s="388">
        <v>0</v>
      </c>
      <c r="J59" s="388">
        <v>0</v>
      </c>
      <c r="K59" s="402">
        <f t="shared" si="2"/>
        <v>0</v>
      </c>
    </row>
    <row r="60" spans="1:11" ht="15.75" thickBot="1" x14ac:dyDescent="0.3">
      <c r="A60" s="1204" t="s">
        <v>109</v>
      </c>
      <c r="B60" s="1205"/>
      <c r="C60" s="1205"/>
      <c r="D60" s="1205"/>
      <c r="E60" s="512">
        <v>0</v>
      </c>
      <c r="F60" s="479">
        <v>0</v>
      </c>
      <c r="G60" s="391">
        <v>0</v>
      </c>
      <c r="H60" s="479">
        <v>0</v>
      </c>
      <c r="I60" s="391">
        <v>0</v>
      </c>
      <c r="J60" s="391">
        <v>0</v>
      </c>
      <c r="K60" s="403">
        <f t="shared" si="2"/>
        <v>0</v>
      </c>
    </row>
    <row r="61" spans="1:11" ht="15.75" thickBot="1" x14ac:dyDescent="0.3">
      <c r="A61" s="1170" t="s">
        <v>0</v>
      </c>
      <c r="B61" s="1181"/>
      <c r="C61" s="1181"/>
      <c r="D61" s="1181"/>
      <c r="E61" s="394">
        <f t="shared" ref="E61:J61" si="3">SUM(E51:E60)</f>
        <v>0</v>
      </c>
      <c r="F61" s="481">
        <f t="shared" si="3"/>
        <v>0</v>
      </c>
      <c r="G61" s="374">
        <f t="shared" si="3"/>
        <v>0</v>
      </c>
      <c r="H61" s="481">
        <f t="shared" si="3"/>
        <v>0</v>
      </c>
      <c r="I61" s="374">
        <f t="shared" si="3"/>
        <v>0</v>
      </c>
      <c r="J61" s="374">
        <f t="shared" si="3"/>
        <v>0</v>
      </c>
      <c r="K61" s="395">
        <f t="shared" si="2"/>
        <v>0</v>
      </c>
    </row>
    <row r="63" spans="1:11" ht="15.75" x14ac:dyDescent="0.25">
      <c r="A63" s="263" t="s">
        <v>215</v>
      </c>
    </row>
    <row r="64" spans="1:11" x14ac:dyDescent="0.25">
      <c r="A64" s="28" t="s">
        <v>231</v>
      </c>
    </row>
    <row r="65" spans="1:10" ht="15.75" thickBot="1" x14ac:dyDescent="0.3">
      <c r="A65" s="129" t="s">
        <v>367</v>
      </c>
    </row>
    <row r="66" spans="1:10" ht="29.25" customHeight="1" x14ac:dyDescent="0.25">
      <c r="A66" s="1217" t="s">
        <v>305</v>
      </c>
      <c r="B66" s="1212"/>
      <c r="C66" s="1213"/>
      <c r="D66" s="943" t="s">
        <v>1</v>
      </c>
      <c r="E66" s="1172"/>
      <c r="F66" s="1172" t="s">
        <v>2</v>
      </c>
      <c r="G66" s="1172"/>
      <c r="H66" s="1178" t="s">
        <v>87</v>
      </c>
      <c r="I66" s="949"/>
      <c r="J66" s="1179" t="s">
        <v>6</v>
      </c>
    </row>
    <row r="67" spans="1:10" ht="15.75" thickBot="1" x14ac:dyDescent="0.3">
      <c r="A67" s="1214"/>
      <c r="B67" s="1215"/>
      <c r="C67" s="1216"/>
      <c r="D67" s="218" t="s">
        <v>4</v>
      </c>
      <c r="E67" s="218" t="s">
        <v>5</v>
      </c>
      <c r="F67" s="264" t="s">
        <v>4</v>
      </c>
      <c r="G67" s="265" t="s">
        <v>5</v>
      </c>
      <c r="H67" s="264" t="s">
        <v>4</v>
      </c>
      <c r="I67" s="218" t="s">
        <v>5</v>
      </c>
      <c r="J67" s="1180"/>
    </row>
    <row r="68" spans="1:10" ht="30" customHeight="1" x14ac:dyDescent="0.25">
      <c r="A68" s="1186" t="s">
        <v>556</v>
      </c>
      <c r="B68" s="1187"/>
      <c r="C68" s="1188"/>
      <c r="D68" s="388">
        <v>0</v>
      </c>
      <c r="E68" s="478">
        <v>0</v>
      </c>
      <c r="F68" s="388">
        <v>0</v>
      </c>
      <c r="G68" s="478">
        <v>0</v>
      </c>
      <c r="H68" s="388">
        <v>0</v>
      </c>
      <c r="I68" s="388">
        <v>0</v>
      </c>
      <c r="J68" s="402">
        <f>SUM(D68:I68)</f>
        <v>0</v>
      </c>
    </row>
    <row r="69" spans="1:10" ht="30" customHeight="1" x14ac:dyDescent="0.25">
      <c r="A69" s="1175" t="s">
        <v>410</v>
      </c>
      <c r="B69" s="1176"/>
      <c r="C69" s="1177"/>
      <c r="D69" s="388">
        <v>0</v>
      </c>
      <c r="E69" s="478">
        <v>0</v>
      </c>
      <c r="F69" s="388">
        <v>0</v>
      </c>
      <c r="G69" s="478">
        <v>0</v>
      </c>
      <c r="H69" s="388">
        <v>0</v>
      </c>
      <c r="I69" s="388">
        <v>0</v>
      </c>
      <c r="J69" s="402">
        <f>SUM(D69:I69)</f>
        <v>0</v>
      </c>
    </row>
    <row r="70" spans="1:10" x14ac:dyDescent="0.25">
      <c r="A70" s="1173" t="s">
        <v>415</v>
      </c>
      <c r="B70" s="1174"/>
      <c r="C70" s="1189"/>
      <c r="D70" s="388">
        <v>0</v>
      </c>
      <c r="E70" s="478">
        <v>0</v>
      </c>
      <c r="F70" s="388">
        <v>0</v>
      </c>
      <c r="G70" s="478">
        <v>0</v>
      </c>
      <c r="H70" s="388">
        <v>0</v>
      </c>
      <c r="I70" s="388">
        <v>0</v>
      </c>
      <c r="J70" s="402">
        <f t="shared" ref="J70:J79" si="4">SUM(D70:I70)</f>
        <v>0</v>
      </c>
    </row>
    <row r="71" spans="1:10" x14ac:dyDescent="0.25">
      <c r="A71" s="1173" t="s">
        <v>411</v>
      </c>
      <c r="B71" s="1174"/>
      <c r="C71" s="1189"/>
      <c r="D71" s="388">
        <v>0</v>
      </c>
      <c r="E71" s="478">
        <v>0</v>
      </c>
      <c r="F71" s="388">
        <v>0</v>
      </c>
      <c r="G71" s="478">
        <v>0</v>
      </c>
      <c r="H71" s="388">
        <v>0</v>
      </c>
      <c r="I71" s="388">
        <v>0</v>
      </c>
      <c r="J71" s="402">
        <f t="shared" si="4"/>
        <v>0</v>
      </c>
    </row>
    <row r="72" spans="1:10" x14ac:dyDescent="0.25">
      <c r="A72" s="1173" t="s">
        <v>414</v>
      </c>
      <c r="B72" s="1174"/>
      <c r="C72" s="1174"/>
      <c r="D72" s="456">
        <v>0</v>
      </c>
      <c r="E72" s="478">
        <v>0</v>
      </c>
      <c r="F72" s="388">
        <v>0</v>
      </c>
      <c r="G72" s="478">
        <v>0</v>
      </c>
      <c r="H72" s="388">
        <v>0</v>
      </c>
      <c r="I72" s="388">
        <v>0</v>
      </c>
      <c r="J72" s="402">
        <f t="shared" si="4"/>
        <v>0</v>
      </c>
    </row>
    <row r="73" spans="1:10" ht="27.75" customHeight="1" x14ac:dyDescent="0.25">
      <c r="A73" s="1173" t="s">
        <v>416</v>
      </c>
      <c r="B73" s="1174"/>
      <c r="C73" s="1174"/>
      <c r="D73" s="456">
        <v>0</v>
      </c>
      <c r="E73" s="478">
        <v>0</v>
      </c>
      <c r="F73" s="388">
        <v>0</v>
      </c>
      <c r="G73" s="478">
        <v>0</v>
      </c>
      <c r="H73" s="388">
        <v>0</v>
      </c>
      <c r="I73" s="388">
        <v>0</v>
      </c>
      <c r="J73" s="402">
        <f t="shared" si="4"/>
        <v>0</v>
      </c>
    </row>
    <row r="74" spans="1:10" x14ac:dyDescent="0.25">
      <c r="A74" s="1173" t="s">
        <v>557</v>
      </c>
      <c r="B74" s="1174"/>
      <c r="C74" s="1174"/>
      <c r="D74" s="456">
        <v>0</v>
      </c>
      <c r="E74" s="478">
        <v>0</v>
      </c>
      <c r="F74" s="388">
        <v>0</v>
      </c>
      <c r="G74" s="478">
        <v>0</v>
      </c>
      <c r="H74" s="388">
        <v>0</v>
      </c>
      <c r="I74" s="388">
        <v>0</v>
      </c>
      <c r="J74" s="402">
        <f t="shared" si="4"/>
        <v>0</v>
      </c>
    </row>
    <row r="75" spans="1:10" x14ac:dyDescent="0.25">
      <c r="A75" s="1173" t="s">
        <v>412</v>
      </c>
      <c r="B75" s="1174"/>
      <c r="C75" s="1174"/>
      <c r="D75" s="456">
        <v>0</v>
      </c>
      <c r="E75" s="478">
        <v>0</v>
      </c>
      <c r="F75" s="388">
        <v>0</v>
      </c>
      <c r="G75" s="478">
        <v>0</v>
      </c>
      <c r="H75" s="388">
        <v>0</v>
      </c>
      <c r="I75" s="388">
        <v>0</v>
      </c>
      <c r="J75" s="402">
        <f t="shared" si="4"/>
        <v>0</v>
      </c>
    </row>
    <row r="76" spans="1:10" x14ac:dyDescent="0.25">
      <c r="A76" s="1173" t="s">
        <v>413</v>
      </c>
      <c r="B76" s="1174"/>
      <c r="C76" s="1174"/>
      <c r="D76" s="456">
        <v>0</v>
      </c>
      <c r="E76" s="478">
        <v>0</v>
      </c>
      <c r="F76" s="388">
        <v>0</v>
      </c>
      <c r="G76" s="478">
        <v>0</v>
      </c>
      <c r="H76" s="388">
        <v>0</v>
      </c>
      <c r="I76" s="388">
        <v>0</v>
      </c>
      <c r="J76" s="402">
        <f t="shared" si="4"/>
        <v>0</v>
      </c>
    </row>
    <row r="77" spans="1:10" x14ac:dyDescent="0.25">
      <c r="A77" s="1173" t="s">
        <v>417</v>
      </c>
      <c r="B77" s="1174"/>
      <c r="C77" s="1174"/>
      <c r="D77" s="456">
        <v>0</v>
      </c>
      <c r="E77" s="478">
        <v>0</v>
      </c>
      <c r="F77" s="388">
        <v>0</v>
      </c>
      <c r="G77" s="478">
        <v>0</v>
      </c>
      <c r="H77" s="388">
        <v>0</v>
      </c>
      <c r="I77" s="388">
        <v>0</v>
      </c>
      <c r="J77" s="402">
        <f t="shared" si="4"/>
        <v>0</v>
      </c>
    </row>
    <row r="78" spans="1:10" ht="15.75" thickBot="1" x14ac:dyDescent="0.3">
      <c r="A78" s="1204" t="s">
        <v>109</v>
      </c>
      <c r="B78" s="1205"/>
      <c r="C78" s="1205"/>
      <c r="D78" s="512">
        <v>0</v>
      </c>
      <c r="E78" s="479">
        <v>0</v>
      </c>
      <c r="F78" s="391">
        <v>0</v>
      </c>
      <c r="G78" s="479">
        <v>0</v>
      </c>
      <c r="H78" s="391">
        <v>0</v>
      </c>
      <c r="I78" s="391">
        <v>0</v>
      </c>
      <c r="J78" s="403">
        <f t="shared" si="4"/>
        <v>0</v>
      </c>
    </row>
    <row r="79" spans="1:10" ht="15.75" thickBot="1" x14ac:dyDescent="0.3">
      <c r="A79" s="1170" t="s">
        <v>0</v>
      </c>
      <c r="B79" s="1181"/>
      <c r="C79" s="1181"/>
      <c r="D79" s="394">
        <f t="shared" ref="D79:I79" si="5">SUM(D68:D78)</f>
        <v>0</v>
      </c>
      <c r="E79" s="481">
        <f t="shared" si="5"/>
        <v>0</v>
      </c>
      <c r="F79" s="374">
        <f t="shared" si="5"/>
        <v>0</v>
      </c>
      <c r="G79" s="481">
        <f t="shared" si="5"/>
        <v>0</v>
      </c>
      <c r="H79" s="374">
        <f t="shared" si="5"/>
        <v>0</v>
      </c>
      <c r="I79" s="374">
        <f t="shared" si="5"/>
        <v>0</v>
      </c>
      <c r="J79" s="395">
        <f t="shared" si="4"/>
        <v>0</v>
      </c>
    </row>
    <row r="80" spans="1:10" x14ac:dyDescent="0.25">
      <c r="A80" s="44"/>
      <c r="B80" s="44"/>
      <c r="C80" s="31"/>
      <c r="D80" s="31"/>
      <c r="E80" s="31"/>
      <c r="F80" s="31"/>
      <c r="G80" s="31"/>
      <c r="H80" s="31"/>
      <c r="I80" s="31"/>
    </row>
    <row r="81" spans="1:9" ht="15.75" x14ac:dyDescent="0.25">
      <c r="A81" s="128" t="s">
        <v>216</v>
      </c>
    </row>
    <row r="82" spans="1:9" x14ac:dyDescent="0.25">
      <c r="A82" s="28" t="s">
        <v>231</v>
      </c>
    </row>
    <row r="83" spans="1:9" ht="15.75" thickBot="1" x14ac:dyDescent="0.3">
      <c r="A83" s="129" t="s">
        <v>559</v>
      </c>
    </row>
    <row r="84" spans="1:9" ht="29.25" customHeight="1" x14ac:dyDescent="0.25">
      <c r="A84" s="1194" t="s">
        <v>558</v>
      </c>
      <c r="B84" s="1195"/>
      <c r="C84" s="943" t="s">
        <v>1</v>
      </c>
      <c r="D84" s="1172"/>
      <c r="E84" s="1172" t="s">
        <v>2</v>
      </c>
      <c r="F84" s="1172"/>
      <c r="G84" s="1178" t="s">
        <v>87</v>
      </c>
      <c r="H84" s="949"/>
      <c r="I84" s="1179" t="s">
        <v>6</v>
      </c>
    </row>
    <row r="85" spans="1:9" ht="15.75" thickBot="1" x14ac:dyDescent="0.3">
      <c r="A85" s="1196"/>
      <c r="B85" s="1197"/>
      <c r="C85" s="218" t="s">
        <v>4</v>
      </c>
      <c r="D85" s="218" t="s">
        <v>5</v>
      </c>
      <c r="E85" s="264" t="s">
        <v>4</v>
      </c>
      <c r="F85" s="265" t="s">
        <v>5</v>
      </c>
      <c r="G85" s="264" t="s">
        <v>4</v>
      </c>
      <c r="H85" s="218" t="s">
        <v>5</v>
      </c>
      <c r="I85" s="1180"/>
    </row>
    <row r="86" spans="1:9" x14ac:dyDescent="0.25">
      <c r="A86" s="1186" t="s">
        <v>418</v>
      </c>
      <c r="B86" s="1187"/>
      <c r="C86" s="453">
        <v>0</v>
      </c>
      <c r="D86" s="478">
        <v>0</v>
      </c>
      <c r="E86" s="388">
        <v>0</v>
      </c>
      <c r="F86" s="478">
        <v>0</v>
      </c>
      <c r="G86" s="388">
        <v>0</v>
      </c>
      <c r="H86" s="388">
        <v>0</v>
      </c>
      <c r="I86" s="402">
        <f t="shared" ref="I86:I91" si="6">SUM(C86:H86)</f>
        <v>0</v>
      </c>
    </row>
    <row r="87" spans="1:9" x14ac:dyDescent="0.25">
      <c r="A87" s="1173" t="s">
        <v>419</v>
      </c>
      <c r="B87" s="1174"/>
      <c r="C87" s="456">
        <v>0</v>
      </c>
      <c r="D87" s="478">
        <v>0</v>
      </c>
      <c r="E87" s="388">
        <v>0</v>
      </c>
      <c r="F87" s="478">
        <v>0</v>
      </c>
      <c r="G87" s="388">
        <v>0</v>
      </c>
      <c r="H87" s="388">
        <v>0</v>
      </c>
      <c r="I87" s="402">
        <f t="shared" si="6"/>
        <v>0</v>
      </c>
    </row>
    <row r="88" spans="1:9" ht="29.25" customHeight="1" x14ac:dyDescent="0.25">
      <c r="A88" s="1173" t="s">
        <v>420</v>
      </c>
      <c r="B88" s="1189"/>
      <c r="C88" s="388">
        <v>0</v>
      </c>
      <c r="D88" s="478">
        <v>0</v>
      </c>
      <c r="E88" s="388">
        <v>0</v>
      </c>
      <c r="F88" s="478">
        <v>0</v>
      </c>
      <c r="G88" s="388">
        <v>0</v>
      </c>
      <c r="H88" s="388">
        <v>0</v>
      </c>
      <c r="I88" s="402">
        <f t="shared" si="6"/>
        <v>0</v>
      </c>
    </row>
    <row r="89" spans="1:9" x14ac:dyDescent="0.25">
      <c r="A89" s="1173" t="s">
        <v>421</v>
      </c>
      <c r="B89" s="1174"/>
      <c r="C89" s="456">
        <v>0</v>
      </c>
      <c r="D89" s="478">
        <v>0</v>
      </c>
      <c r="E89" s="388">
        <v>0</v>
      </c>
      <c r="F89" s="478">
        <v>0</v>
      </c>
      <c r="G89" s="388">
        <v>0</v>
      </c>
      <c r="H89" s="388">
        <v>0</v>
      </c>
      <c r="I89" s="402">
        <f t="shared" si="6"/>
        <v>0</v>
      </c>
    </row>
    <row r="90" spans="1:9" ht="15.75" thickBot="1" x14ac:dyDescent="0.3">
      <c r="A90" s="1208" t="s">
        <v>109</v>
      </c>
      <c r="B90" s="1218"/>
      <c r="C90" s="512">
        <v>0</v>
      </c>
      <c r="D90" s="479">
        <v>0</v>
      </c>
      <c r="E90" s="391">
        <v>0</v>
      </c>
      <c r="F90" s="479">
        <v>0</v>
      </c>
      <c r="G90" s="391">
        <v>0</v>
      </c>
      <c r="H90" s="391">
        <v>0</v>
      </c>
      <c r="I90" s="403">
        <f t="shared" si="6"/>
        <v>0</v>
      </c>
    </row>
    <row r="91" spans="1:9" ht="15.75" thickBot="1" x14ac:dyDescent="0.3">
      <c r="A91" s="1170" t="s">
        <v>6</v>
      </c>
      <c r="B91" s="1181"/>
      <c r="C91" s="394">
        <f t="shared" ref="C91:H91" si="7">SUM(C86:C90)</f>
        <v>0</v>
      </c>
      <c r="D91" s="481">
        <f t="shared" si="7"/>
        <v>0</v>
      </c>
      <c r="E91" s="374">
        <f t="shared" si="7"/>
        <v>0</v>
      </c>
      <c r="F91" s="481">
        <f t="shared" si="7"/>
        <v>0</v>
      </c>
      <c r="G91" s="374">
        <f t="shared" si="7"/>
        <v>0</v>
      </c>
      <c r="H91" s="374">
        <f t="shared" si="7"/>
        <v>0</v>
      </c>
      <c r="I91" s="395">
        <f t="shared" si="6"/>
        <v>0</v>
      </c>
    </row>
    <row r="93" spans="1:9" ht="15.75" x14ac:dyDescent="0.25">
      <c r="A93" s="128" t="s">
        <v>217</v>
      </c>
    </row>
    <row r="94" spans="1:9" x14ac:dyDescent="0.25">
      <c r="A94" s="28" t="s">
        <v>231</v>
      </c>
    </row>
    <row r="95" spans="1:9" ht="15.75" thickBot="1" x14ac:dyDescent="0.3">
      <c r="A95" s="129" t="s">
        <v>368</v>
      </c>
    </row>
    <row r="96" spans="1:9" ht="30.75" customHeight="1" x14ac:dyDescent="0.25">
      <c r="A96" s="1182" t="s">
        <v>306</v>
      </c>
      <c r="B96" s="1183"/>
      <c r="C96" s="943" t="s">
        <v>1</v>
      </c>
      <c r="D96" s="1172"/>
      <c r="E96" s="1172" t="s">
        <v>2</v>
      </c>
      <c r="F96" s="1172"/>
      <c r="G96" s="1178" t="s">
        <v>87</v>
      </c>
      <c r="H96" s="949"/>
      <c r="I96" s="1179" t="s">
        <v>6</v>
      </c>
    </row>
    <row r="97" spans="1:9" ht="15.75" thickBot="1" x14ac:dyDescent="0.3">
      <c r="A97" s="1184"/>
      <c r="B97" s="1185"/>
      <c r="C97" s="218" t="s">
        <v>4</v>
      </c>
      <c r="D97" s="218" t="s">
        <v>5</v>
      </c>
      <c r="E97" s="264" t="s">
        <v>4</v>
      </c>
      <c r="F97" s="265" t="s">
        <v>5</v>
      </c>
      <c r="G97" s="264" t="s">
        <v>4</v>
      </c>
      <c r="H97" s="218" t="s">
        <v>5</v>
      </c>
      <c r="I97" s="1180"/>
    </row>
    <row r="98" spans="1:9" x14ac:dyDescent="0.25">
      <c r="A98" s="1186" t="s">
        <v>422</v>
      </c>
      <c r="B98" s="1188"/>
      <c r="C98" s="388">
        <v>0</v>
      </c>
      <c r="D98" s="478">
        <v>0</v>
      </c>
      <c r="E98" s="388">
        <v>0</v>
      </c>
      <c r="F98" s="478">
        <v>0</v>
      </c>
      <c r="G98" s="388">
        <v>0</v>
      </c>
      <c r="H98" s="388">
        <v>0</v>
      </c>
      <c r="I98" s="402">
        <f t="shared" ref="I98:I105" si="8">SUM(C98:H98)</f>
        <v>0</v>
      </c>
    </row>
    <row r="99" spans="1:9" ht="28.5" customHeight="1" x14ac:dyDescent="0.25">
      <c r="A99" s="1173" t="s">
        <v>423</v>
      </c>
      <c r="B99" s="1174"/>
      <c r="C99" s="456">
        <v>0</v>
      </c>
      <c r="D99" s="478">
        <v>0</v>
      </c>
      <c r="E99" s="388">
        <v>0</v>
      </c>
      <c r="F99" s="478">
        <v>0</v>
      </c>
      <c r="G99" s="388">
        <v>0</v>
      </c>
      <c r="H99" s="388">
        <v>0</v>
      </c>
      <c r="I99" s="402">
        <f>SUM(C99:H99)</f>
        <v>0</v>
      </c>
    </row>
    <row r="100" spans="1:9" x14ac:dyDescent="0.25">
      <c r="A100" s="1173" t="s">
        <v>424</v>
      </c>
      <c r="B100" s="1174"/>
      <c r="C100" s="456">
        <v>0</v>
      </c>
      <c r="D100" s="478">
        <v>0</v>
      </c>
      <c r="E100" s="388">
        <v>0</v>
      </c>
      <c r="F100" s="478">
        <v>0</v>
      </c>
      <c r="G100" s="388">
        <v>0</v>
      </c>
      <c r="H100" s="388">
        <v>0</v>
      </c>
      <c r="I100" s="402">
        <f t="shared" si="8"/>
        <v>0</v>
      </c>
    </row>
    <row r="101" spans="1:9" x14ac:dyDescent="0.25">
      <c r="A101" s="1173" t="s">
        <v>425</v>
      </c>
      <c r="B101" s="1174"/>
      <c r="C101" s="456">
        <v>0</v>
      </c>
      <c r="D101" s="478">
        <v>0</v>
      </c>
      <c r="E101" s="388">
        <v>0</v>
      </c>
      <c r="F101" s="478">
        <v>0</v>
      </c>
      <c r="G101" s="388">
        <v>0</v>
      </c>
      <c r="H101" s="388">
        <v>0</v>
      </c>
      <c r="I101" s="402">
        <f t="shared" si="8"/>
        <v>0</v>
      </c>
    </row>
    <row r="102" spans="1:9" x14ac:dyDescent="0.25">
      <c r="A102" s="1173" t="s">
        <v>426</v>
      </c>
      <c r="B102" s="1174"/>
      <c r="C102" s="456">
        <v>0</v>
      </c>
      <c r="D102" s="478">
        <v>0</v>
      </c>
      <c r="E102" s="388">
        <v>0</v>
      </c>
      <c r="F102" s="478">
        <v>0</v>
      </c>
      <c r="G102" s="388">
        <v>0</v>
      </c>
      <c r="H102" s="388">
        <v>0</v>
      </c>
      <c r="I102" s="402">
        <f t="shared" si="8"/>
        <v>0</v>
      </c>
    </row>
    <row r="103" spans="1:9" x14ac:dyDescent="0.25">
      <c r="A103" s="1173" t="s">
        <v>427</v>
      </c>
      <c r="B103" s="1174"/>
      <c r="C103" s="456">
        <v>0</v>
      </c>
      <c r="D103" s="478">
        <v>0</v>
      </c>
      <c r="E103" s="388">
        <v>0</v>
      </c>
      <c r="F103" s="478">
        <v>0</v>
      </c>
      <c r="G103" s="388">
        <v>0</v>
      </c>
      <c r="H103" s="388">
        <v>0</v>
      </c>
      <c r="I103" s="402">
        <f t="shared" si="8"/>
        <v>0</v>
      </c>
    </row>
    <row r="104" spans="1:9" x14ac:dyDescent="0.25">
      <c r="A104" s="1173" t="s">
        <v>428</v>
      </c>
      <c r="B104" s="1189"/>
      <c r="C104" s="388">
        <v>0</v>
      </c>
      <c r="D104" s="478">
        <v>0</v>
      </c>
      <c r="E104" s="388">
        <v>0</v>
      </c>
      <c r="F104" s="478">
        <v>0</v>
      </c>
      <c r="G104" s="388">
        <v>0</v>
      </c>
      <c r="H104" s="388">
        <v>0</v>
      </c>
      <c r="I104" s="402">
        <f t="shared" si="8"/>
        <v>0</v>
      </c>
    </row>
    <row r="105" spans="1:9" ht="15.75" thickBot="1" x14ac:dyDescent="0.3">
      <c r="A105" s="1208" t="s">
        <v>109</v>
      </c>
      <c r="B105" s="1209"/>
      <c r="C105" s="391">
        <v>0</v>
      </c>
      <c r="D105" s="479">
        <v>0</v>
      </c>
      <c r="E105" s="391">
        <v>0</v>
      </c>
      <c r="F105" s="479">
        <v>0</v>
      </c>
      <c r="G105" s="391">
        <v>0</v>
      </c>
      <c r="H105" s="391">
        <v>0</v>
      </c>
      <c r="I105" s="403">
        <f t="shared" si="8"/>
        <v>0</v>
      </c>
    </row>
    <row r="106" spans="1:9" ht="15.75" thickBot="1" x14ac:dyDescent="0.3">
      <c r="A106" s="1170" t="s">
        <v>311</v>
      </c>
      <c r="B106" s="1171"/>
      <c r="C106" s="374">
        <f>SUM(C98:C105)</f>
        <v>0</v>
      </c>
      <c r="D106" s="481">
        <f t="shared" ref="D106:I106" si="9">SUM(D98:D105)</f>
        <v>0</v>
      </c>
      <c r="E106" s="450">
        <f t="shared" si="9"/>
        <v>0</v>
      </c>
      <c r="F106" s="481">
        <f t="shared" si="9"/>
        <v>0</v>
      </c>
      <c r="G106" s="450">
        <f t="shared" si="9"/>
        <v>0</v>
      </c>
      <c r="H106" s="481">
        <f t="shared" si="9"/>
        <v>0</v>
      </c>
      <c r="I106" s="486">
        <f t="shared" si="9"/>
        <v>0</v>
      </c>
    </row>
    <row r="107" spans="1:9" ht="29.25" customHeight="1" x14ac:dyDescent="0.25">
      <c r="A107" s="1161" t="s">
        <v>560</v>
      </c>
      <c r="B107" s="1161"/>
      <c r="C107" s="1161"/>
      <c r="D107" s="1161"/>
      <c r="E107" s="1161"/>
      <c r="F107" s="1161"/>
      <c r="G107" s="1161"/>
      <c r="H107" s="1161"/>
      <c r="I107" s="1161"/>
    </row>
    <row r="108" spans="1:9" x14ac:dyDescent="0.25">
      <c r="A108" s="607"/>
    </row>
    <row r="109" spans="1:9" x14ac:dyDescent="0.25">
      <c r="A109" s="607"/>
    </row>
  </sheetData>
  <mergeCells count="91">
    <mergeCell ref="A99:B99"/>
    <mergeCell ref="A100:B100"/>
    <mergeCell ref="A79:C79"/>
    <mergeCell ref="A76:C76"/>
    <mergeCell ref="A103:B103"/>
    <mergeCell ref="A89:B89"/>
    <mergeCell ref="A104:B104"/>
    <mergeCell ref="A105:B105"/>
    <mergeCell ref="A4:A5"/>
    <mergeCell ref="A49:D50"/>
    <mergeCell ref="A66:C67"/>
    <mergeCell ref="A90:B90"/>
    <mergeCell ref="A98:B98"/>
    <mergeCell ref="A55:D55"/>
    <mergeCell ref="A56:D56"/>
    <mergeCell ref="A101:B101"/>
    <mergeCell ref="A102:B102"/>
    <mergeCell ref="A60:D60"/>
    <mergeCell ref="A61:D61"/>
    <mergeCell ref="A86:B86"/>
    <mergeCell ref="A87:B87"/>
    <mergeCell ref="A88:B88"/>
    <mergeCell ref="A33:B33"/>
    <mergeCell ref="A35:B35"/>
    <mergeCell ref="A18:B19"/>
    <mergeCell ref="A77:C77"/>
    <mergeCell ref="A78:C78"/>
    <mergeCell ref="A36:B36"/>
    <mergeCell ref="A74:C74"/>
    <mergeCell ref="A75:C75"/>
    <mergeCell ref="A51:D51"/>
    <mergeCell ref="A52:D52"/>
    <mergeCell ref="A25:B25"/>
    <mergeCell ref="C18:M18"/>
    <mergeCell ref="A26:B26"/>
    <mergeCell ref="A27:B27"/>
    <mergeCell ref="A39:B39"/>
    <mergeCell ref="A40:B40"/>
    <mergeCell ref="B4:B5"/>
    <mergeCell ref="C4:F4"/>
    <mergeCell ref="A11:J12"/>
    <mergeCell ref="I96:I97"/>
    <mergeCell ref="I84:I85"/>
    <mergeCell ref="J66:J67"/>
    <mergeCell ref="H66:I66"/>
    <mergeCell ref="A37:B37"/>
    <mergeCell ref="A20:B20"/>
    <mergeCell ref="A21:B21"/>
    <mergeCell ref="A22:B22"/>
    <mergeCell ref="A23:B23"/>
    <mergeCell ref="A24:B24"/>
    <mergeCell ref="F66:G66"/>
    <mergeCell ref="A84:B85"/>
    <mergeCell ref="C84:D84"/>
    <mergeCell ref="K49:K50"/>
    <mergeCell ref="E49:F49"/>
    <mergeCell ref="G49:H49"/>
    <mergeCell ref="A91:B91"/>
    <mergeCell ref="A96:B97"/>
    <mergeCell ref="I49:J49"/>
    <mergeCell ref="G84:H84"/>
    <mergeCell ref="A68:C68"/>
    <mergeCell ref="A70:C70"/>
    <mergeCell ref="A71:C71"/>
    <mergeCell ref="A72:C72"/>
    <mergeCell ref="A57:D57"/>
    <mergeCell ref="A58:D58"/>
    <mergeCell ref="A59:D59"/>
    <mergeCell ref="A73:C73"/>
    <mergeCell ref="E84:F84"/>
    <mergeCell ref="E96:F96"/>
    <mergeCell ref="A53:D53"/>
    <mergeCell ref="A54:D54"/>
    <mergeCell ref="A69:C69"/>
    <mergeCell ref="G96:H96"/>
    <mergeCell ref="A107:I107"/>
    <mergeCell ref="N18:N19"/>
    <mergeCell ref="A43:B43"/>
    <mergeCell ref="A44:B44"/>
    <mergeCell ref="A28:B28"/>
    <mergeCell ref="A34:B34"/>
    <mergeCell ref="A29:B29"/>
    <mergeCell ref="A30:B30"/>
    <mergeCell ref="A31:B31"/>
    <mergeCell ref="A32:B32"/>
    <mergeCell ref="A38:B38"/>
    <mergeCell ref="A41:B41"/>
    <mergeCell ref="A42:B42"/>
    <mergeCell ref="A106:B106"/>
    <mergeCell ref="D66:E66"/>
    <mergeCell ref="C96:D96"/>
  </mergeCells>
  <pageMargins left="0.70866141732283472" right="0.70866141732283472" top="0.74803149606299213" bottom="0.74803149606299213" header="0.31496062992125984" footer="0.31496062992125984"/>
  <pageSetup paperSize="9" scale="63" fitToHeight="0" orientation="landscape" r:id="rId1"/>
  <headerFooter>
    <oddFooter>&amp;C&amp;A&amp;RPage &amp;P</oddFooter>
  </headerFooter>
  <rowBreaks count="1" manualBreakCount="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Front_sheet</vt:lpstr>
      <vt:lpstr>Response_analysis</vt:lpstr>
      <vt:lpstr>Student</vt:lpstr>
      <vt:lpstr>Employment</vt:lpstr>
      <vt:lpstr>Teaching</vt:lpstr>
      <vt:lpstr>Study</vt:lpstr>
      <vt:lpstr>KIS</vt:lpstr>
      <vt:lpstr>HE_experience</vt:lpstr>
      <vt:lpstr>Institutional_information</vt:lpstr>
      <vt:lpstr>Query_sheet</vt:lpstr>
      <vt:lpstr>KIS!_Toc332114753</vt:lpstr>
      <vt:lpstr>CriteriaRange</vt:lpstr>
      <vt:lpstr>Employment!Print_Area</vt:lpstr>
      <vt:lpstr>Front_sheet!Print_Area</vt:lpstr>
      <vt:lpstr>HE_experience!Print_Area</vt:lpstr>
      <vt:lpstr>Response_analysis!Print_Area</vt:lpstr>
      <vt:lpstr>Student!Print_Area</vt:lpstr>
    </vt:vector>
  </TitlesOfParts>
  <Company>HESA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Fay Hargrave</dc:creator>
  <cp:lastModifiedBy>Matt Turner</cp:lastModifiedBy>
  <cp:lastPrinted>2014-08-27T07:48:56Z</cp:lastPrinted>
  <dcterms:created xsi:type="dcterms:W3CDTF">2012-07-16T12:59:54Z</dcterms:created>
  <dcterms:modified xsi:type="dcterms:W3CDTF">2015-03-18T16:20:54Z</dcterms:modified>
</cp:coreProperties>
</file>