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defaultThemeVersion="124226"/>
  <mc:AlternateContent xmlns:mc="http://schemas.openxmlformats.org/markup-compatibility/2006">
    <mc:Choice Requires="x15">
      <x15ac:absPath xmlns:x15ac="http://schemas.microsoft.com/office/spreadsheetml/2010/11/ac" url="C:\TFS\CodingManual\C17031\download\"/>
    </mc:Choice>
  </mc:AlternateContent>
  <xr:revisionPtr revIDLastSave="0" documentId="8_{0B4432C9-3AF5-4C40-885B-14B0FB976B4E}" xr6:coauthVersionLast="45" xr6:coauthVersionMax="45" xr10:uidLastSave="{00000000-0000-0000-0000-000000000000}"/>
  <workbookProtection workbookAlgorithmName="SHA-512" workbookHashValue="a3sQ1RJ4xF/BeW39CYTDRUE/HQ+8SOhV91nMq4cH2V5nYtpmBIgQXwAhAotFm14T0rfet3qNUWUe0s6DZy7IfA==" workbookSaltValue="1lULASQnAUPgHqX9wI0FqQ==" workbookSpinCount="100000" lockStructure="1"/>
  <bookViews>
    <workbookView xWindow="-96" yWindow="-96" windowWidth="19392" windowHeight="10536" tabRatio="937" firstSheet="1" activeTab="1" xr2:uid="{00000000-000D-0000-FFFF-FFFF00000000}"/>
  </bookViews>
  <sheets>
    <sheet name="Hide_me(drop_downs)" sheetId="24" state="hidden" r:id="rId1"/>
    <sheet name="Title_Page" sheetId="21" r:id="rId2"/>
    <sheet name="Table_1_UK" sheetId="9" r:id="rId3"/>
    <sheet name="Table_2_UK" sheetId="12" r:id="rId4"/>
    <sheet name="Table_3_UK" sheetId="10" r:id="rId5"/>
    <sheet name="Table_3_Scotland" sheetId="22" r:id="rId6"/>
    <sheet name="Table_4_UK" sheetId="11" r:id="rId7"/>
    <sheet name="Table_5_UK" sheetId="2" r:id="rId8"/>
    <sheet name="Table_6_UK" sheetId="17" r:id="rId9"/>
    <sheet name="Table_6_England" sheetId="33" r:id="rId10"/>
    <sheet name="Table_6_N_Ireland" sheetId="34" r:id="rId11"/>
    <sheet name="Table_6_Scotland" sheetId="35" r:id="rId12"/>
    <sheet name="Table_6_Wales" sheetId="36" r:id="rId13"/>
    <sheet name="Table_7_UK" sheetId="14" r:id="rId14"/>
    <sheet name="Table_7_England" sheetId="16" r:id="rId15"/>
    <sheet name="Table_7_Wales" sheetId="15" r:id="rId16"/>
    <sheet name="Table_7_Scotland" sheetId="19" r:id="rId17"/>
    <sheet name="Table_7_N_Ireland" sheetId="18" r:id="rId18"/>
    <sheet name="Table_8_UK" sheetId="3" r:id="rId19"/>
    <sheet name="Table_9_UK" sheetId="7" r:id="rId20"/>
    <sheet name="Table_10_UK" sheetId="28" r:id="rId21"/>
    <sheet name="Table_11_UK" sheetId="31" r:id="rId22"/>
    <sheet name="Table_12_UK" sheetId="30" r:id="rId23"/>
    <sheet name="Table_13_UK" sheetId="32" r:id="rId24"/>
    <sheet name="KFI" sheetId="27" r:id="rId25"/>
  </sheets>
  <definedNames>
    <definedName name="_xlnm.Print_Area" localSheetId="2">Table_1_UK!$A$1:$I$59</definedName>
    <definedName name="_xlnm.Print_Area" localSheetId="20">Table_10_UK!$A$1:$M$59</definedName>
    <definedName name="_xlnm.Print_Area" localSheetId="3">Table_2_UK!$A$1:$N$25</definedName>
    <definedName name="_xlnm.Print_Area" localSheetId="4">Table_3_UK!$A$1:$I$63</definedName>
    <definedName name="_xlnm.Print_Area" localSheetId="6">Table_4_UK!$A$1:$I$61</definedName>
    <definedName name="_xlnm.Print_Area" localSheetId="14">Table_7_England!$A$1:$I$12</definedName>
    <definedName name="_xlnm.Print_Area" localSheetId="17">Table_7_N_Ireland!$A$1:$J$11</definedName>
    <definedName name="_xlnm.Print_Area" localSheetId="16">Table_7_Scotland!$A$1:$K$14</definedName>
    <definedName name="_xlnm.Print_Area" localSheetId="15">Table_7_Wales!$A$1:$J$16</definedName>
    <definedName name="_xlnm.Print_Area" localSheetId="1">Title_Page!$A$1:$K$222</definedName>
    <definedName name="_xlnm.Print_Titles" localSheetId="22">Table_12_UK!$1:$18</definedName>
    <definedName name="_xlnm.Print_Titles" localSheetId="7">Table_5_UK!$A:$G</definedName>
    <definedName name="_xlnm.Print_Titles" localSheetId="1">Title_Page!$1:$24</definedName>
    <definedName name="Rules">Title_Page!$A$26:$A$200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9" l="1"/>
  <c r="I50" i="9" l="1"/>
  <c r="H50" i="9"/>
  <c r="H203" i="21" l="1"/>
  <c r="I209" i="21" l="1"/>
  <c r="H209" i="21"/>
  <c r="O209" i="21" s="1"/>
  <c r="I208" i="21"/>
  <c r="H208" i="21"/>
  <c r="O208" i="21" s="1"/>
  <c r="I222" i="21"/>
  <c r="H222" i="21"/>
  <c r="N209" i="21" l="1"/>
  <c r="N208" i="21"/>
  <c r="Q62" i="36" l="1"/>
  <c r="R62" i="36" s="1"/>
  <c r="P62" i="36"/>
  <c r="Q61" i="36"/>
  <c r="R61" i="36" s="1"/>
  <c r="P61" i="36"/>
  <c r="Q59" i="36"/>
  <c r="R59" i="36" s="1"/>
  <c r="P59" i="36"/>
  <c r="Q58" i="36"/>
  <c r="R58" i="36" s="1"/>
  <c r="P58" i="36"/>
  <c r="Q53" i="36"/>
  <c r="R53" i="36" s="1"/>
  <c r="P53" i="36"/>
  <c r="Q52" i="36"/>
  <c r="R52" i="36" s="1"/>
  <c r="P52" i="36"/>
  <c r="Q51" i="36"/>
  <c r="R51" i="36" s="1"/>
  <c r="P51" i="36"/>
  <c r="Q50" i="36"/>
  <c r="R50" i="36" s="1"/>
  <c r="P50" i="36"/>
  <c r="Q49" i="36"/>
  <c r="R49" i="36" s="1"/>
  <c r="P49" i="36"/>
  <c r="Q48" i="36"/>
  <c r="R48" i="36" s="1"/>
  <c r="P48" i="36"/>
  <c r="Q47" i="36"/>
  <c r="R47" i="36" s="1"/>
  <c r="P47" i="36"/>
  <c r="Q62" i="35"/>
  <c r="R62" i="35" s="1"/>
  <c r="P62" i="35"/>
  <c r="Q61" i="35"/>
  <c r="R61" i="35" s="1"/>
  <c r="P61" i="35"/>
  <c r="Q59" i="35"/>
  <c r="R59" i="35" s="1"/>
  <c r="P59" i="35"/>
  <c r="Q58" i="35"/>
  <c r="R58" i="35" s="1"/>
  <c r="P58" i="35"/>
  <c r="Q53" i="35"/>
  <c r="R53" i="35" s="1"/>
  <c r="P53" i="35"/>
  <c r="Q52" i="35"/>
  <c r="R52" i="35" s="1"/>
  <c r="P52" i="35"/>
  <c r="Q51" i="35"/>
  <c r="R51" i="35" s="1"/>
  <c r="P51" i="35"/>
  <c r="R50" i="35"/>
  <c r="Q50" i="35"/>
  <c r="P50" i="35"/>
  <c r="Q49" i="35"/>
  <c r="R49" i="35" s="1"/>
  <c r="P49" i="35"/>
  <c r="Q48" i="35"/>
  <c r="R48" i="35" s="1"/>
  <c r="P48" i="35"/>
  <c r="Q47" i="35"/>
  <c r="R47" i="35" s="1"/>
  <c r="P47" i="35"/>
  <c r="Q62" i="34"/>
  <c r="R62" i="34" s="1"/>
  <c r="P62" i="34"/>
  <c r="Q61" i="34"/>
  <c r="R61" i="34" s="1"/>
  <c r="P61" i="34"/>
  <c r="Q59" i="34"/>
  <c r="R59" i="34" s="1"/>
  <c r="P59" i="34"/>
  <c r="Q58" i="34"/>
  <c r="R58" i="34" s="1"/>
  <c r="P58" i="34"/>
  <c r="Q53" i="34"/>
  <c r="R53" i="34" s="1"/>
  <c r="P53" i="34"/>
  <c r="Q52" i="34"/>
  <c r="R52" i="34" s="1"/>
  <c r="P52" i="34"/>
  <c r="Q51" i="34"/>
  <c r="R51" i="34" s="1"/>
  <c r="P51" i="34"/>
  <c r="Q50" i="34"/>
  <c r="R50" i="34" s="1"/>
  <c r="P50" i="34"/>
  <c r="Q49" i="34"/>
  <c r="R49" i="34" s="1"/>
  <c r="P49" i="34"/>
  <c r="Q48" i="34"/>
  <c r="R48" i="34" s="1"/>
  <c r="P48" i="34"/>
  <c r="Q47" i="34"/>
  <c r="R47" i="34" s="1"/>
  <c r="P47" i="34"/>
  <c r="Q62" i="33"/>
  <c r="R62" i="33" s="1"/>
  <c r="P62" i="33"/>
  <c r="Q61" i="33"/>
  <c r="R61" i="33" s="1"/>
  <c r="P61" i="33"/>
  <c r="Q59" i="33"/>
  <c r="R59" i="33" s="1"/>
  <c r="P59" i="33"/>
  <c r="Q58" i="33"/>
  <c r="R58" i="33" s="1"/>
  <c r="P58" i="33"/>
  <c r="R53" i="33"/>
  <c r="Q53" i="33"/>
  <c r="P53" i="33"/>
  <c r="Q52" i="33"/>
  <c r="R52" i="33" s="1"/>
  <c r="P52" i="33"/>
  <c r="Q51" i="33"/>
  <c r="R51" i="33" s="1"/>
  <c r="P51" i="33"/>
  <c r="Q50" i="33"/>
  <c r="R50" i="33" s="1"/>
  <c r="P50" i="33"/>
  <c r="Q49" i="33"/>
  <c r="R49" i="33" s="1"/>
  <c r="P49" i="33"/>
  <c r="Q48" i="33"/>
  <c r="R48" i="33" s="1"/>
  <c r="P48" i="33"/>
  <c r="Q47" i="33"/>
  <c r="R47" i="33" s="1"/>
  <c r="P47" i="33"/>
  <c r="Q62" i="17"/>
  <c r="R62" i="17" s="1"/>
  <c r="R61" i="17"/>
  <c r="Q61" i="17"/>
  <c r="Q59" i="17"/>
  <c r="R59" i="17" s="1"/>
  <c r="Q58" i="17"/>
  <c r="R58" i="17" s="1"/>
  <c r="Q53" i="17"/>
  <c r="R53" i="17" s="1"/>
  <c r="Q52" i="17"/>
  <c r="R52" i="17" s="1"/>
  <c r="Q51" i="17"/>
  <c r="R51" i="17" s="1"/>
  <c r="Q50" i="17"/>
  <c r="R50" i="17" s="1"/>
  <c r="Q49" i="17"/>
  <c r="R49" i="17" s="1"/>
  <c r="Q48" i="17"/>
  <c r="R48" i="17" s="1"/>
  <c r="Q47" i="17"/>
  <c r="R47" i="17" s="1"/>
  <c r="H16" i="30" l="1"/>
  <c r="G16" i="30"/>
  <c r="F10" i="30"/>
  <c r="F16" i="30"/>
  <c r="H217" i="21" l="1"/>
  <c r="O217" i="21" s="1"/>
  <c r="H216" i="21"/>
  <c r="N216" i="21" s="1"/>
  <c r="I217" i="21"/>
  <c r="I216" i="21"/>
  <c r="N217" i="21" l="1"/>
  <c r="O216" i="21"/>
  <c r="P62" i="17"/>
  <c r="P61" i="17"/>
  <c r="P59" i="17"/>
  <c r="P58" i="17"/>
  <c r="P53" i="17"/>
  <c r="P52" i="17"/>
  <c r="P51" i="17"/>
  <c r="P50" i="17"/>
  <c r="P49" i="17"/>
  <c r="P48" i="17"/>
  <c r="P47" i="17"/>
  <c r="H225" i="21" l="1"/>
  <c r="O225" i="21" s="1"/>
  <c r="I225" i="21"/>
  <c r="H224" i="21"/>
  <c r="N224" i="21" s="1"/>
  <c r="H223" i="21"/>
  <c r="O223" i="21" s="1"/>
  <c r="I224" i="21"/>
  <c r="I223" i="21"/>
  <c r="O222" i="21"/>
  <c r="H221" i="21"/>
  <c r="O221" i="21" s="1"/>
  <c r="I221" i="21"/>
  <c r="N225" i="21" l="1"/>
  <c r="N221" i="21"/>
  <c r="N223" i="21"/>
  <c r="O224" i="21"/>
  <c r="N222" i="21"/>
  <c r="H204" i="21"/>
  <c r="I207" i="21"/>
  <c r="H207" i="21"/>
  <c r="I204" i="21" l="1"/>
  <c r="O204" i="21"/>
  <c r="O207" i="21"/>
  <c r="N207" i="21"/>
  <c r="N204" i="21" l="1"/>
  <c r="N203" i="21"/>
  <c r="O203" i="21" l="1"/>
  <c r="I56" i="21" l="1"/>
  <c r="I55" i="21"/>
  <c r="H56" i="21"/>
  <c r="H55" i="21"/>
  <c r="N55" i="21" l="1"/>
  <c r="O55" i="21"/>
  <c r="N56" i="21"/>
  <c r="O56" i="21"/>
  <c r="AJ38" i="31"/>
  <c r="AH36" i="31"/>
  <c r="AG36" i="31"/>
  <c r="AF36" i="31"/>
  <c r="AE36" i="31"/>
  <c r="AD36" i="31"/>
  <c r="AC36" i="31"/>
  <c r="AB36" i="31"/>
  <c r="AA36" i="31"/>
  <c r="AH35" i="31"/>
  <c r="AG35" i="31"/>
  <c r="AF35" i="31"/>
  <c r="AE35" i="31"/>
  <c r="AD35" i="31"/>
  <c r="AC35" i="31"/>
  <c r="AB35" i="31"/>
  <c r="AA35" i="31"/>
  <c r="AG8" i="31"/>
  <c r="AE8" i="31"/>
  <c r="AC8" i="31"/>
  <c r="AA8" i="31"/>
  <c r="AG7" i="31"/>
  <c r="AE7" i="31"/>
  <c r="AC7" i="31"/>
  <c r="AA7" i="31"/>
  <c r="D15" i="17" l="1"/>
  <c r="O63" i="36" l="1"/>
  <c r="K63" i="36"/>
  <c r="O54" i="36"/>
  <c r="O68" i="36" s="1"/>
  <c r="K54" i="36"/>
  <c r="N42" i="36"/>
  <c r="M42" i="36"/>
  <c r="L42" i="36"/>
  <c r="J42" i="36"/>
  <c r="I42" i="36"/>
  <c r="H42" i="36"/>
  <c r="O41" i="36"/>
  <c r="K41" i="36"/>
  <c r="O40" i="36"/>
  <c r="K40" i="36"/>
  <c r="O39" i="36"/>
  <c r="K39" i="36"/>
  <c r="O38" i="36"/>
  <c r="K38" i="36"/>
  <c r="O37" i="36"/>
  <c r="K37" i="36"/>
  <c r="O36" i="36"/>
  <c r="K36" i="36"/>
  <c r="O35" i="36"/>
  <c r="K35" i="36"/>
  <c r="N31" i="36"/>
  <c r="M31" i="36"/>
  <c r="L31" i="36"/>
  <c r="J31" i="36"/>
  <c r="I31" i="36"/>
  <c r="H31" i="36"/>
  <c r="N30" i="36"/>
  <c r="M30" i="36"/>
  <c r="L30" i="36"/>
  <c r="J30" i="36"/>
  <c r="I30" i="36"/>
  <c r="H30" i="36"/>
  <c r="N29" i="36"/>
  <c r="M29" i="36"/>
  <c r="L29" i="36"/>
  <c r="J29" i="36"/>
  <c r="I29" i="36"/>
  <c r="H29" i="36"/>
  <c r="N28" i="36"/>
  <c r="M28" i="36"/>
  <c r="L28" i="36"/>
  <c r="J28" i="36"/>
  <c r="I28" i="36"/>
  <c r="H28" i="36"/>
  <c r="N27" i="36"/>
  <c r="M27" i="36"/>
  <c r="L27" i="36"/>
  <c r="J27" i="36"/>
  <c r="I27" i="36"/>
  <c r="H27" i="36"/>
  <c r="N26" i="36"/>
  <c r="M26" i="36"/>
  <c r="L26" i="36"/>
  <c r="J26" i="36"/>
  <c r="I26" i="36"/>
  <c r="H26" i="36"/>
  <c r="N25" i="36"/>
  <c r="M25" i="36"/>
  <c r="L25" i="36"/>
  <c r="J25" i="36"/>
  <c r="I25" i="36"/>
  <c r="H25" i="36"/>
  <c r="N23" i="36"/>
  <c r="M23" i="36"/>
  <c r="L23" i="36"/>
  <c r="J23" i="36"/>
  <c r="I23" i="36"/>
  <c r="H23" i="36"/>
  <c r="O22" i="36"/>
  <c r="K22" i="36"/>
  <c r="O21" i="36"/>
  <c r="K21" i="36"/>
  <c r="O20" i="36"/>
  <c r="K20" i="36"/>
  <c r="O19" i="36"/>
  <c r="K19" i="36"/>
  <c r="O18" i="36"/>
  <c r="K18" i="36"/>
  <c r="O17" i="36"/>
  <c r="K17" i="36"/>
  <c r="O16" i="36"/>
  <c r="K16" i="36"/>
  <c r="N14" i="36"/>
  <c r="M14" i="36"/>
  <c r="L14" i="36"/>
  <c r="J14" i="36"/>
  <c r="I14" i="36"/>
  <c r="H14" i="36"/>
  <c r="O13" i="36"/>
  <c r="K13" i="36"/>
  <c r="O12" i="36"/>
  <c r="K12" i="36"/>
  <c r="O11" i="36"/>
  <c r="K11" i="36"/>
  <c r="O10" i="36"/>
  <c r="K10" i="36"/>
  <c r="O9" i="36"/>
  <c r="K9" i="36"/>
  <c r="O8" i="36"/>
  <c r="K8" i="36"/>
  <c r="O7" i="36"/>
  <c r="K7" i="36"/>
  <c r="D6" i="17"/>
  <c r="O63" i="35"/>
  <c r="K63" i="35"/>
  <c r="O54" i="35"/>
  <c r="K54" i="35"/>
  <c r="Q54" i="35" s="1"/>
  <c r="R54" i="35" s="1"/>
  <c r="N42" i="35"/>
  <c r="M42" i="35"/>
  <c r="L42" i="35"/>
  <c r="J42" i="35"/>
  <c r="I42" i="35"/>
  <c r="H42" i="35"/>
  <c r="O41" i="35"/>
  <c r="K41" i="35"/>
  <c r="O40" i="35"/>
  <c r="K40" i="35"/>
  <c r="O39" i="35"/>
  <c r="K39" i="35"/>
  <c r="O38" i="35"/>
  <c r="K38" i="35"/>
  <c r="O37" i="35"/>
  <c r="K37" i="35"/>
  <c r="O36" i="35"/>
  <c r="K36" i="35"/>
  <c r="O35" i="35"/>
  <c r="K35" i="35"/>
  <c r="N31" i="35"/>
  <c r="M31" i="35"/>
  <c r="L31" i="35"/>
  <c r="J31" i="35"/>
  <c r="I31" i="35"/>
  <c r="H31" i="35"/>
  <c r="N30" i="35"/>
  <c r="M30" i="35"/>
  <c r="L30" i="35"/>
  <c r="O30" i="35" s="1"/>
  <c r="J30" i="35"/>
  <c r="I30" i="35"/>
  <c r="H30" i="35"/>
  <c r="N29" i="35"/>
  <c r="M29" i="35"/>
  <c r="L29" i="35"/>
  <c r="J29" i="35"/>
  <c r="I29" i="35"/>
  <c r="H29" i="35"/>
  <c r="N28" i="35"/>
  <c r="M28" i="35"/>
  <c r="L28" i="35"/>
  <c r="O28" i="35" s="1"/>
  <c r="J28" i="35"/>
  <c r="I28" i="35"/>
  <c r="H28" i="35"/>
  <c r="N27" i="35"/>
  <c r="M27" i="35"/>
  <c r="L27" i="35"/>
  <c r="J27" i="35"/>
  <c r="I27" i="35"/>
  <c r="H27" i="35"/>
  <c r="N26" i="35"/>
  <c r="M26" i="35"/>
  <c r="L26" i="35"/>
  <c r="O26" i="35" s="1"/>
  <c r="J26" i="35"/>
  <c r="I26" i="35"/>
  <c r="H26" i="35"/>
  <c r="N25" i="35"/>
  <c r="M25" i="35"/>
  <c r="L25" i="35"/>
  <c r="J25" i="35"/>
  <c r="I25" i="35"/>
  <c r="I32" i="35" s="1"/>
  <c r="I44" i="35" s="1"/>
  <c r="H25" i="35"/>
  <c r="N23" i="35"/>
  <c r="M23" i="35"/>
  <c r="L23" i="35"/>
  <c r="J23" i="35"/>
  <c r="I23" i="35"/>
  <c r="H23" i="35"/>
  <c r="O22" i="35"/>
  <c r="K22" i="35"/>
  <c r="O21" i="35"/>
  <c r="K21" i="35"/>
  <c r="O20" i="35"/>
  <c r="K20" i="35"/>
  <c r="O19" i="35"/>
  <c r="K19" i="35"/>
  <c r="O18" i="35"/>
  <c r="K18" i="35"/>
  <c r="O17" i="35"/>
  <c r="K17" i="35"/>
  <c r="O16" i="35"/>
  <c r="O23" i="35" s="1"/>
  <c r="K16" i="35"/>
  <c r="N14" i="35"/>
  <c r="M14" i="35"/>
  <c r="L14" i="35"/>
  <c r="J14" i="35"/>
  <c r="I14" i="35"/>
  <c r="H14" i="35"/>
  <c r="O13" i="35"/>
  <c r="K13" i="35"/>
  <c r="O12" i="35"/>
  <c r="K12" i="35"/>
  <c r="O11" i="35"/>
  <c r="K11" i="35"/>
  <c r="O10" i="35"/>
  <c r="K10" i="35"/>
  <c r="O9" i="35"/>
  <c r="K9" i="35"/>
  <c r="O8" i="35"/>
  <c r="K8" i="35"/>
  <c r="O7" i="35"/>
  <c r="K7" i="35"/>
  <c r="N31" i="34"/>
  <c r="M31" i="34"/>
  <c r="L31" i="34"/>
  <c r="N30" i="34"/>
  <c r="M30" i="34"/>
  <c r="L30" i="34"/>
  <c r="N29" i="34"/>
  <c r="M29" i="34"/>
  <c r="L29" i="34"/>
  <c r="N28" i="34"/>
  <c r="M28" i="34"/>
  <c r="L28" i="34"/>
  <c r="N27" i="34"/>
  <c r="M27" i="34"/>
  <c r="L27" i="34"/>
  <c r="N26" i="34"/>
  <c r="M26" i="34"/>
  <c r="L26" i="34"/>
  <c r="N25" i="34"/>
  <c r="M25" i="34"/>
  <c r="L25" i="34"/>
  <c r="H31" i="34"/>
  <c r="H26" i="34"/>
  <c r="I26" i="34"/>
  <c r="J26" i="34"/>
  <c r="H27" i="34"/>
  <c r="I27" i="34"/>
  <c r="J27" i="34"/>
  <c r="H28" i="34"/>
  <c r="I28" i="34"/>
  <c r="J28" i="34"/>
  <c r="H29" i="34"/>
  <c r="I29" i="34"/>
  <c r="J29" i="34"/>
  <c r="H30" i="34"/>
  <c r="I30" i="34"/>
  <c r="J30" i="34"/>
  <c r="I31" i="34"/>
  <c r="J31" i="34"/>
  <c r="I25" i="34"/>
  <c r="J25" i="34"/>
  <c r="H25" i="34"/>
  <c r="I23" i="34"/>
  <c r="J23" i="34"/>
  <c r="L23" i="34"/>
  <c r="M23" i="34"/>
  <c r="N23" i="34"/>
  <c r="H23" i="34"/>
  <c r="O22" i="34"/>
  <c r="O21" i="34"/>
  <c r="O20" i="34"/>
  <c r="Q20" i="34" s="1"/>
  <c r="R20" i="34" s="1"/>
  <c r="O19" i="34"/>
  <c r="O18" i="34"/>
  <c r="O17" i="34"/>
  <c r="O16" i="34"/>
  <c r="K22" i="34"/>
  <c r="Q22" i="34" s="1"/>
  <c r="R22" i="34" s="1"/>
  <c r="K21" i="34"/>
  <c r="K20" i="34"/>
  <c r="K19" i="34"/>
  <c r="K18" i="34"/>
  <c r="K17" i="34"/>
  <c r="K16" i="34"/>
  <c r="O8" i="34"/>
  <c r="O9" i="34"/>
  <c r="O10" i="34"/>
  <c r="O11" i="34"/>
  <c r="O12" i="34"/>
  <c r="O13" i="34"/>
  <c r="O7" i="34"/>
  <c r="I14" i="34"/>
  <c r="J14" i="34"/>
  <c r="L14" i="34"/>
  <c r="M14" i="34"/>
  <c r="N14" i="34"/>
  <c r="H14" i="34"/>
  <c r="K8" i="34"/>
  <c r="K9" i="34"/>
  <c r="K10" i="34"/>
  <c r="K11" i="34"/>
  <c r="Q11" i="34" s="1"/>
  <c r="R11" i="34" s="1"/>
  <c r="K12" i="34"/>
  <c r="K13" i="34"/>
  <c r="K7" i="34"/>
  <c r="O63" i="34"/>
  <c r="K63" i="34"/>
  <c r="O54" i="34"/>
  <c r="K54" i="34"/>
  <c r="Q54" i="34" s="1"/>
  <c r="R54" i="34" s="1"/>
  <c r="N42" i="34"/>
  <c r="M42" i="34"/>
  <c r="L42" i="34"/>
  <c r="J42" i="34"/>
  <c r="I42" i="34"/>
  <c r="H42" i="34"/>
  <c r="O41" i="34"/>
  <c r="K41" i="34"/>
  <c r="O40" i="34"/>
  <c r="K40" i="34"/>
  <c r="O39" i="34"/>
  <c r="K39" i="34"/>
  <c r="O38" i="34"/>
  <c r="K38" i="34"/>
  <c r="O37" i="34"/>
  <c r="K37" i="34"/>
  <c r="O36" i="34"/>
  <c r="K36" i="34"/>
  <c r="O35" i="34"/>
  <c r="K35" i="34"/>
  <c r="O63" i="33"/>
  <c r="K63" i="33"/>
  <c r="O54" i="33"/>
  <c r="K54" i="33"/>
  <c r="Q54" i="33" s="1"/>
  <c r="R54" i="33" s="1"/>
  <c r="N42" i="33"/>
  <c r="M42" i="33"/>
  <c r="L42" i="33"/>
  <c r="J42" i="33"/>
  <c r="I42" i="33"/>
  <c r="H42" i="33"/>
  <c r="O41" i="33"/>
  <c r="K41" i="33"/>
  <c r="O40" i="33"/>
  <c r="K40" i="33"/>
  <c r="O39" i="33"/>
  <c r="K39" i="33"/>
  <c r="O38" i="33"/>
  <c r="K38" i="33"/>
  <c r="O37" i="33"/>
  <c r="K37" i="33"/>
  <c r="O36" i="33"/>
  <c r="K36" i="33"/>
  <c r="O35" i="33"/>
  <c r="K35" i="33"/>
  <c r="N32" i="33"/>
  <c r="N44" i="33" s="1"/>
  <c r="Q9" i="35" l="1"/>
  <c r="R9" i="35" s="1"/>
  <c r="O42" i="36"/>
  <c r="Q12" i="36"/>
  <c r="R12" i="36"/>
  <c r="Q35" i="36"/>
  <c r="R35" i="36" s="1"/>
  <c r="P35" i="36"/>
  <c r="Q39" i="36"/>
  <c r="R39" i="36" s="1"/>
  <c r="P39" i="36"/>
  <c r="K68" i="36"/>
  <c r="Q54" i="36"/>
  <c r="R54" i="36" s="1"/>
  <c r="Q35" i="34"/>
  <c r="R35" i="34" s="1"/>
  <c r="P35" i="34"/>
  <c r="Q39" i="34"/>
  <c r="R39" i="34" s="1"/>
  <c r="P39" i="34"/>
  <c r="Q41" i="34"/>
  <c r="R41" i="34" s="1"/>
  <c r="P41" i="34"/>
  <c r="Q16" i="34"/>
  <c r="R16" i="34" s="1"/>
  <c r="Q8" i="35"/>
  <c r="R8" i="35" s="1"/>
  <c r="Q12" i="35"/>
  <c r="R12" i="35" s="1"/>
  <c r="Q19" i="35"/>
  <c r="R19" i="35" s="1"/>
  <c r="P37" i="35"/>
  <c r="Q37" i="35"/>
  <c r="R37" i="35"/>
  <c r="O42" i="33"/>
  <c r="O42" i="34"/>
  <c r="Q13" i="34"/>
  <c r="R13" i="34" s="1"/>
  <c r="Q9" i="34"/>
  <c r="R9" i="34" s="1"/>
  <c r="Q18" i="34"/>
  <c r="R18" i="34" s="1"/>
  <c r="Q7" i="36"/>
  <c r="R7" i="36" s="1"/>
  <c r="Q9" i="36"/>
  <c r="R9" i="36" s="1"/>
  <c r="Q13" i="36"/>
  <c r="R13" i="36" s="1"/>
  <c r="Q16" i="36"/>
  <c r="R16" i="36" s="1"/>
  <c r="Q18" i="36"/>
  <c r="R18" i="36"/>
  <c r="Q22" i="36"/>
  <c r="R22" i="36" s="1"/>
  <c r="Q36" i="36"/>
  <c r="R36" i="36" s="1"/>
  <c r="P36" i="36"/>
  <c r="P38" i="36"/>
  <c r="Q38" i="36"/>
  <c r="R38" i="36" s="1"/>
  <c r="Q40" i="36"/>
  <c r="R40" i="36" s="1"/>
  <c r="P40" i="36"/>
  <c r="Q30" i="35"/>
  <c r="R30" i="35" s="1"/>
  <c r="Q17" i="36"/>
  <c r="R17" i="36" s="1"/>
  <c r="Q21" i="36"/>
  <c r="R21" i="36" s="1"/>
  <c r="Q41" i="36"/>
  <c r="R41" i="36" s="1"/>
  <c r="P41" i="36"/>
  <c r="Q35" i="33"/>
  <c r="R35" i="33" s="1"/>
  <c r="P35" i="33"/>
  <c r="Q37" i="33"/>
  <c r="R37" i="33" s="1"/>
  <c r="P37" i="33"/>
  <c r="P39" i="33"/>
  <c r="Q39" i="33"/>
  <c r="R39" i="33" s="1"/>
  <c r="Q41" i="33"/>
  <c r="R41" i="33" s="1"/>
  <c r="P41" i="33"/>
  <c r="Q17" i="35"/>
  <c r="R17" i="35"/>
  <c r="P35" i="35"/>
  <c r="Q35" i="35"/>
  <c r="R35" i="35" s="1"/>
  <c r="Q39" i="35"/>
  <c r="R39" i="35" s="1"/>
  <c r="P39" i="35"/>
  <c r="P41" i="35"/>
  <c r="Q41" i="35"/>
  <c r="R41" i="35" s="1"/>
  <c r="P36" i="33"/>
  <c r="Q36" i="33"/>
  <c r="R36" i="33" s="1"/>
  <c r="Q38" i="33"/>
  <c r="R38" i="33" s="1"/>
  <c r="P38" i="33"/>
  <c r="Q40" i="33"/>
  <c r="R40" i="33" s="1"/>
  <c r="P40" i="33"/>
  <c r="Q36" i="34"/>
  <c r="R36" i="34" s="1"/>
  <c r="P36" i="34"/>
  <c r="P38" i="34"/>
  <c r="Q38" i="34"/>
  <c r="R38" i="34" s="1"/>
  <c r="Q40" i="34"/>
  <c r="R40" i="34" s="1"/>
  <c r="P40" i="34"/>
  <c r="Q8" i="34"/>
  <c r="R8" i="34" s="1"/>
  <c r="Q11" i="35"/>
  <c r="R11" i="35" s="1"/>
  <c r="Q13" i="35"/>
  <c r="R13" i="35" s="1"/>
  <c r="K23" i="35"/>
  <c r="Q23" i="35" s="1"/>
  <c r="R23" i="35" s="1"/>
  <c r="Q16" i="35"/>
  <c r="R16" i="35" s="1"/>
  <c r="Q18" i="35"/>
  <c r="R18" i="35" s="1"/>
  <c r="Q20" i="35"/>
  <c r="R20" i="35" s="1"/>
  <c r="Q22" i="35"/>
  <c r="R22" i="35" s="1"/>
  <c r="K31" i="35"/>
  <c r="Q36" i="35"/>
  <c r="R36" i="35" s="1"/>
  <c r="P36" i="35"/>
  <c r="Q38" i="35"/>
  <c r="R38" i="35" s="1"/>
  <c r="P38" i="35"/>
  <c r="Q40" i="35"/>
  <c r="R40" i="35" s="1"/>
  <c r="P40" i="35"/>
  <c r="O25" i="36"/>
  <c r="O27" i="36"/>
  <c r="O31" i="36"/>
  <c r="Q37" i="36"/>
  <c r="R37" i="36"/>
  <c r="P37" i="36"/>
  <c r="K42" i="36"/>
  <c r="O29" i="36"/>
  <c r="Q20" i="36"/>
  <c r="R20" i="36" s="1"/>
  <c r="Q10" i="34"/>
  <c r="R10" i="34" s="1"/>
  <c r="O23" i="36"/>
  <c r="Q19" i="36"/>
  <c r="R19" i="36" s="1"/>
  <c r="O14" i="36"/>
  <c r="J32" i="36"/>
  <c r="J44" i="36" s="1"/>
  <c r="Q11" i="36"/>
  <c r="R11" i="36"/>
  <c r="Q8" i="36"/>
  <c r="R8" i="36" s="1"/>
  <c r="Q10" i="36"/>
  <c r="R10" i="36" s="1"/>
  <c r="Q21" i="35"/>
  <c r="R21" i="35"/>
  <c r="M32" i="35"/>
  <c r="M44" i="35" s="1"/>
  <c r="K27" i="35"/>
  <c r="P27" i="35" s="1"/>
  <c r="O14" i="35"/>
  <c r="N32" i="35"/>
  <c r="N44" i="35" s="1"/>
  <c r="K29" i="35"/>
  <c r="Q10" i="35"/>
  <c r="R10" i="35" s="1"/>
  <c r="H32" i="35"/>
  <c r="H44" i="35" s="1"/>
  <c r="O23" i="34"/>
  <c r="P37" i="34"/>
  <c r="Q37" i="34"/>
  <c r="R37" i="34" s="1"/>
  <c r="Q19" i="34"/>
  <c r="R19" i="34" s="1"/>
  <c r="Q21" i="34"/>
  <c r="R21" i="34" s="1"/>
  <c r="K23" i="34"/>
  <c r="R17" i="34"/>
  <c r="Q17" i="34"/>
  <c r="Q12" i="34"/>
  <c r="R12" i="34"/>
  <c r="K14" i="35"/>
  <c r="Q7" i="35"/>
  <c r="R7" i="35" s="1"/>
  <c r="Q7" i="34"/>
  <c r="R7" i="34" s="1"/>
  <c r="O14" i="34"/>
  <c r="K14" i="34"/>
  <c r="K29" i="36"/>
  <c r="J32" i="35"/>
  <c r="J44" i="35" s="1"/>
  <c r="K26" i="35"/>
  <c r="K28" i="35"/>
  <c r="K30" i="35"/>
  <c r="P30" i="35" s="1"/>
  <c r="K42" i="35"/>
  <c r="L32" i="36"/>
  <c r="L44" i="36" s="1"/>
  <c r="O26" i="36"/>
  <c r="O28" i="36"/>
  <c r="O30" i="36"/>
  <c r="I32" i="36"/>
  <c r="I44" i="36" s="1"/>
  <c r="K27" i="36"/>
  <c r="K31" i="36"/>
  <c r="K42" i="33"/>
  <c r="K42" i="34"/>
  <c r="L32" i="35"/>
  <c r="L44" i="35" s="1"/>
  <c r="O27" i="35"/>
  <c r="O29" i="35"/>
  <c r="O31" i="35"/>
  <c r="O42" i="35"/>
  <c r="K14" i="36"/>
  <c r="K23" i="36"/>
  <c r="H32" i="36"/>
  <c r="H44" i="36" s="1"/>
  <c r="M32" i="36"/>
  <c r="M44" i="36" s="1"/>
  <c r="K26" i="36"/>
  <c r="K28" i="36"/>
  <c r="K30" i="36"/>
  <c r="K25" i="36"/>
  <c r="N32" i="36"/>
  <c r="N44" i="36" s="1"/>
  <c r="K25" i="35"/>
  <c r="O25" i="35"/>
  <c r="J32" i="34"/>
  <c r="J44" i="34" s="1"/>
  <c r="I32" i="34"/>
  <c r="I44" i="34" s="1"/>
  <c r="N32" i="34"/>
  <c r="N44" i="34" s="1"/>
  <c r="M32" i="34"/>
  <c r="M44" i="34" s="1"/>
  <c r="K26" i="34"/>
  <c r="O26" i="34"/>
  <c r="K27" i="34"/>
  <c r="P27" i="34" s="1"/>
  <c r="O27" i="34"/>
  <c r="Q27" i="34" s="1"/>
  <c r="R27" i="34" s="1"/>
  <c r="K28" i="34"/>
  <c r="P28" i="34" s="1"/>
  <c r="O28" i="34"/>
  <c r="K29" i="34"/>
  <c r="P29" i="34" s="1"/>
  <c r="O29" i="34"/>
  <c r="Q29" i="34" s="1"/>
  <c r="R29" i="34" s="1"/>
  <c r="K30" i="34"/>
  <c r="P30" i="34" s="1"/>
  <c r="O30" i="34"/>
  <c r="K31" i="34"/>
  <c r="O31" i="34"/>
  <c r="J32" i="33"/>
  <c r="J44" i="33" s="1"/>
  <c r="M32" i="33"/>
  <c r="M44" i="33" s="1"/>
  <c r="I32" i="33"/>
  <c r="I44" i="33" s="1"/>
  <c r="K26" i="33"/>
  <c r="O26" i="33"/>
  <c r="K27" i="33"/>
  <c r="P27" i="33" s="1"/>
  <c r="O27" i="33"/>
  <c r="K28" i="33"/>
  <c r="O28" i="33"/>
  <c r="K29" i="33"/>
  <c r="P29" i="33" s="1"/>
  <c r="O29" i="33"/>
  <c r="Q29" i="33" s="1"/>
  <c r="R29" i="33" s="1"/>
  <c r="K30" i="33"/>
  <c r="O30" i="33"/>
  <c r="K31" i="33"/>
  <c r="O31" i="33"/>
  <c r="Q42" i="34" l="1"/>
  <c r="R42" i="34" s="1"/>
  <c r="P26" i="33"/>
  <c r="Q26" i="33"/>
  <c r="R26" i="33" s="1"/>
  <c r="Q30" i="36"/>
  <c r="R30" i="36" s="1"/>
  <c r="P30" i="36"/>
  <c r="Q31" i="34"/>
  <c r="R31" i="34" s="1"/>
  <c r="P31" i="34"/>
  <c r="Q42" i="33"/>
  <c r="R42" i="33" s="1"/>
  <c r="Q42" i="35"/>
  <c r="R42" i="35" s="1"/>
  <c r="Q25" i="36"/>
  <c r="R25" i="36" s="1"/>
  <c r="P25" i="36"/>
  <c r="P27" i="36"/>
  <c r="Q27" i="36"/>
  <c r="R27" i="36" s="1"/>
  <c r="Q28" i="33"/>
  <c r="R28" i="33" s="1"/>
  <c r="P28" i="33"/>
  <c r="Q26" i="35"/>
  <c r="R26" i="35" s="1"/>
  <c r="P26" i="35"/>
  <c r="Q27" i="35"/>
  <c r="R27" i="35" s="1"/>
  <c r="Q31" i="36"/>
  <c r="R31" i="36" s="1"/>
  <c r="P31" i="36"/>
  <c r="Q31" i="35"/>
  <c r="R31" i="35" s="1"/>
  <c r="P31" i="35"/>
  <c r="Q42" i="36"/>
  <c r="R42" i="36" s="1"/>
  <c r="Q23" i="36"/>
  <c r="R23" i="36" s="1"/>
  <c r="O32" i="36"/>
  <c r="O44" i="36" s="1"/>
  <c r="O56" i="36" s="1"/>
  <c r="O65" i="36" s="1"/>
  <c r="Q29" i="36"/>
  <c r="R29" i="36" s="1"/>
  <c r="P29" i="36"/>
  <c r="Q26" i="36"/>
  <c r="R26" i="36" s="1"/>
  <c r="P26" i="36"/>
  <c r="P28" i="36"/>
  <c r="Q28" i="36"/>
  <c r="R28" i="36" s="1"/>
  <c r="Q14" i="36"/>
  <c r="R14" i="36" s="1"/>
  <c r="Q29" i="35"/>
  <c r="R29" i="35" s="1"/>
  <c r="P29" i="35"/>
  <c r="P28" i="35"/>
  <c r="Q28" i="35"/>
  <c r="R28" i="35" s="1"/>
  <c r="P30" i="33"/>
  <c r="Q30" i="33"/>
  <c r="R30" i="33" s="1"/>
  <c r="Q28" i="34"/>
  <c r="R28" i="34" s="1"/>
  <c r="Q30" i="34"/>
  <c r="R30" i="34" s="1"/>
  <c r="P26" i="34"/>
  <c r="Q26" i="34"/>
  <c r="R26" i="34" s="1"/>
  <c r="Q23" i="34"/>
  <c r="R23" i="34" s="1"/>
  <c r="P31" i="33"/>
  <c r="R31" i="33"/>
  <c r="Q31" i="33"/>
  <c r="K32" i="35"/>
  <c r="Q25" i="35"/>
  <c r="R25" i="35" s="1"/>
  <c r="P25" i="35"/>
  <c r="P6" i="35" s="1"/>
  <c r="Q14" i="35"/>
  <c r="R14" i="35" s="1"/>
  <c r="Q14" i="34"/>
  <c r="R14" i="34" s="1"/>
  <c r="Q27" i="33"/>
  <c r="R27" i="33" s="1"/>
  <c r="K32" i="36"/>
  <c r="O32" i="35"/>
  <c r="O44" i="35" s="1"/>
  <c r="O56" i="35" s="1"/>
  <c r="O65" i="35" s="1"/>
  <c r="H32" i="34"/>
  <c r="H44" i="34" s="1"/>
  <c r="K25" i="34"/>
  <c r="L32" i="34"/>
  <c r="L44" i="34" s="1"/>
  <c r="O25" i="34"/>
  <c r="O32" i="34" s="1"/>
  <c r="O44" i="34" s="1"/>
  <c r="O56" i="34" s="1"/>
  <c r="O65" i="34" s="1"/>
  <c r="H32" i="33"/>
  <c r="H44" i="33" s="1"/>
  <c r="K25" i="33"/>
  <c r="L32" i="33"/>
  <c r="L44" i="33" s="1"/>
  <c r="O25" i="33"/>
  <c r="O32" i="33" s="1"/>
  <c r="P6" i="36" l="1"/>
  <c r="K44" i="36"/>
  <c r="Q32" i="36"/>
  <c r="R32" i="36" s="1"/>
  <c r="K44" i="35"/>
  <c r="Q32" i="35"/>
  <c r="R32" i="35" s="1"/>
  <c r="K32" i="34"/>
  <c r="P25" i="34"/>
  <c r="P6" i="34" s="1"/>
  <c r="Q25" i="34"/>
  <c r="R25" i="34" s="1"/>
  <c r="K32" i="33"/>
  <c r="K44" i="33" s="1"/>
  <c r="K56" i="33" s="1"/>
  <c r="K65" i="33" s="1"/>
  <c r="P25" i="33"/>
  <c r="P6" i="33" s="1"/>
  <c r="Q25" i="33"/>
  <c r="R25" i="33" s="1"/>
  <c r="O44" i="33"/>
  <c r="R16" i="31"/>
  <c r="I219" i="21" s="1"/>
  <c r="K56" i="36" l="1"/>
  <c r="K65" i="36" s="1"/>
  <c r="Q44" i="36"/>
  <c r="R44" i="36" s="1"/>
  <c r="Q32" i="33"/>
  <c r="R32" i="33" s="1"/>
  <c r="K56" i="35"/>
  <c r="K65" i="35" s="1"/>
  <c r="Q44" i="35"/>
  <c r="R44" i="35" s="1"/>
  <c r="K44" i="34"/>
  <c r="Q32" i="34"/>
  <c r="R32" i="34" s="1"/>
  <c r="O56" i="33"/>
  <c r="O65" i="33" s="1"/>
  <c r="Q44" i="33"/>
  <c r="R44" i="33"/>
  <c r="H219" i="21"/>
  <c r="R29" i="31"/>
  <c r="S29" i="31"/>
  <c r="R30" i="31"/>
  <c r="S30" i="31"/>
  <c r="R31" i="31"/>
  <c r="S31" i="31"/>
  <c r="R32" i="31"/>
  <c r="S32" i="31"/>
  <c r="S27" i="31"/>
  <c r="R27" i="31"/>
  <c r="S26" i="31"/>
  <c r="R26" i="31"/>
  <c r="S25" i="31"/>
  <c r="R25" i="31"/>
  <c r="I212" i="21" l="1"/>
  <c r="H212" i="21"/>
  <c r="I211" i="21"/>
  <c r="H211" i="21"/>
  <c r="K56" i="34"/>
  <c r="K65" i="34" s="1"/>
  <c r="Q44" i="34"/>
  <c r="R44" i="34" s="1"/>
  <c r="O219" i="21"/>
  <c r="N219" i="21"/>
  <c r="D24" i="17"/>
  <c r="O212" i="21" l="1"/>
  <c r="N212" i="21"/>
  <c r="O211" i="21"/>
  <c r="N211" i="21"/>
  <c r="E16" i="30"/>
  <c r="E10" i="30"/>
  <c r="S22" i="31"/>
  <c r="R22" i="31"/>
  <c r="S21" i="31"/>
  <c r="R21" i="31"/>
  <c r="S20" i="31"/>
  <c r="R20" i="31"/>
  <c r="S19" i="31"/>
  <c r="R19" i="31"/>
  <c r="S10" i="31"/>
  <c r="S11" i="31"/>
  <c r="S12" i="31"/>
  <c r="S13" i="31"/>
  <c r="S14" i="31"/>
  <c r="S15" i="31"/>
  <c r="S16" i="31"/>
  <c r="S17" i="31"/>
  <c r="R11" i="31"/>
  <c r="R12" i="31"/>
  <c r="R13" i="31"/>
  <c r="R14" i="31"/>
  <c r="R15" i="31"/>
  <c r="R17" i="31"/>
  <c r="R10" i="31"/>
  <c r="J9" i="17"/>
  <c r="M11" i="17"/>
  <c r="I19" i="17"/>
  <c r="L20" i="17"/>
  <c r="I220" i="21" l="1"/>
  <c r="H220" i="21"/>
  <c r="I210" i="21"/>
  <c r="H210" i="21"/>
  <c r="H215" i="21"/>
  <c r="H218" i="21"/>
  <c r="I218" i="21"/>
  <c r="I215" i="21"/>
  <c r="I214" i="21"/>
  <c r="H214" i="21"/>
  <c r="H213" i="21"/>
  <c r="I213" i="21"/>
  <c r="I10" i="17"/>
  <c r="I28" i="17" s="1"/>
  <c r="O220" i="21" l="1"/>
  <c r="N220" i="21"/>
  <c r="O210" i="21"/>
  <c r="N210" i="21"/>
  <c r="O218" i="21"/>
  <c r="N218" i="21"/>
  <c r="N215" i="21"/>
  <c r="O215" i="21"/>
  <c r="O214" i="21"/>
  <c r="N214" i="21"/>
  <c r="N213" i="21"/>
  <c r="O213" i="21"/>
  <c r="K23" i="31"/>
  <c r="K33" i="31" s="1"/>
  <c r="L23" i="31"/>
  <c r="L33" i="31" s="1"/>
  <c r="M23" i="31"/>
  <c r="M33" i="31" s="1"/>
  <c r="N23" i="31"/>
  <c r="N33" i="31" s="1"/>
  <c r="O23" i="31"/>
  <c r="O33" i="31" s="1"/>
  <c r="P23" i="31"/>
  <c r="P33" i="31" s="1"/>
  <c r="Q23" i="31"/>
  <c r="Q33" i="31" s="1"/>
  <c r="H205" i="21" s="1"/>
  <c r="R23" i="31"/>
  <c r="R33" i="31" s="1"/>
  <c r="S23" i="31"/>
  <c r="S33" i="31" s="1"/>
  <c r="J23" i="31"/>
  <c r="J33" i="31" s="1"/>
  <c r="O54" i="17"/>
  <c r="O69" i="17"/>
  <c r="O68" i="17" s="1"/>
  <c r="O63" i="17"/>
  <c r="N42" i="17"/>
  <c r="M42" i="17"/>
  <c r="L42" i="17"/>
  <c r="O41" i="17"/>
  <c r="O40" i="17"/>
  <c r="O39" i="17"/>
  <c r="O38" i="17"/>
  <c r="O37" i="17"/>
  <c r="O36" i="17"/>
  <c r="O35" i="17"/>
  <c r="N22" i="17"/>
  <c r="M22" i="17"/>
  <c r="L22" i="17"/>
  <c r="N21" i="17"/>
  <c r="M21" i="17"/>
  <c r="L21" i="17"/>
  <c r="N20" i="17"/>
  <c r="M20" i="17"/>
  <c r="N19" i="17"/>
  <c r="M19" i="17"/>
  <c r="L19" i="17"/>
  <c r="N18" i="17"/>
  <c r="M18" i="17"/>
  <c r="L18" i="17"/>
  <c r="N17" i="17"/>
  <c r="M17" i="17"/>
  <c r="L17" i="17"/>
  <c r="N16" i="17"/>
  <c r="N25" i="17" s="1"/>
  <c r="M16" i="17"/>
  <c r="L16" i="17"/>
  <c r="N13" i="17"/>
  <c r="M13" i="17"/>
  <c r="M31" i="17" s="1"/>
  <c r="L13" i="17"/>
  <c r="N12" i="17"/>
  <c r="M12" i="17"/>
  <c r="L12" i="17"/>
  <c r="N11" i="17"/>
  <c r="L11" i="17"/>
  <c r="N10" i="17"/>
  <c r="M10" i="17"/>
  <c r="L10" i="17"/>
  <c r="N9" i="17"/>
  <c r="M9" i="17"/>
  <c r="M27" i="17" s="1"/>
  <c r="L9" i="17"/>
  <c r="N8" i="17"/>
  <c r="M8" i="17"/>
  <c r="L8" i="17"/>
  <c r="L7" i="17"/>
  <c r="H206" i="21" l="1"/>
  <c r="N28" i="17"/>
  <c r="H201" i="21"/>
  <c r="O206" i="21"/>
  <c r="H202" i="21"/>
  <c r="N205" i="21"/>
  <c r="I205" i="21"/>
  <c r="I206" i="21"/>
  <c r="I202" i="21"/>
  <c r="I201" i="21"/>
  <c r="O9" i="17"/>
  <c r="M28" i="17"/>
  <c r="N29" i="17"/>
  <c r="O13" i="17"/>
  <c r="M23" i="17"/>
  <c r="O8" i="17"/>
  <c r="M26" i="17"/>
  <c r="N27" i="17"/>
  <c r="M30" i="17"/>
  <c r="N31" i="17"/>
  <c r="O19" i="17"/>
  <c r="O42" i="17"/>
  <c r="O12" i="17"/>
  <c r="O18" i="17"/>
  <c r="O22" i="17"/>
  <c r="N23" i="17"/>
  <c r="O7" i="17"/>
  <c r="O11" i="17"/>
  <c r="O17" i="17"/>
  <c r="O21" i="17"/>
  <c r="M25" i="17"/>
  <c r="N26" i="17"/>
  <c r="O10" i="17"/>
  <c r="M29" i="17"/>
  <c r="N30" i="17"/>
  <c r="O16" i="17"/>
  <c r="O20" i="17"/>
  <c r="L23" i="17"/>
  <c r="L27" i="17"/>
  <c r="L29" i="17"/>
  <c r="M14" i="17"/>
  <c r="L14" i="17"/>
  <c r="L26" i="17"/>
  <c r="L30" i="17"/>
  <c r="N14" i="17"/>
  <c r="L25" i="17"/>
  <c r="L28" i="17"/>
  <c r="L31" i="17"/>
  <c r="O31" i="17" s="1"/>
  <c r="O205" i="21" l="1"/>
  <c r="N206" i="21"/>
  <c r="O202" i="21"/>
  <c r="N202" i="21"/>
  <c r="O201" i="21"/>
  <c r="N201" i="21"/>
  <c r="O28" i="17"/>
  <c r="O26" i="17"/>
  <c r="O14" i="17"/>
  <c r="M32" i="17"/>
  <c r="M44" i="17" s="1"/>
  <c r="O30" i="17"/>
  <c r="O27" i="17"/>
  <c r="N32" i="17"/>
  <c r="N44" i="17" s="1"/>
  <c r="O23" i="17"/>
  <c r="O29" i="17"/>
  <c r="O25" i="17"/>
  <c r="L32" i="17"/>
  <c r="L44" i="17" s="1"/>
  <c r="O32" i="17" l="1"/>
  <c r="O44" i="17" s="1"/>
  <c r="O56" i="17" s="1"/>
  <c r="O65" i="17" s="1"/>
  <c r="H95" i="21" l="1"/>
  <c r="I95" i="21"/>
  <c r="J20" i="17"/>
  <c r="I22" i="17"/>
  <c r="I18" i="17"/>
  <c r="H16" i="17"/>
  <c r="J12" i="17"/>
  <c r="H8" i="17"/>
  <c r="K69" i="17"/>
  <c r="K68" i="17" s="1"/>
  <c r="J22" i="17"/>
  <c r="J21" i="17"/>
  <c r="J19" i="17"/>
  <c r="J18" i="17"/>
  <c r="J27" i="17" s="1"/>
  <c r="J17" i="17"/>
  <c r="J16" i="17"/>
  <c r="I21" i="17"/>
  <c r="I20" i="17"/>
  <c r="I17" i="17"/>
  <c r="I16" i="17"/>
  <c r="H22" i="17"/>
  <c r="H21" i="17"/>
  <c r="H20" i="17"/>
  <c r="H19" i="17"/>
  <c r="H18" i="17"/>
  <c r="H17" i="17"/>
  <c r="J13" i="17"/>
  <c r="J31" i="17" s="1"/>
  <c r="J11" i="17"/>
  <c r="J29" i="17" s="1"/>
  <c r="J10" i="17"/>
  <c r="J28" i="17" s="1"/>
  <c r="J8" i="17"/>
  <c r="I13" i="17"/>
  <c r="I12" i="17"/>
  <c r="I11" i="17"/>
  <c r="I29" i="17" s="1"/>
  <c r="I9" i="17"/>
  <c r="I27" i="17" s="1"/>
  <c r="I8" i="17"/>
  <c r="I7" i="17"/>
  <c r="H13" i="17"/>
  <c r="H12" i="17"/>
  <c r="H11" i="17"/>
  <c r="H10" i="17"/>
  <c r="H28" i="17" s="1"/>
  <c r="H9" i="17"/>
  <c r="H7" i="17"/>
  <c r="K63" i="17"/>
  <c r="J42" i="17"/>
  <c r="I42" i="17"/>
  <c r="H42" i="17"/>
  <c r="K41" i="17"/>
  <c r="K40" i="17"/>
  <c r="K39" i="17"/>
  <c r="K38" i="17"/>
  <c r="K37" i="17"/>
  <c r="K36" i="17"/>
  <c r="K35" i="17"/>
  <c r="P35" i="17" l="1"/>
  <c r="Q35" i="17"/>
  <c r="R35" i="17" s="1"/>
  <c r="P37" i="17"/>
  <c r="Q37" i="17"/>
  <c r="R37" i="17" s="1"/>
  <c r="P41" i="17"/>
  <c r="Q41" i="17"/>
  <c r="R41" i="17" s="1"/>
  <c r="P39" i="17"/>
  <c r="Q39" i="17"/>
  <c r="R39" i="17" s="1"/>
  <c r="P36" i="17"/>
  <c r="Q36" i="17"/>
  <c r="R36" i="17" s="1"/>
  <c r="P40" i="17"/>
  <c r="Q40" i="17"/>
  <c r="R40" i="17"/>
  <c r="P38" i="17"/>
  <c r="Q38" i="17"/>
  <c r="R38" i="17" s="1"/>
  <c r="K28" i="17"/>
  <c r="I30" i="17"/>
  <c r="H29" i="17"/>
  <c r="I26" i="17"/>
  <c r="H26" i="17"/>
  <c r="H30" i="17"/>
  <c r="J30" i="17"/>
  <c r="J26" i="17"/>
  <c r="J25" i="17"/>
  <c r="I31" i="17"/>
  <c r="H27" i="17"/>
  <c r="H31" i="17"/>
  <c r="O95" i="21"/>
  <c r="N95" i="21"/>
  <c r="I87" i="21"/>
  <c r="H87" i="21"/>
  <c r="K42" i="17"/>
  <c r="K10" i="17"/>
  <c r="Q10" i="17" s="1"/>
  <c r="R10" i="17" s="1"/>
  <c r="K54" i="17"/>
  <c r="K17" i="17"/>
  <c r="Q17" i="17" s="1"/>
  <c r="R17" i="17" s="1"/>
  <c r="K13" i="17"/>
  <c r="Q13" i="17" s="1"/>
  <c r="R13" i="17" s="1"/>
  <c r="I25" i="17"/>
  <c r="K20" i="17"/>
  <c r="Q20" i="17" s="1"/>
  <c r="R20" i="17" s="1"/>
  <c r="K16" i="17"/>
  <c r="Q16" i="17" s="1"/>
  <c r="R16" i="17" s="1"/>
  <c r="K21" i="17"/>
  <c r="Q21" i="17" s="1"/>
  <c r="R21" i="17" s="1"/>
  <c r="H25" i="17"/>
  <c r="K22" i="17"/>
  <c r="Q22" i="17" s="1"/>
  <c r="R22" i="17" s="1"/>
  <c r="K19" i="17"/>
  <c r="Q19" i="17" s="1"/>
  <c r="R19" i="17" s="1"/>
  <c r="I23" i="17"/>
  <c r="K11" i="17"/>
  <c r="Q11" i="17" s="1"/>
  <c r="R11" i="17" s="1"/>
  <c r="J23" i="17"/>
  <c r="H14" i="17"/>
  <c r="K9" i="17"/>
  <c r="Q9" i="17" s="1"/>
  <c r="R9" i="17" s="1"/>
  <c r="K18" i="17"/>
  <c r="Q18" i="17" s="1"/>
  <c r="R18" i="17" s="1"/>
  <c r="K8" i="17"/>
  <c r="Q8" i="17" s="1"/>
  <c r="R8" i="17" s="1"/>
  <c r="K7" i="17"/>
  <c r="H23" i="17"/>
  <c r="K12" i="17"/>
  <c r="Q12" i="17" s="1"/>
  <c r="R12" i="17" s="1"/>
  <c r="J14" i="17"/>
  <c r="I14" i="17"/>
  <c r="Q54" i="17" l="1"/>
  <c r="R54" i="17" s="1"/>
  <c r="Q42" i="17"/>
  <c r="R42" i="17" s="1"/>
  <c r="P28" i="17"/>
  <c r="Q28" i="17"/>
  <c r="R28" i="17" s="1"/>
  <c r="Q7" i="17"/>
  <c r="R7" i="17"/>
  <c r="H93" i="21"/>
  <c r="I93" i="21"/>
  <c r="H92" i="21"/>
  <c r="I92" i="21"/>
  <c r="O87" i="21"/>
  <c r="N87" i="21"/>
  <c r="I91" i="21"/>
  <c r="I89" i="21"/>
  <c r="H89" i="21"/>
  <c r="H91" i="21"/>
  <c r="I90" i="21"/>
  <c r="H90" i="21"/>
  <c r="I88" i="21"/>
  <c r="H88" i="21"/>
  <c r="K30" i="17"/>
  <c r="K29" i="17"/>
  <c r="K26" i="17"/>
  <c r="J32" i="17"/>
  <c r="J44" i="17" s="1"/>
  <c r="I32" i="17"/>
  <c r="I44" i="17" s="1"/>
  <c r="K31" i="17"/>
  <c r="K27" i="17"/>
  <c r="K23" i="17"/>
  <c r="Q23" i="17" s="1"/>
  <c r="R23" i="17" s="1"/>
  <c r="K25" i="17"/>
  <c r="Q25" i="17" s="1"/>
  <c r="R25" i="17" s="1"/>
  <c r="K14" i="17"/>
  <c r="Q14" i="17" s="1"/>
  <c r="R14" i="17" s="1"/>
  <c r="H32" i="17"/>
  <c r="H44" i="17" s="1"/>
  <c r="P31" i="17" l="1"/>
  <c r="Q31" i="17"/>
  <c r="R31" i="17" s="1"/>
  <c r="P29" i="17"/>
  <c r="Q29" i="17"/>
  <c r="R29" i="17" s="1"/>
  <c r="P30" i="17"/>
  <c r="Q30" i="17"/>
  <c r="R30" i="17" s="1"/>
  <c r="P27" i="17"/>
  <c r="Q27" i="17"/>
  <c r="R27" i="17" s="1"/>
  <c r="P26" i="17"/>
  <c r="Q26" i="17"/>
  <c r="R26" i="17" s="1"/>
  <c r="I94" i="21"/>
  <c r="P25" i="17"/>
  <c r="P6" i="17" s="1"/>
  <c r="H94" i="21" s="1"/>
  <c r="N93" i="21"/>
  <c r="O93" i="21"/>
  <c r="N92" i="21"/>
  <c r="O92" i="21"/>
  <c r="K32" i="17"/>
  <c r="Q32" i="17" s="1"/>
  <c r="R32" i="17" s="1"/>
  <c r="O94" i="21" l="1"/>
  <c r="N94" i="21"/>
  <c r="K44" i="17"/>
  <c r="K56" i="17" l="1"/>
  <c r="K65" i="17" s="1"/>
  <c r="H6" i="14" s="1"/>
  <c r="Q44" i="17"/>
  <c r="R44" i="17" s="1"/>
  <c r="N88" i="21" l="1"/>
  <c r="O88" i="21"/>
  <c r="I9" i="10"/>
  <c r="J9" i="10"/>
  <c r="H200" i="21" l="1"/>
  <c r="H199" i="21"/>
  <c r="H197" i="21"/>
  <c r="N197" i="21" l="1"/>
  <c r="O197" i="21"/>
  <c r="N199" i="21"/>
  <c r="O199" i="21"/>
  <c r="O200" i="21"/>
  <c r="N200" i="21"/>
  <c r="H71" i="21"/>
  <c r="O71" i="21" l="1"/>
  <c r="N71" i="21"/>
  <c r="H198" i="21"/>
  <c r="Z41" i="28"/>
  <c r="AB41" i="28" s="1"/>
  <c r="W41" i="28"/>
  <c r="Y41" i="28" s="1"/>
  <c r="T41" i="28"/>
  <c r="V41" i="28" s="1"/>
  <c r="Q41" i="28"/>
  <c r="S41" i="28" s="1"/>
  <c r="O198" i="21" l="1"/>
  <c r="N198" i="21"/>
  <c r="I72" i="21"/>
  <c r="I71" i="21"/>
  <c r="H72" i="21"/>
  <c r="I38" i="21"/>
  <c r="N72" i="21" l="1"/>
  <c r="O72" i="21"/>
  <c r="H19" i="22"/>
  <c r="I19" i="22"/>
  <c r="H64" i="21" l="1"/>
  <c r="H63" i="21"/>
  <c r="N63" i="21" l="1"/>
  <c r="O63" i="21"/>
  <c r="O64" i="21"/>
  <c r="N64" i="21"/>
  <c r="J12" i="9"/>
  <c r="I12" i="9" l="1"/>
  <c r="H12" i="9"/>
  <c r="J13" i="12" l="1"/>
  <c r="J19" i="22" l="1"/>
  <c r="J11" i="22"/>
  <c r="I20" i="9" l="1"/>
  <c r="I52" i="9"/>
  <c r="I11" i="22" l="1"/>
  <c r="H11" i="22"/>
  <c r="I39" i="21" l="1"/>
  <c r="H39" i="21"/>
  <c r="H38" i="21"/>
  <c r="I98" i="21"/>
  <c r="I106" i="21"/>
  <c r="I102" i="21"/>
  <c r="O38" i="21" l="1"/>
  <c r="N38" i="21"/>
  <c r="N39" i="21"/>
  <c r="O39" i="21"/>
  <c r="H114" i="21"/>
  <c r="H106" i="21"/>
  <c r="O106" i="21" l="1"/>
  <c r="N106" i="21"/>
  <c r="O114" i="21"/>
  <c r="N114" i="21"/>
  <c r="H102" i="21"/>
  <c r="H98" i="21"/>
  <c r="L10" i="12"/>
  <c r="O98" i="21" l="1"/>
  <c r="N98" i="21"/>
  <c r="N102" i="21"/>
  <c r="O102" i="21"/>
  <c r="H52" i="9"/>
  <c r="K52" i="9" l="1"/>
  <c r="L52" i="9" s="1"/>
  <c r="N91" i="21"/>
  <c r="O91" i="21"/>
  <c r="J55" i="11"/>
  <c r="I55" i="11" l="1"/>
  <c r="H55" i="11"/>
  <c r="K54" i="11"/>
  <c r="L54" i="11"/>
  <c r="K41" i="9"/>
  <c r="L41" i="9"/>
  <c r="L11" i="12" l="1"/>
  <c r="AB13" i="12"/>
  <c r="Z13" i="12"/>
  <c r="Y13" i="12"/>
  <c r="X13" i="12"/>
  <c r="W13" i="12"/>
  <c r="AA12" i="12"/>
  <c r="AC12" i="12" s="1"/>
  <c r="AC11" i="12"/>
  <c r="AA11" i="12"/>
  <c r="AA10" i="12"/>
  <c r="AC10" i="12" s="1"/>
  <c r="AA9" i="12"/>
  <c r="AA6" i="12"/>
  <c r="AC6" i="12" s="1"/>
  <c r="AA13" i="12" l="1"/>
  <c r="AC9" i="12"/>
  <c r="AC13" i="12" s="1"/>
  <c r="J44" i="11"/>
  <c r="J52" i="9"/>
  <c r="J34" i="9"/>
  <c r="J20" i="9"/>
  <c r="J22" i="9"/>
  <c r="J29" i="9" s="1"/>
  <c r="J31" i="11" l="1"/>
  <c r="J57" i="11" s="1"/>
  <c r="J60" i="11" s="1"/>
  <c r="J36" i="9"/>
  <c r="J43" i="9" s="1"/>
  <c r="J49" i="10" l="1"/>
  <c r="J44" i="10"/>
  <c r="J31" i="10"/>
  <c r="J21" i="10"/>
  <c r="J20" i="10"/>
  <c r="J15" i="10"/>
  <c r="J23" i="10" l="1"/>
  <c r="J35" i="10" s="1"/>
  <c r="J37" i="10" s="1"/>
  <c r="J51" i="10" s="1"/>
  <c r="Z51" i="28" l="1"/>
  <c r="AB51" i="28" s="1"/>
  <c r="W51" i="28"/>
  <c r="Y51" i="28" s="1"/>
  <c r="T51" i="28"/>
  <c r="V51" i="28" s="1"/>
  <c r="Q51" i="28"/>
  <c r="S51" i="28" s="1"/>
  <c r="H15" i="15" l="1"/>
  <c r="H116" i="21" s="1"/>
  <c r="N116" i="21" l="1"/>
  <c r="O116" i="21"/>
  <c r="H21" i="10"/>
  <c r="H59" i="21" l="1"/>
  <c r="N59" i="21" l="1"/>
  <c r="O59" i="21"/>
  <c r="I68" i="21"/>
  <c r="H68" i="21"/>
  <c r="I67" i="21"/>
  <c r="I66" i="21"/>
  <c r="H67" i="21"/>
  <c r="I65" i="21"/>
  <c r="H66" i="21"/>
  <c r="H65" i="21"/>
  <c r="O68" i="21" l="1"/>
  <c r="N68" i="21"/>
  <c r="N67" i="21"/>
  <c r="O67" i="21"/>
  <c r="N65" i="21"/>
  <c r="O65" i="21"/>
  <c r="O66" i="21"/>
  <c r="N66" i="21"/>
  <c r="G9" i="27"/>
  <c r="Z56" i="28" l="1"/>
  <c r="AB56" i="28" s="1"/>
  <c r="Z55" i="28"/>
  <c r="AB55" i="28" s="1"/>
  <c r="Z49" i="28"/>
  <c r="AB49" i="28" s="1"/>
  <c r="Z48" i="28"/>
  <c r="AB48" i="28" s="1"/>
  <c r="Z47" i="28"/>
  <c r="AB47" i="28" s="1"/>
  <c r="Z46" i="28"/>
  <c r="AB46" i="28" s="1"/>
  <c r="Z40" i="28"/>
  <c r="AB40" i="28" s="1"/>
  <c r="Z39" i="28"/>
  <c r="AB39" i="28" s="1"/>
  <c r="Z38" i="28"/>
  <c r="AB38" i="28" s="1"/>
  <c r="Z33" i="28"/>
  <c r="AB33" i="28" s="1"/>
  <c r="Z32" i="28"/>
  <c r="AB32" i="28" s="1"/>
  <c r="Z27" i="28"/>
  <c r="AB27" i="28" s="1"/>
  <c r="Z26" i="28"/>
  <c r="AB26" i="28" s="1"/>
  <c r="Z25" i="28"/>
  <c r="AB25" i="28" s="1"/>
  <c r="Z24" i="28"/>
  <c r="AB24" i="28" s="1"/>
  <c r="Z19" i="28"/>
  <c r="AB19" i="28" s="1"/>
  <c r="Z18" i="28"/>
  <c r="AB18" i="28" s="1"/>
  <c r="Z17" i="28"/>
  <c r="AB17" i="28" s="1"/>
  <c r="Z16" i="28"/>
  <c r="AB16" i="28" s="1"/>
  <c r="Z15" i="28"/>
  <c r="AB15" i="28" s="1"/>
  <c r="Z11" i="28"/>
  <c r="AB11" i="28" s="1"/>
  <c r="Z10" i="28"/>
  <c r="AB10" i="28" s="1"/>
  <c r="Z9" i="28"/>
  <c r="AB9" i="28" s="1"/>
  <c r="Z8" i="28"/>
  <c r="AB8" i="28" s="1"/>
  <c r="Z7" i="28"/>
  <c r="AB7" i="28" s="1"/>
  <c r="Z6" i="28"/>
  <c r="AB6" i="28" s="1"/>
  <c r="W56" i="28"/>
  <c r="Y56" i="28" s="1"/>
  <c r="Q8" i="28"/>
  <c r="W6" i="28"/>
  <c r="Y6" i="28" s="1"/>
  <c r="W55" i="28"/>
  <c r="Y55" i="28" s="1"/>
  <c r="W49" i="28"/>
  <c r="Y49" i="28" s="1"/>
  <c r="W48" i="28"/>
  <c r="Y48" i="28" s="1"/>
  <c r="W47" i="28"/>
  <c r="Y47" i="28" s="1"/>
  <c r="W46" i="28"/>
  <c r="Y46" i="28" s="1"/>
  <c r="W40" i="28"/>
  <c r="Y40" i="28" s="1"/>
  <c r="W39" i="28"/>
  <c r="Y39" i="28" s="1"/>
  <c r="W38" i="28"/>
  <c r="Y38" i="28" s="1"/>
  <c r="W33" i="28"/>
  <c r="Y33" i="28" s="1"/>
  <c r="W32" i="28"/>
  <c r="Y32" i="28" s="1"/>
  <c r="W27" i="28"/>
  <c r="Y27" i="28" s="1"/>
  <c r="W26" i="28"/>
  <c r="Y26" i="28" s="1"/>
  <c r="W25" i="28"/>
  <c r="Y25" i="28" s="1"/>
  <c r="W24" i="28"/>
  <c r="Y24" i="28" s="1"/>
  <c r="W19" i="28"/>
  <c r="Y19" i="28" s="1"/>
  <c r="W18" i="28"/>
  <c r="Y18" i="28" s="1"/>
  <c r="W17" i="28"/>
  <c r="Y17" i="28" s="1"/>
  <c r="W16" i="28"/>
  <c r="Y16" i="28" s="1"/>
  <c r="W15" i="28"/>
  <c r="Y15" i="28" s="1"/>
  <c r="W11" i="28"/>
  <c r="Y11" i="28" s="1"/>
  <c r="W7" i="28"/>
  <c r="Y7" i="28" s="1"/>
  <c r="W8" i="28"/>
  <c r="Y8" i="28" s="1"/>
  <c r="W9" i="28"/>
  <c r="Y9" i="28" s="1"/>
  <c r="W10" i="28"/>
  <c r="Y10" i="28" s="1"/>
  <c r="Q6" i="28"/>
  <c r="I199" i="21" l="1"/>
  <c r="I200" i="21"/>
  <c r="T56" i="28"/>
  <c r="T55" i="28"/>
  <c r="T47" i="28"/>
  <c r="T48" i="28"/>
  <c r="T49" i="28"/>
  <c r="T46" i="28"/>
  <c r="T39" i="28"/>
  <c r="T40" i="28"/>
  <c r="T38" i="28"/>
  <c r="T33" i="28"/>
  <c r="T32" i="28"/>
  <c r="T25" i="28"/>
  <c r="T26" i="28"/>
  <c r="T27" i="28"/>
  <c r="T24" i="28"/>
  <c r="T16" i="28"/>
  <c r="T17" i="28"/>
  <c r="T18" i="28"/>
  <c r="T19" i="28"/>
  <c r="T15" i="28"/>
  <c r="T11" i="28"/>
  <c r="T7" i="28"/>
  <c r="T8" i="28"/>
  <c r="T9" i="28"/>
  <c r="T10" i="28"/>
  <c r="T6" i="28"/>
  <c r="V7" i="28" l="1"/>
  <c r="V8" i="28"/>
  <c r="V9" i="28"/>
  <c r="V10" i="28"/>
  <c r="V11" i="28"/>
  <c r="V15" i="28"/>
  <c r="V16" i="28"/>
  <c r="V17" i="28"/>
  <c r="V18" i="28"/>
  <c r="V19" i="28"/>
  <c r="V24" i="28"/>
  <c r="V25" i="28"/>
  <c r="V26" i="28"/>
  <c r="V27" i="28"/>
  <c r="V32" i="28"/>
  <c r="V33" i="28"/>
  <c r="V38" i="28"/>
  <c r="V39" i="28"/>
  <c r="V40" i="28"/>
  <c r="V46" i="28"/>
  <c r="V47" i="28"/>
  <c r="V48" i="28"/>
  <c r="V49" i="28"/>
  <c r="V55" i="28"/>
  <c r="V56" i="28"/>
  <c r="V6" i="28"/>
  <c r="I198" i="21" l="1"/>
  <c r="Q15" i="28"/>
  <c r="S15" i="28" s="1"/>
  <c r="Q7" i="28"/>
  <c r="S7" i="28" s="1"/>
  <c r="S8" i="28"/>
  <c r="Q9" i="28"/>
  <c r="S9" i="28" s="1"/>
  <c r="Q10" i="28"/>
  <c r="S10" i="28" s="1"/>
  <c r="Q11" i="28"/>
  <c r="S11" i="28" s="1"/>
  <c r="Q16" i="28"/>
  <c r="S16" i="28" s="1"/>
  <c r="Q17" i="28"/>
  <c r="S17" i="28" s="1"/>
  <c r="Q18" i="28"/>
  <c r="S18" i="28" s="1"/>
  <c r="Q19" i="28"/>
  <c r="S19" i="28" s="1"/>
  <c r="Q24" i="28"/>
  <c r="S24" i="28" s="1"/>
  <c r="Q25" i="28"/>
  <c r="S25" i="28" s="1"/>
  <c r="Q26" i="28"/>
  <c r="S26" i="28" s="1"/>
  <c r="Q27" i="28"/>
  <c r="S27" i="28" s="1"/>
  <c r="Q32" i="28"/>
  <c r="S32" i="28" s="1"/>
  <c r="Q33" i="28"/>
  <c r="S33" i="28" s="1"/>
  <c r="Q38" i="28"/>
  <c r="S38" i="28" s="1"/>
  <c r="Q39" i="28"/>
  <c r="S39" i="28" s="1"/>
  <c r="Q40" i="28"/>
  <c r="S40" i="28" s="1"/>
  <c r="Q46" i="28"/>
  <c r="S46" i="28" s="1"/>
  <c r="Q47" i="28"/>
  <c r="S47" i="28" s="1"/>
  <c r="Q48" i="28"/>
  <c r="S48" i="28" s="1"/>
  <c r="Q49" i="28"/>
  <c r="S49" i="28" s="1"/>
  <c r="Q55" i="28"/>
  <c r="S55" i="28" s="1"/>
  <c r="Q56" i="28"/>
  <c r="S56" i="28" s="1"/>
  <c r="S6" i="28"/>
  <c r="I197" i="21" l="1"/>
  <c r="H53" i="21" l="1"/>
  <c r="N53" i="21" l="1"/>
  <c r="O53" i="21"/>
  <c r="N72" i="3"/>
  <c r="N67" i="3"/>
  <c r="K32" i="9" l="1"/>
  <c r="L32" i="9" s="1"/>
  <c r="K33" i="9"/>
  <c r="L33" i="9" s="1"/>
  <c r="I34" i="9"/>
  <c r="H34" i="9"/>
  <c r="K34" i="9" l="1"/>
  <c r="L34" i="9" s="1"/>
  <c r="K42" i="10" l="1"/>
  <c r="L42" i="10" s="1"/>
  <c r="K49" i="9"/>
  <c r="L49" i="9" s="1"/>
  <c r="K36" i="11" l="1"/>
  <c r="L36" i="11" s="1"/>
  <c r="K28" i="11" l="1"/>
  <c r="L28" i="11" s="1"/>
  <c r="I196" i="21" l="1"/>
  <c r="I164" i="21" l="1"/>
  <c r="H164" i="21"/>
  <c r="O164" i="21" l="1"/>
  <c r="N164" i="21"/>
  <c r="K22" i="10"/>
  <c r="L22" i="10" s="1"/>
  <c r="H20" i="10"/>
  <c r="H23" i="10" l="1"/>
  <c r="G13" i="27"/>
  <c r="I191" i="21"/>
  <c r="I190" i="21"/>
  <c r="I114" i="21"/>
  <c r="O90" i="21" l="1"/>
  <c r="N90" i="21"/>
  <c r="N89" i="21"/>
  <c r="O89" i="21"/>
  <c r="I64" i="21" l="1"/>
  <c r="I63" i="21"/>
  <c r="I54" i="21"/>
  <c r="I53" i="21"/>
  <c r="P63" i="2" l="1"/>
  <c r="AD63" i="2" l="1"/>
  <c r="H12" i="16"/>
  <c r="H115" i="21" s="1"/>
  <c r="N115" i="21" l="1"/>
  <c r="O115" i="21"/>
  <c r="I115" i="21"/>
  <c r="K51" i="11"/>
  <c r="L51" i="11" s="1"/>
  <c r="K40" i="11"/>
  <c r="L40" i="11" s="1"/>
  <c r="K38" i="11"/>
  <c r="L38" i="11" s="1"/>
  <c r="K35" i="11"/>
  <c r="L35" i="11" s="1"/>
  <c r="K27" i="11"/>
  <c r="L27" i="11" s="1"/>
  <c r="K18" i="11" l="1"/>
  <c r="L18" i="11" s="1"/>
  <c r="K49" i="11"/>
  <c r="L49" i="11" s="1"/>
  <c r="H10" i="18"/>
  <c r="H118" i="21" s="1"/>
  <c r="O118" i="21" l="1"/>
  <c r="N118" i="21"/>
  <c r="I118" i="21"/>
  <c r="K10" i="11"/>
  <c r="L10" i="11" s="1"/>
  <c r="H9" i="10"/>
  <c r="I15" i="10"/>
  <c r="H15" i="10"/>
  <c r="K7" i="10"/>
  <c r="L7" i="10" s="1"/>
  <c r="K9" i="10" l="1"/>
  <c r="L9" i="10"/>
  <c r="H191" i="21" l="1"/>
  <c r="H190" i="21"/>
  <c r="O190" i="21" l="1"/>
  <c r="N190" i="21"/>
  <c r="N191" i="21"/>
  <c r="O191" i="21"/>
  <c r="O17" i="7"/>
  <c r="N17" i="7"/>
  <c r="M17" i="7"/>
  <c r="L17" i="7"/>
  <c r="K17" i="7"/>
  <c r="J17" i="7"/>
  <c r="I17" i="7"/>
  <c r="I195" i="21" s="1"/>
  <c r="H15" i="7"/>
  <c r="H14" i="7"/>
  <c r="H11" i="7"/>
  <c r="H10" i="7"/>
  <c r="H7" i="7"/>
  <c r="H6" i="7"/>
  <c r="N102" i="3"/>
  <c r="M102" i="3"/>
  <c r="L102" i="3"/>
  <c r="K102" i="3"/>
  <c r="I102" i="3"/>
  <c r="H102" i="3"/>
  <c r="J101" i="3"/>
  <c r="O101" i="3" s="1"/>
  <c r="J100" i="3"/>
  <c r="O100" i="3" s="1"/>
  <c r="J96" i="3"/>
  <c r="J95" i="3"/>
  <c r="J94" i="3"/>
  <c r="J93" i="3"/>
  <c r="J92" i="3"/>
  <c r="J91" i="3"/>
  <c r="J90" i="3"/>
  <c r="J89" i="3"/>
  <c r="J88" i="3"/>
  <c r="J87" i="3"/>
  <c r="J86" i="3"/>
  <c r="J85" i="3"/>
  <c r="M84" i="3"/>
  <c r="L84" i="3"/>
  <c r="I84" i="3"/>
  <c r="H84" i="3"/>
  <c r="J83" i="3"/>
  <c r="J82" i="3"/>
  <c r="J81" i="3"/>
  <c r="J80" i="3"/>
  <c r="J79" i="3"/>
  <c r="J78" i="3"/>
  <c r="J77" i="3"/>
  <c r="J76" i="3"/>
  <c r="M72" i="3"/>
  <c r="L72" i="3"/>
  <c r="I72" i="3"/>
  <c r="J71" i="3"/>
  <c r="O71" i="3" s="1"/>
  <c r="J70" i="3"/>
  <c r="O70" i="3" s="1"/>
  <c r="M67" i="3"/>
  <c r="L67" i="3"/>
  <c r="I67" i="3"/>
  <c r="J66" i="3"/>
  <c r="O66" i="3" s="1"/>
  <c r="J65" i="3"/>
  <c r="J61" i="3"/>
  <c r="J60" i="3"/>
  <c r="O59" i="3"/>
  <c r="O58" i="3"/>
  <c r="M57" i="3"/>
  <c r="L57" i="3"/>
  <c r="I57" i="3"/>
  <c r="H57" i="3"/>
  <c r="J56" i="3"/>
  <c r="J53" i="3"/>
  <c r="M51" i="3"/>
  <c r="L51" i="3"/>
  <c r="I51" i="3"/>
  <c r="H51" i="3"/>
  <c r="J50" i="3"/>
  <c r="J49" i="3"/>
  <c r="J48" i="3"/>
  <c r="H161" i="21" s="1"/>
  <c r="J47" i="3"/>
  <c r="O47" i="3" s="1"/>
  <c r="J46" i="3"/>
  <c r="H159" i="21" s="1"/>
  <c r="J45" i="3"/>
  <c r="H158" i="21" s="1"/>
  <c r="J44" i="3"/>
  <c r="J43" i="3"/>
  <c r="H156" i="21" s="1"/>
  <c r="J42" i="3"/>
  <c r="J41" i="3"/>
  <c r="J40" i="3"/>
  <c r="H153" i="21" s="1"/>
  <c r="J39" i="3"/>
  <c r="J38" i="3"/>
  <c r="J37" i="3"/>
  <c r="H150" i="21" s="1"/>
  <c r="J36" i="3"/>
  <c r="O36" i="3" s="1"/>
  <c r="J35" i="3"/>
  <c r="H148" i="21" s="1"/>
  <c r="J34" i="3"/>
  <c r="J33" i="3"/>
  <c r="J32" i="3"/>
  <c r="H145" i="21" s="1"/>
  <c r="J31" i="3"/>
  <c r="O31" i="3" s="1"/>
  <c r="J30" i="3"/>
  <c r="J29" i="3"/>
  <c r="H142" i="21" s="1"/>
  <c r="J28" i="3"/>
  <c r="H141" i="21" s="1"/>
  <c r="J27" i="3"/>
  <c r="J26" i="3"/>
  <c r="J25" i="3"/>
  <c r="J24" i="3"/>
  <c r="H137" i="21" s="1"/>
  <c r="J23" i="3"/>
  <c r="J22" i="3"/>
  <c r="H135" i="21" s="1"/>
  <c r="J21" i="3"/>
  <c r="H134" i="21" s="1"/>
  <c r="J20" i="3"/>
  <c r="O20" i="3" s="1"/>
  <c r="J19" i="3"/>
  <c r="H132" i="21" s="1"/>
  <c r="J18" i="3"/>
  <c r="J17" i="3"/>
  <c r="J16" i="3"/>
  <c r="H129" i="21" s="1"/>
  <c r="J15" i="3"/>
  <c r="O15" i="3" s="1"/>
  <c r="J14" i="3"/>
  <c r="J13" i="3"/>
  <c r="H126" i="21" s="1"/>
  <c r="J12" i="3"/>
  <c r="H125" i="21" s="1"/>
  <c r="J11" i="3"/>
  <c r="H124" i="21" s="1"/>
  <c r="J10" i="3"/>
  <c r="J9" i="3"/>
  <c r="J8" i="3"/>
  <c r="J7" i="3"/>
  <c r="H120" i="21" s="1"/>
  <c r="J6" i="3"/>
  <c r="I119" i="21" s="1"/>
  <c r="H13" i="19"/>
  <c r="H117" i="21" s="1"/>
  <c r="H61" i="14"/>
  <c r="H44" i="14"/>
  <c r="H40" i="14"/>
  <c r="H51" i="14" s="1"/>
  <c r="AC59" i="2"/>
  <c r="AB59" i="2"/>
  <c r="AA59" i="2"/>
  <c r="Z59" i="2"/>
  <c r="Y59" i="2"/>
  <c r="X59" i="2"/>
  <c r="W59" i="2"/>
  <c r="V59" i="2"/>
  <c r="U59" i="2"/>
  <c r="T59" i="2"/>
  <c r="S59" i="2"/>
  <c r="R59" i="2"/>
  <c r="Q59" i="2"/>
  <c r="O59" i="2"/>
  <c r="N59" i="2"/>
  <c r="M59" i="2"/>
  <c r="L59" i="2"/>
  <c r="K59" i="2"/>
  <c r="J59" i="2"/>
  <c r="I59" i="2"/>
  <c r="H59" i="2"/>
  <c r="P58" i="2"/>
  <c r="P57" i="2"/>
  <c r="P56" i="2"/>
  <c r="P53" i="2"/>
  <c r="AC51" i="2"/>
  <c r="AB51" i="2"/>
  <c r="AA51" i="2"/>
  <c r="Z51" i="2"/>
  <c r="Y51" i="2"/>
  <c r="X51" i="2"/>
  <c r="W51" i="2"/>
  <c r="V51" i="2"/>
  <c r="U51" i="2"/>
  <c r="T51" i="2"/>
  <c r="S51" i="2"/>
  <c r="R51" i="2"/>
  <c r="Q51" i="2"/>
  <c r="O51" i="2"/>
  <c r="N51" i="2"/>
  <c r="M51" i="2"/>
  <c r="L51" i="2"/>
  <c r="K51" i="2"/>
  <c r="J51" i="2"/>
  <c r="I51" i="2"/>
  <c r="H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53" i="11"/>
  <c r="L53" i="11" s="1"/>
  <c r="K52" i="11"/>
  <c r="L52" i="11" s="1"/>
  <c r="K50" i="11"/>
  <c r="L50" i="11" s="1"/>
  <c r="K48" i="11"/>
  <c r="L48" i="11" s="1"/>
  <c r="K47" i="11"/>
  <c r="L47" i="11" s="1"/>
  <c r="I44" i="11"/>
  <c r="K43" i="11"/>
  <c r="L43" i="11" s="1"/>
  <c r="K42" i="11"/>
  <c r="L42" i="11" s="1"/>
  <c r="K41" i="11"/>
  <c r="L41" i="11" s="1"/>
  <c r="K37" i="11"/>
  <c r="L37" i="11" s="1"/>
  <c r="K34" i="11"/>
  <c r="L34" i="11" s="1"/>
  <c r="K29" i="11"/>
  <c r="L29" i="11" s="1"/>
  <c r="K26" i="11"/>
  <c r="L26" i="11" s="1"/>
  <c r="K22" i="11"/>
  <c r="L22" i="11" s="1"/>
  <c r="H21" i="11"/>
  <c r="H20" i="11"/>
  <c r="K19" i="11"/>
  <c r="L19" i="11" s="1"/>
  <c r="K16" i="11"/>
  <c r="L16" i="11" s="1"/>
  <c r="H13" i="11"/>
  <c r="K12" i="11"/>
  <c r="L12" i="11" s="1"/>
  <c r="K11" i="11"/>
  <c r="L11" i="11" s="1"/>
  <c r="K18" i="22"/>
  <c r="L18" i="22" s="1"/>
  <c r="K17" i="22"/>
  <c r="L17" i="22" s="1"/>
  <c r="K16" i="22"/>
  <c r="L16" i="22" s="1"/>
  <c r="K15" i="22"/>
  <c r="L15" i="22" s="1"/>
  <c r="K14" i="22"/>
  <c r="L14" i="22" s="1"/>
  <c r="H57" i="21"/>
  <c r="K10" i="22"/>
  <c r="L10" i="22" s="1"/>
  <c r="K9" i="22"/>
  <c r="L9" i="22" s="1"/>
  <c r="K8" i="22"/>
  <c r="L8" i="22" s="1"/>
  <c r="K7" i="22"/>
  <c r="L7" i="22" s="1"/>
  <c r="K6" i="22"/>
  <c r="L6" i="22" s="1"/>
  <c r="I49" i="10"/>
  <c r="H49" i="10"/>
  <c r="K48" i="10"/>
  <c r="L48" i="10" s="1"/>
  <c r="K47" i="10"/>
  <c r="L47" i="10" s="1"/>
  <c r="I44" i="10"/>
  <c r="H44" i="10"/>
  <c r="K43" i="10"/>
  <c r="L43" i="10" s="1"/>
  <c r="K41" i="10"/>
  <c r="L41" i="10" s="1"/>
  <c r="K40" i="10"/>
  <c r="L40" i="10" s="1"/>
  <c r="K33" i="10"/>
  <c r="L33" i="10" s="1"/>
  <c r="I31" i="10"/>
  <c r="H50" i="21" s="1"/>
  <c r="H31" i="10"/>
  <c r="K30" i="10"/>
  <c r="L30" i="10" s="1"/>
  <c r="K29" i="10"/>
  <c r="L29" i="10" s="1"/>
  <c r="K28" i="10"/>
  <c r="L28" i="10" s="1"/>
  <c r="K27" i="10"/>
  <c r="L27" i="10" s="1"/>
  <c r="K26" i="10"/>
  <c r="L26" i="10" s="1"/>
  <c r="K19" i="10"/>
  <c r="L19" i="10" s="1"/>
  <c r="K18" i="10"/>
  <c r="L18" i="10" s="1"/>
  <c r="H46" i="21"/>
  <c r="K14" i="10"/>
  <c r="L14" i="10" s="1"/>
  <c r="K13" i="10"/>
  <c r="L13" i="10" s="1"/>
  <c r="K12" i="10"/>
  <c r="L12" i="10" s="1"/>
  <c r="K11" i="10"/>
  <c r="L11" i="10" s="1"/>
  <c r="K10" i="10"/>
  <c r="L10" i="10" s="1"/>
  <c r="K8" i="10"/>
  <c r="L8" i="10" s="1"/>
  <c r="K6" i="10"/>
  <c r="L6" i="10" s="1"/>
  <c r="M22" i="12"/>
  <c r="L21" i="12"/>
  <c r="L20" i="12"/>
  <c r="M13" i="12"/>
  <c r="L12" i="12"/>
  <c r="L6" i="12"/>
  <c r="K55" i="9"/>
  <c r="L55" i="9" s="1"/>
  <c r="K50" i="9"/>
  <c r="L50" i="9" s="1"/>
  <c r="K48" i="9"/>
  <c r="L48" i="9" s="1"/>
  <c r="K47" i="9"/>
  <c r="L47" i="9" s="1"/>
  <c r="K46" i="9"/>
  <c r="L46" i="9" s="1"/>
  <c r="K40" i="9"/>
  <c r="L40" i="9" s="1"/>
  <c r="K39" i="9"/>
  <c r="L39" i="9" s="1"/>
  <c r="K38" i="9"/>
  <c r="L38" i="9" s="1"/>
  <c r="K27" i="9"/>
  <c r="L27" i="9" s="1"/>
  <c r="K26" i="9"/>
  <c r="L26" i="9" s="1"/>
  <c r="K25" i="9"/>
  <c r="L25" i="9" s="1"/>
  <c r="K24" i="9"/>
  <c r="L24" i="9" s="1"/>
  <c r="H160" i="21"/>
  <c r="H152" i="21"/>
  <c r="H151" i="21"/>
  <c r="H144" i="21"/>
  <c r="H143" i="21"/>
  <c r="H140" i="21"/>
  <c r="H136" i="21"/>
  <c r="H128" i="21"/>
  <c r="H127" i="21"/>
  <c r="H121" i="21"/>
  <c r="H54" i="21"/>
  <c r="N141" i="21" l="1"/>
  <c r="O141" i="21"/>
  <c r="N161" i="21"/>
  <c r="O161" i="21"/>
  <c r="N127" i="21"/>
  <c r="O127" i="21"/>
  <c r="O140" i="21"/>
  <c r="N140" i="21"/>
  <c r="O152" i="21"/>
  <c r="N152" i="21"/>
  <c r="O134" i="21"/>
  <c r="N134" i="21"/>
  <c r="O142" i="21"/>
  <c r="N142" i="21"/>
  <c r="O150" i="21"/>
  <c r="N150" i="21"/>
  <c r="N121" i="21"/>
  <c r="O121" i="21"/>
  <c r="O160" i="21"/>
  <c r="N160" i="21"/>
  <c r="N129" i="21"/>
  <c r="O129" i="21"/>
  <c r="N145" i="21"/>
  <c r="O145" i="21"/>
  <c r="O128" i="21"/>
  <c r="N128" i="21"/>
  <c r="N143" i="21"/>
  <c r="O143" i="21"/>
  <c r="O158" i="21"/>
  <c r="N158" i="21"/>
  <c r="O46" i="21"/>
  <c r="N46" i="21"/>
  <c r="O124" i="21"/>
  <c r="N124" i="21"/>
  <c r="O136" i="21"/>
  <c r="N136" i="21"/>
  <c r="N151" i="21"/>
  <c r="O151" i="21"/>
  <c r="O126" i="21"/>
  <c r="N126" i="21"/>
  <c r="N137" i="21"/>
  <c r="O137" i="21"/>
  <c r="N153" i="21"/>
  <c r="O153" i="21"/>
  <c r="O54" i="21"/>
  <c r="N54" i="21"/>
  <c r="O120" i="21"/>
  <c r="N120" i="21"/>
  <c r="N135" i="21"/>
  <c r="O135" i="21"/>
  <c r="O144" i="21"/>
  <c r="N144" i="21"/>
  <c r="N159" i="21"/>
  <c r="O159" i="21"/>
  <c r="N50" i="21"/>
  <c r="O50" i="21"/>
  <c r="N125" i="21"/>
  <c r="O125" i="21"/>
  <c r="O132" i="21"/>
  <c r="N132" i="21"/>
  <c r="O148" i="21"/>
  <c r="N148" i="21"/>
  <c r="O156" i="21"/>
  <c r="N156" i="21"/>
  <c r="N117" i="21"/>
  <c r="O117" i="21"/>
  <c r="O57" i="21"/>
  <c r="N57" i="21"/>
  <c r="I105" i="21"/>
  <c r="I97" i="21"/>
  <c r="I101" i="21"/>
  <c r="H105" i="21"/>
  <c r="H101" i="21"/>
  <c r="H97" i="21"/>
  <c r="H166" i="21"/>
  <c r="I166" i="21"/>
  <c r="I107" i="21"/>
  <c r="I99" i="21"/>
  <c r="I103" i="21"/>
  <c r="H107" i="21"/>
  <c r="H99" i="21"/>
  <c r="H103" i="21"/>
  <c r="H182" i="21"/>
  <c r="H11" i="27"/>
  <c r="I11" i="27" s="1"/>
  <c r="O65" i="3"/>
  <c r="H60" i="21"/>
  <c r="N104" i="3"/>
  <c r="H58" i="21"/>
  <c r="I23" i="10"/>
  <c r="I189" i="21"/>
  <c r="H189" i="21"/>
  <c r="G7" i="27"/>
  <c r="O96" i="3"/>
  <c r="O85" i="3"/>
  <c r="I58" i="21"/>
  <c r="H149" i="21"/>
  <c r="H133" i="21"/>
  <c r="AD58" i="2"/>
  <c r="O91" i="3"/>
  <c r="J102" i="3"/>
  <c r="N21" i="12"/>
  <c r="H62" i="21"/>
  <c r="H61" i="21"/>
  <c r="M97" i="3"/>
  <c r="I22" i="12"/>
  <c r="O83" i="3"/>
  <c r="T61" i="2"/>
  <c r="J72" i="3"/>
  <c r="O72" i="3" s="1"/>
  <c r="O79" i="3"/>
  <c r="O94" i="3"/>
  <c r="O80" i="3"/>
  <c r="O90" i="3"/>
  <c r="O95" i="3"/>
  <c r="N11" i="12"/>
  <c r="H41" i="21" s="1"/>
  <c r="N20" i="12"/>
  <c r="AD10" i="2"/>
  <c r="AD11" i="2"/>
  <c r="AD39" i="2"/>
  <c r="AD7" i="2"/>
  <c r="AD19" i="2"/>
  <c r="AD47" i="2"/>
  <c r="AD35" i="2"/>
  <c r="AD15" i="2"/>
  <c r="AD43" i="2"/>
  <c r="V61" i="2"/>
  <c r="H26" i="14" s="1"/>
  <c r="H187" i="21"/>
  <c r="I187" i="21"/>
  <c r="AD27" i="2"/>
  <c r="W61" i="2"/>
  <c r="H8" i="14"/>
  <c r="I117" i="21"/>
  <c r="I124" i="21"/>
  <c r="I129" i="21"/>
  <c r="I134" i="21"/>
  <c r="I140" i="21"/>
  <c r="I145" i="21"/>
  <c r="I150" i="21"/>
  <c r="I156" i="21"/>
  <c r="I161" i="21"/>
  <c r="O86" i="3"/>
  <c r="I192" i="21"/>
  <c r="I194" i="21"/>
  <c r="I193" i="21"/>
  <c r="I155" i="21"/>
  <c r="O11" i="3"/>
  <c r="O16" i="3"/>
  <c r="I135" i="21"/>
  <c r="O27" i="3"/>
  <c r="O32" i="3"/>
  <c r="I151" i="21"/>
  <c r="O43" i="3"/>
  <c r="O48" i="3"/>
  <c r="O60" i="3"/>
  <c r="O76" i="3"/>
  <c r="I123" i="21"/>
  <c r="I120" i="21"/>
  <c r="I125" i="21"/>
  <c r="I130" i="21"/>
  <c r="I136" i="21"/>
  <c r="I141" i="21"/>
  <c r="I146" i="21"/>
  <c r="I152" i="21"/>
  <c r="H157" i="21"/>
  <c r="I157" i="21"/>
  <c r="I162" i="21"/>
  <c r="J84" i="3"/>
  <c r="N6" i="12"/>
  <c r="N12" i="12"/>
  <c r="AD23" i="2"/>
  <c r="O7" i="3"/>
  <c r="O12" i="3"/>
  <c r="I131" i="21"/>
  <c r="O23" i="3"/>
  <c r="O28" i="3"/>
  <c r="I147" i="21"/>
  <c r="O39" i="3"/>
  <c r="O44" i="3"/>
  <c r="I163" i="21"/>
  <c r="O61" i="3"/>
  <c r="O77" i="3"/>
  <c r="O81" i="3"/>
  <c r="O88" i="3"/>
  <c r="O92" i="3"/>
  <c r="H183" i="21"/>
  <c r="I183" i="21"/>
  <c r="H196" i="21"/>
  <c r="I35" i="21"/>
  <c r="K13" i="12"/>
  <c r="K61" i="2"/>
  <c r="I121" i="21"/>
  <c r="I126" i="21"/>
  <c r="I132" i="21"/>
  <c r="I137" i="21"/>
  <c r="I142" i="21"/>
  <c r="I148" i="21"/>
  <c r="I153" i="21"/>
  <c r="I158" i="21"/>
  <c r="H62" i="3"/>
  <c r="H97" i="3"/>
  <c r="I184" i="21"/>
  <c r="H184" i="21"/>
  <c r="AD31" i="2"/>
  <c r="L61" i="2"/>
  <c r="O8" i="3"/>
  <c r="I127" i="21"/>
  <c r="O19" i="3"/>
  <c r="O24" i="3"/>
  <c r="I143" i="21"/>
  <c r="O35" i="3"/>
  <c r="O40" i="3"/>
  <c r="I159" i="21"/>
  <c r="I62" i="3"/>
  <c r="O78" i="3"/>
  <c r="O82" i="3"/>
  <c r="O89" i="3"/>
  <c r="H79" i="21" s="1"/>
  <c r="O93" i="3"/>
  <c r="I97" i="3"/>
  <c r="K104" i="3"/>
  <c r="H185" i="21"/>
  <c r="I185" i="21"/>
  <c r="I139" i="21"/>
  <c r="M15" i="12"/>
  <c r="M61" i="2"/>
  <c r="I122" i="21"/>
  <c r="I128" i="21"/>
  <c r="I133" i="21"/>
  <c r="I138" i="21"/>
  <c r="I144" i="21"/>
  <c r="I149" i="21"/>
  <c r="I154" i="21"/>
  <c r="I160" i="21"/>
  <c r="L97" i="3"/>
  <c r="H186" i="21"/>
  <c r="I186" i="21"/>
  <c r="K11" i="22"/>
  <c r="L11" i="22" s="1"/>
  <c r="I62" i="21"/>
  <c r="I61" i="21"/>
  <c r="H49" i="21"/>
  <c r="AD20" i="2"/>
  <c r="AD28" i="2"/>
  <c r="AD40" i="2"/>
  <c r="AD44" i="2"/>
  <c r="AD48" i="2"/>
  <c r="AD8" i="2"/>
  <c r="AD17" i="2"/>
  <c r="AD29" i="2"/>
  <c r="AD37" i="2"/>
  <c r="AD45" i="2"/>
  <c r="AD49" i="2"/>
  <c r="Y61" i="2"/>
  <c r="AD9" i="2"/>
  <c r="R61" i="2"/>
  <c r="Z61" i="2"/>
  <c r="AD14" i="2"/>
  <c r="AD18" i="2"/>
  <c r="AD22" i="2"/>
  <c r="AD26" i="2"/>
  <c r="AD30" i="2"/>
  <c r="AD34" i="2"/>
  <c r="AD38" i="2"/>
  <c r="AD42" i="2"/>
  <c r="AD46" i="2"/>
  <c r="AD50" i="2"/>
  <c r="AD56" i="2"/>
  <c r="S61" i="2"/>
  <c r="AA61" i="2"/>
  <c r="I79" i="21"/>
  <c r="AD24" i="2"/>
  <c r="AD36" i="2"/>
  <c r="X61" i="2"/>
  <c r="AD21" i="2"/>
  <c r="AD33" i="2"/>
  <c r="I61" i="2"/>
  <c r="AB61" i="2"/>
  <c r="AD16" i="2"/>
  <c r="AD32" i="2"/>
  <c r="AD13" i="2"/>
  <c r="AD25" i="2"/>
  <c r="AD41" i="2"/>
  <c r="O61" i="2"/>
  <c r="J61" i="2"/>
  <c r="U61" i="2"/>
  <c r="AC61" i="2"/>
  <c r="I116" i="21"/>
  <c r="K44" i="10"/>
  <c r="L44" i="10" s="1"/>
  <c r="H17" i="7"/>
  <c r="H192" i="21"/>
  <c r="I182" i="21"/>
  <c r="AD53" i="2"/>
  <c r="I57" i="21"/>
  <c r="I59" i="21"/>
  <c r="I60" i="21"/>
  <c r="I30" i="21"/>
  <c r="H30" i="21"/>
  <c r="K10" i="9"/>
  <c r="L10" i="9" s="1"/>
  <c r="K55" i="11"/>
  <c r="L55" i="11" s="1"/>
  <c r="K15" i="10"/>
  <c r="L15" i="10" s="1"/>
  <c r="H45" i="21"/>
  <c r="K49" i="10"/>
  <c r="L49" i="10" s="1"/>
  <c r="I49" i="21"/>
  <c r="I45" i="21"/>
  <c r="I50" i="21"/>
  <c r="I46" i="21"/>
  <c r="K31" i="10"/>
  <c r="L31" i="10" s="1"/>
  <c r="K14" i="11"/>
  <c r="L14" i="11" s="1"/>
  <c r="K17" i="11"/>
  <c r="L17" i="11" s="1"/>
  <c r="K15" i="11"/>
  <c r="L15" i="11" s="1"/>
  <c r="H44" i="11"/>
  <c r="K39" i="11"/>
  <c r="L39" i="11" s="1"/>
  <c r="K25" i="11"/>
  <c r="L25" i="11" s="1"/>
  <c r="P51" i="2"/>
  <c r="AD6" i="2"/>
  <c r="O87" i="3"/>
  <c r="AD12" i="2"/>
  <c r="N61" i="2"/>
  <c r="H61" i="2"/>
  <c r="AD57" i="2"/>
  <c r="P59" i="2"/>
  <c r="Q61" i="2"/>
  <c r="J67" i="3"/>
  <c r="O67" i="3" s="1"/>
  <c r="O17" i="3"/>
  <c r="O25" i="3"/>
  <c r="O41" i="3"/>
  <c r="H122" i="21"/>
  <c r="H130" i="21"/>
  <c r="H138" i="21"/>
  <c r="H146" i="21"/>
  <c r="H154" i="21"/>
  <c r="H162" i="21"/>
  <c r="J51" i="3"/>
  <c r="O10" i="3"/>
  <c r="O14" i="3"/>
  <c r="O18" i="3"/>
  <c r="O22" i="3"/>
  <c r="O26" i="3"/>
  <c r="O30" i="3"/>
  <c r="O34" i="3"/>
  <c r="O38" i="3"/>
  <c r="O42" i="3"/>
  <c r="O46" i="3"/>
  <c r="O50" i="3"/>
  <c r="O56" i="3"/>
  <c r="L62" i="3"/>
  <c r="O9" i="3"/>
  <c r="O13" i="3"/>
  <c r="O21" i="3"/>
  <c r="O29" i="3"/>
  <c r="O37" i="3"/>
  <c r="O45" i="3"/>
  <c r="O49" i="3"/>
  <c r="O53" i="3"/>
  <c r="H123" i="21"/>
  <c r="H131" i="21"/>
  <c r="H139" i="21"/>
  <c r="H147" i="21"/>
  <c r="H155" i="21"/>
  <c r="H163" i="21"/>
  <c r="M62" i="3"/>
  <c r="O33" i="3"/>
  <c r="J57" i="3"/>
  <c r="O57" i="3" s="1"/>
  <c r="H13" i="12"/>
  <c r="I13" i="12"/>
  <c r="H22" i="12"/>
  <c r="L19" i="12"/>
  <c r="K22" i="12"/>
  <c r="K13" i="11"/>
  <c r="L13" i="11" s="1"/>
  <c r="K21" i="11"/>
  <c r="L21" i="11" s="1"/>
  <c r="K20" i="11"/>
  <c r="L20" i="11" s="1"/>
  <c r="H35" i="21"/>
  <c r="I22" i="9"/>
  <c r="K19" i="22"/>
  <c r="L19" i="22" s="1"/>
  <c r="H193" i="21"/>
  <c r="H194" i="21"/>
  <c r="H195" i="21"/>
  <c r="O6" i="3"/>
  <c r="H119" i="21"/>
  <c r="K21" i="10"/>
  <c r="L21" i="10" s="1"/>
  <c r="G11" i="27"/>
  <c r="K20" i="10"/>
  <c r="L20" i="10" s="1"/>
  <c r="N119" i="21" l="1"/>
  <c r="O119" i="21"/>
  <c r="N123" i="21"/>
  <c r="O123" i="21"/>
  <c r="N183" i="21"/>
  <c r="O183" i="21"/>
  <c r="N147" i="21"/>
  <c r="O147" i="21"/>
  <c r="O146" i="21"/>
  <c r="N146" i="21"/>
  <c r="N185" i="21"/>
  <c r="O185" i="21"/>
  <c r="O79" i="21"/>
  <c r="N79" i="21"/>
  <c r="N157" i="21"/>
  <c r="O157" i="21"/>
  <c r="N189" i="21"/>
  <c r="O189" i="21"/>
  <c r="O182" i="21"/>
  <c r="N182" i="21"/>
  <c r="O166" i="21"/>
  <c r="N166" i="21"/>
  <c r="O122" i="21"/>
  <c r="N122" i="21"/>
  <c r="N105" i="21"/>
  <c r="O105" i="21"/>
  <c r="N139" i="21"/>
  <c r="O139" i="21"/>
  <c r="O138" i="21"/>
  <c r="N138" i="21"/>
  <c r="N45" i="21"/>
  <c r="O45" i="21"/>
  <c r="O30" i="21"/>
  <c r="N30" i="21"/>
  <c r="O49" i="21"/>
  <c r="N49" i="21"/>
  <c r="O196" i="21"/>
  <c r="N196" i="21"/>
  <c r="N187" i="21"/>
  <c r="O187" i="21"/>
  <c r="N41" i="21"/>
  <c r="O41" i="21"/>
  <c r="O103" i="21"/>
  <c r="N103" i="21"/>
  <c r="N97" i="21"/>
  <c r="O97" i="21"/>
  <c r="N155" i="21"/>
  <c r="O155" i="21"/>
  <c r="O154" i="21"/>
  <c r="N154" i="21"/>
  <c r="N149" i="21"/>
  <c r="O149" i="21"/>
  <c r="N107" i="21"/>
  <c r="O107" i="21"/>
  <c r="N35" i="21"/>
  <c r="O35" i="21"/>
  <c r="N163" i="21"/>
  <c r="O163" i="21"/>
  <c r="N131" i="21"/>
  <c r="O131" i="21"/>
  <c r="O162" i="21"/>
  <c r="N162" i="21"/>
  <c r="O130" i="21"/>
  <c r="N130" i="21"/>
  <c r="O186" i="21"/>
  <c r="N186" i="21"/>
  <c r="O184" i="21"/>
  <c r="N184" i="21"/>
  <c r="N133" i="21"/>
  <c r="O133" i="21"/>
  <c r="N99" i="21"/>
  <c r="O99" i="21"/>
  <c r="O101" i="21"/>
  <c r="N101" i="21"/>
  <c r="O61" i="21"/>
  <c r="N61" i="21"/>
  <c r="N195" i="21"/>
  <c r="O195" i="21"/>
  <c r="N62" i="21"/>
  <c r="O62" i="21"/>
  <c r="N60" i="21"/>
  <c r="O60" i="21"/>
  <c r="O194" i="21"/>
  <c r="N194" i="21"/>
  <c r="O192" i="21"/>
  <c r="N192" i="21"/>
  <c r="N193" i="21"/>
  <c r="O193" i="21"/>
  <c r="N58" i="21"/>
  <c r="O58" i="21"/>
  <c r="H175" i="21"/>
  <c r="I175" i="21"/>
  <c r="I172" i="21"/>
  <c r="H169" i="21"/>
  <c r="H172" i="21"/>
  <c r="I169" i="21"/>
  <c r="I188" i="21"/>
  <c r="I181" i="21"/>
  <c r="I177" i="21"/>
  <c r="H177" i="21"/>
  <c r="I179" i="21"/>
  <c r="H179" i="21"/>
  <c r="H181" i="21"/>
  <c r="I112" i="21"/>
  <c r="I110" i="21"/>
  <c r="I108" i="21"/>
  <c r="H110" i="21"/>
  <c r="H112" i="21"/>
  <c r="H108" i="21"/>
  <c r="O102" i="3"/>
  <c r="H104" i="3"/>
  <c r="H188" i="21"/>
  <c r="I104" i="3"/>
  <c r="I80" i="21"/>
  <c r="J97" i="3"/>
  <c r="I41" i="21"/>
  <c r="O51" i="3"/>
  <c r="H27" i="14"/>
  <c r="H16" i="14"/>
  <c r="H80" i="21"/>
  <c r="I42" i="21"/>
  <c r="H42" i="21"/>
  <c r="H36" i="21"/>
  <c r="I36" i="21"/>
  <c r="N10" i="12"/>
  <c r="K15" i="12"/>
  <c r="H17" i="14"/>
  <c r="H165" i="21"/>
  <c r="I165" i="21"/>
  <c r="H15" i="14"/>
  <c r="M24" i="12"/>
  <c r="O84" i="3"/>
  <c r="O97" i="3" s="1"/>
  <c r="L104" i="3"/>
  <c r="I86" i="21"/>
  <c r="H86" i="21"/>
  <c r="H33" i="14"/>
  <c r="H75" i="21"/>
  <c r="I75" i="21"/>
  <c r="H19" i="14"/>
  <c r="P61" i="2"/>
  <c r="I74" i="21" s="1"/>
  <c r="I78" i="21"/>
  <c r="H78" i="21"/>
  <c r="H25" i="14"/>
  <c r="I84" i="21"/>
  <c r="H84" i="21"/>
  <c r="H31" i="14"/>
  <c r="H82" i="21"/>
  <c r="I82" i="21"/>
  <c r="H29" i="14"/>
  <c r="H14" i="14"/>
  <c r="H81" i="21"/>
  <c r="I81" i="21"/>
  <c r="H28" i="14"/>
  <c r="I77" i="21"/>
  <c r="H77" i="21"/>
  <c r="H23" i="14"/>
  <c r="I85" i="21"/>
  <c r="H85" i="21"/>
  <c r="H32" i="14"/>
  <c r="H24" i="14"/>
  <c r="H83" i="21"/>
  <c r="I83" i="21"/>
  <c r="H30" i="14"/>
  <c r="H13" i="14"/>
  <c r="H76" i="21"/>
  <c r="I76" i="21"/>
  <c r="H22" i="14"/>
  <c r="I35" i="10"/>
  <c r="H35" i="10"/>
  <c r="H33" i="21"/>
  <c r="I33" i="21"/>
  <c r="I31" i="21"/>
  <c r="K11" i="9"/>
  <c r="L11" i="9" s="1"/>
  <c r="H31" i="21"/>
  <c r="K44" i="11"/>
  <c r="L44" i="11" s="1"/>
  <c r="I48" i="21"/>
  <c r="I47" i="21"/>
  <c r="AD51" i="2"/>
  <c r="H18" i="14"/>
  <c r="H12" i="14"/>
  <c r="AD59" i="2"/>
  <c r="H21" i="14"/>
  <c r="J62" i="3"/>
  <c r="O62" i="3" s="1"/>
  <c r="M104" i="3"/>
  <c r="K19" i="9"/>
  <c r="L19" i="9" s="1"/>
  <c r="H15" i="12"/>
  <c r="H24" i="12" s="1"/>
  <c r="I15" i="12"/>
  <c r="J54" i="10" s="1"/>
  <c r="N19" i="12"/>
  <c r="H48" i="21"/>
  <c r="K23" i="10"/>
  <c r="L23" i="10" s="1"/>
  <c r="H47" i="21"/>
  <c r="N165" i="21" l="1"/>
  <c r="O165" i="21"/>
  <c r="O188" i="21"/>
  <c r="N188" i="21"/>
  <c r="O77" i="21"/>
  <c r="N77" i="21"/>
  <c r="O81" i="21"/>
  <c r="N81" i="21"/>
  <c r="N82" i="21"/>
  <c r="O82" i="21"/>
  <c r="N86" i="21"/>
  <c r="O86" i="21"/>
  <c r="O36" i="21"/>
  <c r="N36" i="21"/>
  <c r="N181" i="21"/>
  <c r="O181" i="21"/>
  <c r="O172" i="21"/>
  <c r="N172" i="21"/>
  <c r="N175" i="21"/>
  <c r="O175" i="21"/>
  <c r="N80" i="21"/>
  <c r="O80" i="21"/>
  <c r="N177" i="21"/>
  <c r="O177" i="21"/>
  <c r="N31" i="21"/>
  <c r="O31" i="21"/>
  <c r="N33" i="21"/>
  <c r="O33" i="21"/>
  <c r="O85" i="21"/>
  <c r="N85" i="21"/>
  <c r="N78" i="21"/>
  <c r="O78" i="21"/>
  <c r="O42" i="21"/>
  <c r="N42" i="21"/>
  <c r="N179" i="21"/>
  <c r="O179" i="21"/>
  <c r="N169" i="21"/>
  <c r="O169" i="21"/>
  <c r="N48" i="21"/>
  <c r="O48" i="21"/>
  <c r="N76" i="21"/>
  <c r="O76" i="21"/>
  <c r="O83" i="21"/>
  <c r="N83" i="21"/>
  <c r="N84" i="21"/>
  <c r="O84" i="21"/>
  <c r="O75" i="21"/>
  <c r="N75" i="21"/>
  <c r="N112" i="21"/>
  <c r="O112" i="21"/>
  <c r="O47" i="21"/>
  <c r="N47" i="21"/>
  <c r="O110" i="21"/>
  <c r="N110" i="21"/>
  <c r="N108" i="21"/>
  <c r="O108" i="21"/>
  <c r="I167" i="21"/>
  <c r="I173" i="21"/>
  <c r="H173" i="21"/>
  <c r="H167" i="21"/>
  <c r="I170" i="21"/>
  <c r="H170" i="21"/>
  <c r="I174" i="21"/>
  <c r="I168" i="21"/>
  <c r="H174" i="21"/>
  <c r="H171" i="21"/>
  <c r="H168" i="21"/>
  <c r="I171" i="21"/>
  <c r="K24" i="12"/>
  <c r="H37" i="10"/>
  <c r="H51" i="10" s="1"/>
  <c r="J57" i="10"/>
  <c r="H61" i="10"/>
  <c r="H74" i="21"/>
  <c r="H27" i="21"/>
  <c r="H29" i="21"/>
  <c r="K9" i="9"/>
  <c r="L9" i="9" s="1"/>
  <c r="I29" i="21"/>
  <c r="AD61" i="2"/>
  <c r="H20" i="14"/>
  <c r="J104" i="3"/>
  <c r="K17" i="9"/>
  <c r="L17" i="9" s="1"/>
  <c r="K16" i="9"/>
  <c r="L16" i="9" s="1"/>
  <c r="I37" i="10"/>
  <c r="I24" i="12"/>
  <c r="H54" i="10"/>
  <c r="H58" i="10"/>
  <c r="I29" i="9"/>
  <c r="K35" i="10"/>
  <c r="L35" i="10" s="1"/>
  <c r="O168" i="21" l="1"/>
  <c r="N168" i="21"/>
  <c r="N173" i="21"/>
  <c r="O173" i="21"/>
  <c r="N29" i="21"/>
  <c r="O29" i="21"/>
  <c r="N27" i="21"/>
  <c r="O27" i="21"/>
  <c r="N171" i="21"/>
  <c r="O171" i="21"/>
  <c r="O170" i="21"/>
  <c r="N170" i="21"/>
  <c r="N167" i="21"/>
  <c r="O167" i="21"/>
  <c r="N74" i="21"/>
  <c r="O74" i="21"/>
  <c r="O174" i="21"/>
  <c r="N174" i="21"/>
  <c r="O104" i="3"/>
  <c r="I180" i="21"/>
  <c r="I176" i="21"/>
  <c r="H180" i="21"/>
  <c r="H176" i="21"/>
  <c r="I178" i="21"/>
  <c r="H178" i="21"/>
  <c r="I36" i="9"/>
  <c r="K61" i="10"/>
  <c r="L61" i="10" s="1"/>
  <c r="I51" i="10"/>
  <c r="I73" i="21"/>
  <c r="I27" i="21"/>
  <c r="K7" i="9"/>
  <c r="L7" i="9" s="1"/>
  <c r="H73" i="21"/>
  <c r="H34" i="14"/>
  <c r="K18" i="9"/>
  <c r="L18" i="9" s="1"/>
  <c r="G6" i="27"/>
  <c r="H55" i="10"/>
  <c r="K54" i="10"/>
  <c r="L54" i="10" s="1"/>
  <c r="K58" i="10"/>
  <c r="L58" i="10" s="1"/>
  <c r="K37" i="10"/>
  <c r="L37" i="10" s="1"/>
  <c r="O73" i="21" l="1"/>
  <c r="N73" i="21"/>
  <c r="O176" i="21"/>
  <c r="N176" i="21"/>
  <c r="O180" i="21"/>
  <c r="N180" i="21"/>
  <c r="O178" i="21"/>
  <c r="N178" i="21"/>
  <c r="I111" i="21"/>
  <c r="H109" i="21"/>
  <c r="I109" i="21"/>
  <c r="H113" i="21"/>
  <c r="I113" i="21"/>
  <c r="H111" i="21"/>
  <c r="I43" i="9"/>
  <c r="I56" i="9"/>
  <c r="H96" i="21"/>
  <c r="L9" i="12"/>
  <c r="G10" i="27"/>
  <c r="I28" i="21"/>
  <c r="H20" i="9"/>
  <c r="K15" i="9"/>
  <c r="L15" i="9" s="1"/>
  <c r="K9" i="11"/>
  <c r="L9" i="11" s="1"/>
  <c r="K55" i="10"/>
  <c r="L55" i="10" s="1"/>
  <c r="K51" i="10"/>
  <c r="L51" i="10" s="1"/>
  <c r="O113" i="21" l="1"/>
  <c r="N113" i="21"/>
  <c r="N111" i="21"/>
  <c r="O111" i="21"/>
  <c r="O109" i="21"/>
  <c r="N109" i="21"/>
  <c r="N96" i="21"/>
  <c r="O96" i="21"/>
  <c r="I96" i="21"/>
  <c r="I104" i="21"/>
  <c r="I100" i="21"/>
  <c r="H104" i="21"/>
  <c r="H100" i="21"/>
  <c r="H55" i="14"/>
  <c r="H63" i="14" s="1"/>
  <c r="I31" i="11"/>
  <c r="J15" i="12"/>
  <c r="J55" i="10" s="1"/>
  <c r="L13" i="12"/>
  <c r="N9" i="12"/>
  <c r="N13" i="12" s="1"/>
  <c r="H13" i="27"/>
  <c r="I13" i="27" s="1"/>
  <c r="H7" i="27"/>
  <c r="I7" i="27" s="1"/>
  <c r="H10" i="27"/>
  <c r="I10" i="27" s="1"/>
  <c r="H28" i="21"/>
  <c r="K8" i="9"/>
  <c r="L8" i="9" s="1"/>
  <c r="K20" i="9"/>
  <c r="L20" i="9" s="1"/>
  <c r="I34" i="21"/>
  <c r="H34" i="21"/>
  <c r="O34" i="21" l="1"/>
  <c r="N34" i="21"/>
  <c r="O28" i="21"/>
  <c r="N28" i="21"/>
  <c r="N104" i="21"/>
  <c r="O104" i="21"/>
  <c r="N100" i="21"/>
  <c r="O100" i="21"/>
  <c r="I57" i="11"/>
  <c r="L15" i="12"/>
  <c r="J58" i="10" s="1"/>
  <c r="J59" i="10" s="1"/>
  <c r="J63" i="10" s="1"/>
  <c r="I26" i="21"/>
  <c r="K6" i="9"/>
  <c r="L6" i="9" s="1"/>
  <c r="H26" i="21"/>
  <c r="O26" i="21" l="1"/>
  <c r="N26" i="21"/>
  <c r="I60" i="11"/>
  <c r="I70" i="21" s="1"/>
  <c r="I59" i="10"/>
  <c r="N15" i="12"/>
  <c r="H22" i="9"/>
  <c r="H29" i="9" s="1"/>
  <c r="H70" i="21" l="1"/>
  <c r="H59" i="11"/>
  <c r="I63" i="10"/>
  <c r="H5" i="27"/>
  <c r="H9" i="27"/>
  <c r="I9" i="27" s="1"/>
  <c r="H12" i="27"/>
  <c r="H8" i="27"/>
  <c r="I8" i="27" s="1"/>
  <c r="H6" i="27"/>
  <c r="I6" i="27" s="1"/>
  <c r="I32" i="21"/>
  <c r="H32" i="21"/>
  <c r="K12" i="9"/>
  <c r="L12" i="9" s="1"/>
  <c r="G5" i="27"/>
  <c r="O32" i="21" l="1"/>
  <c r="N32" i="21"/>
  <c r="N70" i="21"/>
  <c r="O70" i="21"/>
  <c r="I5" i="27"/>
  <c r="K59" i="11"/>
  <c r="L59" i="11" s="1"/>
  <c r="H52" i="21"/>
  <c r="I52" i="21"/>
  <c r="H44" i="21"/>
  <c r="I44" i="21"/>
  <c r="H36" i="9"/>
  <c r="K22" i="9"/>
  <c r="L22" i="9" s="1"/>
  <c r="O52" i="21" l="1"/>
  <c r="N52" i="21"/>
  <c r="O44" i="21"/>
  <c r="N44" i="21"/>
  <c r="H43" i="9"/>
  <c r="H56" i="9"/>
  <c r="K29" i="9"/>
  <c r="L29" i="9" s="1"/>
  <c r="K56" i="9" l="1"/>
  <c r="L56" i="9" s="1"/>
  <c r="J22" i="12"/>
  <c r="L18" i="12"/>
  <c r="K36" i="9"/>
  <c r="L36" i="9" s="1"/>
  <c r="H6" i="11"/>
  <c r="H31" i="11" s="1"/>
  <c r="H37" i="21" l="1"/>
  <c r="I37" i="21"/>
  <c r="L22" i="12"/>
  <c r="N18" i="12"/>
  <c r="N22" i="12" s="1"/>
  <c r="J24" i="12"/>
  <c r="G12" i="27"/>
  <c r="I12" i="27" s="1"/>
  <c r="K6" i="11"/>
  <c r="L6" i="11" s="1"/>
  <c r="K43" i="9"/>
  <c r="L43" i="9" s="1"/>
  <c r="N37" i="21" l="1"/>
  <c r="O37" i="21"/>
  <c r="K51" i="9"/>
  <c r="L51" i="9" s="1"/>
  <c r="H57" i="10"/>
  <c r="G8" i="27" s="1"/>
  <c r="L24" i="12"/>
  <c r="K31" i="11"/>
  <c r="L31" i="11" s="1"/>
  <c r="H57" i="11"/>
  <c r="K57" i="10" l="1"/>
  <c r="L57" i="10" s="1"/>
  <c r="H59" i="10"/>
  <c r="N24" i="12"/>
  <c r="H60" i="11"/>
  <c r="K57" i="11"/>
  <c r="L57" i="11" s="1"/>
  <c r="H69" i="21" l="1"/>
  <c r="I69" i="21"/>
  <c r="H63" i="10"/>
  <c r="K59" i="10"/>
  <c r="L59" i="10" s="1"/>
  <c r="K60" i="11"/>
  <c r="L60" i="11" s="1"/>
  <c r="N69" i="21" l="1"/>
  <c r="O69" i="21"/>
  <c r="H40" i="21"/>
  <c r="I40" i="21"/>
  <c r="I51" i="21"/>
  <c r="H51" i="21"/>
  <c r="H43" i="21"/>
  <c r="I43" i="21"/>
  <c r="K63" i="10"/>
  <c r="L63" i="10" s="1"/>
  <c r="N43" i="21" l="1"/>
  <c r="O43" i="21"/>
  <c r="O40" i="21"/>
  <c r="N40" i="21"/>
  <c r="N51" i="21"/>
  <c r="O51" i="21"/>
  <c r="D3" i="21" l="1"/>
  <c r="D2" i="21"/>
</calcChain>
</file>

<file path=xl/sharedStrings.xml><?xml version="1.0" encoding="utf-8"?>
<sst xmlns="http://schemas.openxmlformats.org/spreadsheetml/2006/main" count="3896" uniqueCount="1529">
  <si>
    <t>101 Clinical medicine</t>
  </si>
  <si>
    <t>102 Clinical dentistry</t>
  </si>
  <si>
    <t>103 Nursing &amp; allied health professions</t>
  </si>
  <si>
    <t>104 Psychology &amp; behavioural sciences</t>
  </si>
  <si>
    <t>105 Health &amp; community studies</t>
  </si>
  <si>
    <t>106 Anatomy &amp; physiology</t>
  </si>
  <si>
    <t>107 Pharmacy &amp; pharmacology</t>
  </si>
  <si>
    <t>108 Sports science &amp; leisure studies</t>
  </si>
  <si>
    <t>109 Veterinary science</t>
  </si>
  <si>
    <t>110 Agriculture, forestry &amp; food science</t>
  </si>
  <si>
    <t>111 Earth, marine &amp; environmental sciences</t>
  </si>
  <si>
    <t>112 Biosciences</t>
  </si>
  <si>
    <t>113 Chemistry</t>
  </si>
  <si>
    <t>114 Physics</t>
  </si>
  <si>
    <t>115 General engineering</t>
  </si>
  <si>
    <t>116 Chemical engineering</t>
  </si>
  <si>
    <t>117 Mineral, metallurgy &amp; materials engineering</t>
  </si>
  <si>
    <t>118 Civil engineering</t>
  </si>
  <si>
    <t>119 Electrical, electronic &amp; computer engineering</t>
  </si>
  <si>
    <t>120 Mechanical, aero &amp; production engineering</t>
  </si>
  <si>
    <t>121 IT, systems sciences &amp; computer software engineering</t>
  </si>
  <si>
    <t>122 Mathematics</t>
  </si>
  <si>
    <t>123 Architecture, built environment &amp; planning</t>
  </si>
  <si>
    <t>124 Geography &amp; environmental studies</t>
  </si>
  <si>
    <t>125 Area studies</t>
  </si>
  <si>
    <t>126 Archaeology</t>
  </si>
  <si>
    <t>127 Anthropology &amp; development studies</t>
  </si>
  <si>
    <t>128 Politics &amp; international studies</t>
  </si>
  <si>
    <t>129 Economics &amp; econometrics</t>
  </si>
  <si>
    <t>130 Law</t>
  </si>
  <si>
    <t>131 Social work &amp; social policy</t>
  </si>
  <si>
    <t>132 Sociology</t>
  </si>
  <si>
    <t>133 Business &amp; management studies</t>
  </si>
  <si>
    <t>134 Catering &amp; hospitality management</t>
  </si>
  <si>
    <t>135 Education</t>
  </si>
  <si>
    <t>136 Continuing education</t>
  </si>
  <si>
    <t>137 Modern languages</t>
  </si>
  <si>
    <t>138 English language &amp; literature</t>
  </si>
  <si>
    <t>139 History</t>
  </si>
  <si>
    <t>140 Classics</t>
  </si>
  <si>
    <t>141 Philosophy</t>
  </si>
  <si>
    <t>142 Theology &amp; religious studies</t>
  </si>
  <si>
    <t>143 Art &amp; design</t>
  </si>
  <si>
    <t>144 Music, dance, drama &amp; performing arts</t>
  </si>
  <si>
    <t>145 Media studies</t>
  </si>
  <si>
    <t>Funding body grants</t>
  </si>
  <si>
    <t>Tuition fees and education contracts</t>
  </si>
  <si>
    <t>Research grants and contracts</t>
  </si>
  <si>
    <t>Other income</t>
  </si>
  <si>
    <t>Total income</t>
  </si>
  <si>
    <t>Other</t>
  </si>
  <si>
    <t>Total</t>
  </si>
  <si>
    <t>UK-based charities (open competitive process)</t>
  </si>
  <si>
    <t>UK-based charities (other)</t>
  </si>
  <si>
    <t>UK industry, commerce and public corporations</t>
  </si>
  <si>
    <t>EU government bodies</t>
  </si>
  <si>
    <t>EU-based charities (open competitive process)</t>
  </si>
  <si>
    <t>EU industry, commerce and public corporations</t>
  </si>
  <si>
    <t>Non-EU-based charities (open competitive process)</t>
  </si>
  <si>
    <t>Non-EU industry, commerce and public corporations</t>
  </si>
  <si>
    <t>Non-EU other</t>
  </si>
  <si>
    <t>Administration &amp; central services</t>
  </si>
  <si>
    <t>Total administration &amp; central services</t>
  </si>
  <si>
    <t>Total research grants and contracts</t>
  </si>
  <si>
    <t>Other operating expenses</t>
  </si>
  <si>
    <t>Depreciation</t>
  </si>
  <si>
    <t>Total staff costs</t>
  </si>
  <si>
    <t>Total expenditure</t>
  </si>
  <si>
    <t>Investment income</t>
  </si>
  <si>
    <t>Other general expenditure</t>
  </si>
  <si>
    <t>Other staff costs</t>
  </si>
  <si>
    <t>///////////</t>
  </si>
  <si>
    <t>Repairs and maintenance</t>
  </si>
  <si>
    <t>Other expenditure</t>
  </si>
  <si>
    <t>Total residences and catering operations (including conferences)</t>
  </si>
  <si>
    <t>Pension cost adjustment</t>
  </si>
  <si>
    <t xml:space="preserve">Other </t>
  </si>
  <si>
    <t>Residences and catering operations (including conferences)</t>
  </si>
  <si>
    <t>Grants from local authorities</t>
  </si>
  <si>
    <t>Income from health and hospital authorities (excluding teaching contracts for student provision)</t>
  </si>
  <si>
    <t>Income from intellectual property rights</t>
  </si>
  <si>
    <t>Other operating income</t>
  </si>
  <si>
    <t>Total other income</t>
  </si>
  <si>
    <t>Recurrent (teaching)</t>
  </si>
  <si>
    <t>Recurrent (research)</t>
  </si>
  <si>
    <t>Total funding body grants</t>
  </si>
  <si>
    <t>Ring-fenced grants</t>
  </si>
  <si>
    <t>Grants for FE provision</t>
  </si>
  <si>
    <t>£000s</t>
  </si>
  <si>
    <t>Source of funds</t>
  </si>
  <si>
    <t>Total actual spend</t>
  </si>
  <si>
    <t>Internal funds</t>
  </si>
  <si>
    <t>Loans</t>
  </si>
  <si>
    <t>Other external sources</t>
  </si>
  <si>
    <t>Leasing</t>
  </si>
  <si>
    <t>PFI</t>
  </si>
  <si>
    <t>Buildings</t>
  </si>
  <si>
    <t>Equipment</t>
  </si>
  <si>
    <t>Other operations</t>
  </si>
  <si>
    <t>Total capital expenditure</t>
  </si>
  <si>
    <t>Income</t>
  </si>
  <si>
    <t>Expenditure</t>
  </si>
  <si>
    <t>Fundamental restructuring costs</t>
  </si>
  <si>
    <t>Interest and other finance costs</t>
  </si>
  <si>
    <t>Taxation</t>
  </si>
  <si>
    <t>Non-controlling interest</t>
  </si>
  <si>
    <t xml:space="preserve">Unrealised surplus on revaluation of land and buildings </t>
  </si>
  <si>
    <t>Endowment comprehensive income for the year</t>
  </si>
  <si>
    <t>Restricted comprehensive income for the year</t>
  </si>
  <si>
    <t xml:space="preserve">Unrestricted comprehensive income for the year </t>
  </si>
  <si>
    <t>Heritage assets</t>
  </si>
  <si>
    <t>Investments</t>
  </si>
  <si>
    <t>Current assets</t>
  </si>
  <si>
    <t>Stock</t>
  </si>
  <si>
    <t xml:space="preserve">Trade and other receivables </t>
  </si>
  <si>
    <t>Funds, from disposal of fixed assets, held for future fixed asset acquisitions</t>
  </si>
  <si>
    <t>Funds held for third parties</t>
  </si>
  <si>
    <t>Student support funds</t>
  </si>
  <si>
    <t>Other restricted funds</t>
  </si>
  <si>
    <t>Unrestricted cash</t>
  </si>
  <si>
    <t xml:space="preserve">Cash and cash equivalents </t>
  </si>
  <si>
    <t>Total current assets</t>
  </si>
  <si>
    <t>Creditors - amounts falling due within one year</t>
  </si>
  <si>
    <t>Bank loans and external borrowing</t>
  </si>
  <si>
    <t>Total creditors (amounts falling due within one year)</t>
  </si>
  <si>
    <t>Total assets less current liabilities</t>
  </si>
  <si>
    <t>Creditors: amounts falling due after more than one year</t>
  </si>
  <si>
    <t>Total creditors (amounts falling due after more than one year)</t>
  </si>
  <si>
    <t>Provisions</t>
  </si>
  <si>
    <t>Other provisions</t>
  </si>
  <si>
    <t>Total net assets</t>
  </si>
  <si>
    <t>Income and expenditure reserve - restricted reserve</t>
  </si>
  <si>
    <t xml:space="preserve">Income and expenditure reserve - unrestricted </t>
  </si>
  <si>
    <t>Revaluation reserve</t>
  </si>
  <si>
    <t>Surplus for the year</t>
  </si>
  <si>
    <t>Adjustment for non-cash items</t>
  </si>
  <si>
    <t>Interest payable</t>
  </si>
  <si>
    <t>Increase/(decrease) in creditors</t>
  </si>
  <si>
    <t>Receipt of donated equipment</t>
  </si>
  <si>
    <t>Adjustment for investing or financing activities</t>
  </si>
  <si>
    <t>Net cash inflow from operating activities</t>
  </si>
  <si>
    <t>Cash flows from investing activities</t>
  </si>
  <si>
    <t>Proceeds from sales of fixed assets</t>
  </si>
  <si>
    <t>Cash flows from financing activities</t>
  </si>
  <si>
    <t>Interest paid</t>
  </si>
  <si>
    <t>New secured loans</t>
  </si>
  <si>
    <t>Repayments of amounts borrowed</t>
  </si>
  <si>
    <t>(Decrease)/Increase in cash and cash equivalents in the year</t>
  </si>
  <si>
    <t>Endowment</t>
  </si>
  <si>
    <t>Restricted</t>
  </si>
  <si>
    <t>Surplus/(deficit) from the income and expenditure statement</t>
  </si>
  <si>
    <t>Other comprehensive income</t>
  </si>
  <si>
    <t xml:space="preserve">Transfers between revaluation and income and expenditure reserve </t>
  </si>
  <si>
    <t>Unrestricted</t>
  </si>
  <si>
    <t>Total investments</t>
  </si>
  <si>
    <t>Total cash and cash equivalents</t>
  </si>
  <si>
    <t>Total other services rendered</t>
  </si>
  <si>
    <t>Other services rendered</t>
  </si>
  <si>
    <t>UK central government bodies/local authorities, health and hospital authorities</t>
  </si>
  <si>
    <t>Science and Technology Facilities Council (STFC)</t>
  </si>
  <si>
    <t>Arts and Humanities Research Council (AHRC)</t>
  </si>
  <si>
    <t>Economic and Social Research Council (ESRC)</t>
  </si>
  <si>
    <t>Engineering and Physical Sciences Research Council (EPSRC)</t>
  </si>
  <si>
    <t>Medical Research Council (MRC)</t>
  </si>
  <si>
    <t>Biotechnology and Biological Sciences Research Council (BBSRC)</t>
  </si>
  <si>
    <t>Total tuition fees and education contracts</t>
  </si>
  <si>
    <t>Catering operations</t>
  </si>
  <si>
    <t>Source of fee</t>
  </si>
  <si>
    <t>HE course fees</t>
  </si>
  <si>
    <t>Full-time undergraduate</t>
  </si>
  <si>
    <t>Full-time postgraduate research</t>
  </si>
  <si>
    <t>Part-time undergraduate</t>
  </si>
  <si>
    <t>Part-time postgraduate taught</t>
  </si>
  <si>
    <t>Part-time postgraduate research</t>
  </si>
  <si>
    <t>//////////</t>
  </si>
  <si>
    <t>Total HE course fees</t>
  </si>
  <si>
    <t>Non-credit bearing course fees</t>
  </si>
  <si>
    <t>FE course fees</t>
  </si>
  <si>
    <t>Research training support grants</t>
  </si>
  <si>
    <t>Income for general research studentships from charities (open competitive process)</t>
  </si>
  <si>
    <t>Other research training support grants</t>
  </si>
  <si>
    <t>Total research training support grants</t>
  </si>
  <si>
    <t>Total provisions</t>
  </si>
  <si>
    <t>Total cash flows from investing activities</t>
  </si>
  <si>
    <t>Total cash flows from financing activities</t>
  </si>
  <si>
    <t>Other grant income</t>
  </si>
  <si>
    <t>Residences operations</t>
  </si>
  <si>
    <t xml:space="preserve">Total comprehensive income for the year </t>
  </si>
  <si>
    <t>Pension provisions</t>
  </si>
  <si>
    <t>Payments made to acquire fixed assets</t>
  </si>
  <si>
    <t xml:space="preserve">Academic staff costs </t>
  </si>
  <si>
    <t>EU (excluding UK) other</t>
  </si>
  <si>
    <t>UK other sources</t>
  </si>
  <si>
    <t>Surplus for the year attributable to:</t>
  </si>
  <si>
    <t>Total comprehensive income for the year attributable to:</t>
  </si>
  <si>
    <t>Investment in joint venture(s)</t>
  </si>
  <si>
    <t>Investments in associate(s)</t>
  </si>
  <si>
    <t>Amortisation of goodwill</t>
  </si>
  <si>
    <t>Cash and cash equivalents at beginning of the year</t>
  </si>
  <si>
    <t>Cash and cash equivalents at the end of the year</t>
  </si>
  <si>
    <t>Version:</t>
  </si>
  <si>
    <t>Errors:</t>
  </si>
  <si>
    <t>Warnings:</t>
  </si>
  <si>
    <t>RECID:</t>
  </si>
  <si>
    <t>Some of these rules are exempted by switches applicable to individual providers</t>
  </si>
  <si>
    <t>For information on current exemptions please contact Institutional Liaison:</t>
  </si>
  <si>
    <t>Telephone: 01242 211144</t>
  </si>
  <si>
    <t>General Guidance to Tables and COMMIT-stage validation</t>
  </si>
  <si>
    <t>HESA Specific Rules</t>
  </si>
  <si>
    <t>Status</t>
  </si>
  <si>
    <t>Result</t>
  </si>
  <si>
    <t>Error</t>
  </si>
  <si>
    <t>Funding body grants must not be zero.</t>
  </si>
  <si>
    <t>Tuition fees and education contracts must not be zero.</t>
  </si>
  <si>
    <t>Research grants and contracts should not be zero.</t>
  </si>
  <si>
    <t>Warning</t>
  </si>
  <si>
    <t>Other income must not be zero.</t>
  </si>
  <si>
    <t>Total capital expenditure Total actual spend should be greater than or equal to zero.</t>
  </si>
  <si>
    <t>Research training support grant income would not usually all be under: Income for general research studentships from charities.</t>
  </si>
  <si>
    <t>1a</t>
  </si>
  <si>
    <t>1b</t>
  </si>
  <si>
    <t>1c</t>
  </si>
  <si>
    <t>1d</t>
  </si>
  <si>
    <t>1e</t>
  </si>
  <si>
    <t>1f</t>
  </si>
  <si>
    <t>1g</t>
  </si>
  <si>
    <t>1h</t>
  </si>
  <si>
    <t>2a</t>
  </si>
  <si>
    <t>2b</t>
  </si>
  <si>
    <t>2c</t>
  </si>
  <si>
    <t>2d</t>
  </si>
  <si>
    <t>2e</t>
  </si>
  <si>
    <t>2f</t>
  </si>
  <si>
    <t>16a</t>
  </si>
  <si>
    <t>16b</t>
  </si>
  <si>
    <t>4a</t>
  </si>
  <si>
    <t>4b</t>
  </si>
  <si>
    <t>4c</t>
  </si>
  <si>
    <t>3a</t>
  </si>
  <si>
    <t>3b</t>
  </si>
  <si>
    <t>3c</t>
  </si>
  <si>
    <t>3d</t>
  </si>
  <si>
    <t>5a</t>
  </si>
  <si>
    <t>5b</t>
  </si>
  <si>
    <t>5c</t>
  </si>
  <si>
    <t>5d</t>
  </si>
  <si>
    <t>3e</t>
  </si>
  <si>
    <t>3f</t>
  </si>
  <si>
    <t>6a</t>
  </si>
  <si>
    <t>6b</t>
  </si>
  <si>
    <t>6c</t>
  </si>
  <si>
    <t>7a</t>
  </si>
  <si>
    <t>7b</t>
  </si>
  <si>
    <t>7c</t>
  </si>
  <si>
    <t>10a</t>
  </si>
  <si>
    <t>10b</t>
  </si>
  <si>
    <t>2g</t>
  </si>
  <si>
    <t>2h</t>
  </si>
  <si>
    <t>2i</t>
  </si>
  <si>
    <t>2j</t>
  </si>
  <si>
    <t>2k</t>
  </si>
  <si>
    <t>2l</t>
  </si>
  <si>
    <t>2m</t>
  </si>
  <si>
    <t>2n</t>
  </si>
  <si>
    <t>4d</t>
  </si>
  <si>
    <t>4e</t>
  </si>
  <si>
    <t>4f</t>
  </si>
  <si>
    <t>4g</t>
  </si>
  <si>
    <t>4h</t>
  </si>
  <si>
    <t>5e</t>
  </si>
  <si>
    <t>5f</t>
  </si>
  <si>
    <t>5g</t>
  </si>
  <si>
    <t>ii</t>
  </si>
  <si>
    <t>iii</t>
  </si>
  <si>
    <t>iv</t>
  </si>
  <si>
    <t>i</t>
  </si>
  <si>
    <t>v</t>
  </si>
  <si>
    <t>vi</t>
  </si>
  <si>
    <t>vii</t>
  </si>
  <si>
    <t>viii</t>
  </si>
  <si>
    <t>ix</t>
  </si>
  <si>
    <t>3g</t>
  </si>
  <si>
    <t>3h</t>
  </si>
  <si>
    <t>3i</t>
  </si>
  <si>
    <t>3j</t>
  </si>
  <si>
    <t>3k</t>
  </si>
  <si>
    <t>3l</t>
  </si>
  <si>
    <t>3m</t>
  </si>
  <si>
    <t>3n</t>
  </si>
  <si>
    <t>Donations and endowments</t>
  </si>
  <si>
    <t>Providers in England only:</t>
  </si>
  <si>
    <t>Providers in Northern Ireland only:</t>
  </si>
  <si>
    <t>Providers in Scotland only:</t>
  </si>
  <si>
    <t>Providers in Wales only:</t>
  </si>
  <si>
    <t>Provider specific (including departmental) bursaries and scholarships</t>
  </si>
  <si>
    <t>All items of income and expenditure relate to continuing activities</t>
  </si>
  <si>
    <t>Cash flow from operating activities</t>
  </si>
  <si>
    <t>Withdrawal of deposits</t>
  </si>
  <si>
    <t>Natural Environment Research Council (NERC)</t>
  </si>
  <si>
    <t xml:space="preserve"> </t>
  </si>
  <si>
    <t xml:space="preserve">Fixed assets </t>
  </si>
  <si>
    <t>7d</t>
  </si>
  <si>
    <t>7e</t>
  </si>
  <si>
    <t>8a</t>
  </si>
  <si>
    <t>8b</t>
  </si>
  <si>
    <t>8c</t>
  </si>
  <si>
    <t>Income and expenditure reserve - endowment reserve</t>
  </si>
  <si>
    <t>Decrease/(increase) in stock</t>
  </si>
  <si>
    <t>Decrease/(increase) in debtors</t>
  </si>
  <si>
    <t>Tuition fees and education contracts analysed by domicile, mode, level and source</t>
  </si>
  <si>
    <t>Income analysed by source</t>
  </si>
  <si>
    <t>1j</t>
  </si>
  <si>
    <t>1k</t>
  </si>
  <si>
    <t>1l</t>
  </si>
  <si>
    <t>1m</t>
  </si>
  <si>
    <t>1n</t>
  </si>
  <si>
    <t>1o</t>
  </si>
  <si>
    <t>1p</t>
  </si>
  <si>
    <t>1q</t>
  </si>
  <si>
    <t>1r</t>
  </si>
  <si>
    <t>1s</t>
  </si>
  <si>
    <t>1t</t>
  </si>
  <si>
    <t>1u</t>
  </si>
  <si>
    <t>1v</t>
  </si>
  <si>
    <t>1w</t>
  </si>
  <si>
    <t>1x</t>
  </si>
  <si>
    <t>1y</t>
  </si>
  <si>
    <t>1z</t>
  </si>
  <si>
    <t>1aa</t>
  </si>
  <si>
    <t>1ab</t>
  </si>
  <si>
    <t>1ac</t>
  </si>
  <si>
    <t>1ad</t>
  </si>
  <si>
    <t>1ae</t>
  </si>
  <si>
    <t>1af</t>
  </si>
  <si>
    <t>1ag</t>
  </si>
  <si>
    <t>1ah</t>
  </si>
  <si>
    <t>1ai</t>
  </si>
  <si>
    <t>1aj</t>
  </si>
  <si>
    <t>1ak</t>
  </si>
  <si>
    <t>1al</t>
  </si>
  <si>
    <t>1am</t>
  </si>
  <si>
    <t>1an</t>
  </si>
  <si>
    <t>1ao</t>
  </si>
  <si>
    <t>1ap</t>
  </si>
  <si>
    <t>1aq</t>
  </si>
  <si>
    <t>1ar</t>
  </si>
  <si>
    <t>1as</t>
  </si>
  <si>
    <t>1at</t>
  </si>
  <si>
    <t>Share of operating surplus/(deficit) in joint venture</t>
  </si>
  <si>
    <t>Share of operating surplus/(deficit) in associate</t>
  </si>
  <si>
    <t>Capital expenditure</t>
  </si>
  <si>
    <t>Table 1:</t>
  </si>
  <si>
    <t>Table 2:</t>
  </si>
  <si>
    <t>Table 3:</t>
  </si>
  <si>
    <t>Table 3_S:</t>
  </si>
  <si>
    <t>6d</t>
  </si>
  <si>
    <t>6e</t>
  </si>
  <si>
    <t>6f</t>
  </si>
  <si>
    <t>Table 4:</t>
  </si>
  <si>
    <t>Table 5:</t>
  </si>
  <si>
    <t>Table 7:</t>
  </si>
  <si>
    <t>Table 9:</t>
  </si>
  <si>
    <t>Table 6:</t>
  </si>
  <si>
    <t>Table 7_E:</t>
  </si>
  <si>
    <t>Table 7_NI:</t>
  </si>
  <si>
    <t>Table 7_S:</t>
  </si>
  <si>
    <t>Table 7_W:</t>
  </si>
  <si>
    <t>Table 8:</t>
  </si>
  <si>
    <t>Explanation</t>
  </si>
  <si>
    <t>Yes</t>
  </si>
  <si>
    <t>No</t>
  </si>
  <si>
    <t>List for variance explanation</t>
  </si>
  <si>
    <t>New/ended business activity</t>
  </si>
  <si>
    <t>Expected increase/decrease in growth</t>
  </si>
  <si>
    <t>One off event</t>
  </si>
  <si>
    <t>Accounting treatment</t>
  </si>
  <si>
    <t>hide this column</t>
  </si>
  <si>
    <t>Ratio</t>
  </si>
  <si>
    <t>Income and expenditure account</t>
  </si>
  <si>
    <t>1i</t>
  </si>
  <si>
    <t>Funding body grants - England</t>
  </si>
  <si>
    <t>Funding body grants - Wales</t>
  </si>
  <si>
    <t>Funding body grants - Scotland</t>
  </si>
  <si>
    <t>Funding body grants - Northern Ireland</t>
  </si>
  <si>
    <t>Capital grants recognised in the year</t>
  </si>
  <si>
    <t>4i</t>
  </si>
  <si>
    <t>Consolidated balance sheet - Scotland</t>
  </si>
  <si>
    <t>This column will highlight below where there is a difference &gt;750k and a ratio &gt;2</t>
  </si>
  <si>
    <t>Please select explanations for any significant variance from the drop down list below:</t>
  </si>
  <si>
    <t>Teaching grant - full-time UG provision (including PGCE and premia and per capita funding)</t>
  </si>
  <si>
    <t>Teaching grant - full-time PG provision (including premia and per capita funding)</t>
  </si>
  <si>
    <t>Teaching grant - part-time UG provision (including premia and per capita funding)</t>
  </si>
  <si>
    <t>Teaching grant - part-time PG provision (including premia and per capita funding)</t>
  </si>
  <si>
    <t>QR and PGR funding</t>
  </si>
  <si>
    <t>DfES recurrent grants</t>
  </si>
  <si>
    <t>University</t>
  </si>
  <si>
    <t>Staff costs</t>
  </si>
  <si>
    <t>Surplus/(deficit) before other gains/losses and share of surplus/(deficit) in joint ventures and associates</t>
  </si>
  <si>
    <t>Gain/(loss) on disposal of fixed assets</t>
  </si>
  <si>
    <t>Share of operating surplus/(deficit) in joint venture(s)</t>
  </si>
  <si>
    <t>Share of operating surplus/(deficit) in associate(s)</t>
  </si>
  <si>
    <t>Surplus/(deficit) before tax</t>
  </si>
  <si>
    <t>Surplus/(deficit) for the year</t>
  </si>
  <si>
    <t>Change in fair value of hedging financial instrument(s)</t>
  </si>
  <si>
    <t>Non-current assets</t>
  </si>
  <si>
    <t>Total non-current assets</t>
  </si>
  <si>
    <t>Total restricted and unrestricted reserves</t>
  </si>
  <si>
    <t>Total reserves</t>
  </si>
  <si>
    <t>Unrestricted reserves</t>
  </si>
  <si>
    <t>Restricted reserves</t>
  </si>
  <si>
    <t>Benefit on acquisition</t>
  </si>
  <si>
    <t>Negative goodwill</t>
  </si>
  <si>
    <t>Total donations and endowments</t>
  </si>
  <si>
    <t>Retained proceeds of sales</t>
  </si>
  <si>
    <t>Academic departments</t>
  </si>
  <si>
    <t>Research grants and contracts - breakdown by source of income and HESA cost centre</t>
  </si>
  <si>
    <t>201 Total academic services</t>
  </si>
  <si>
    <t>202 Central administration &amp; services</t>
  </si>
  <si>
    <t>203 General education expenditure</t>
  </si>
  <si>
    <t>204 Staff &amp; student facilities</t>
  </si>
  <si>
    <t>207 Total research grants and contracts</t>
  </si>
  <si>
    <t>208 Total other expenditure</t>
  </si>
  <si>
    <t>205 Total premises</t>
  </si>
  <si>
    <t>Premises</t>
  </si>
  <si>
    <t>206 Total residences and catering operations (including conferences)</t>
  </si>
  <si>
    <t>Donations and endowments should not be zero.</t>
  </si>
  <si>
    <t>Other (including grant claw back)</t>
  </si>
  <si>
    <t>Capital grants recognised in the year - equipment</t>
  </si>
  <si>
    <t>Capital grants recognised in the year - estates</t>
  </si>
  <si>
    <t>UK central government tax credits for research and development expenditure</t>
  </si>
  <si>
    <t>3o</t>
  </si>
  <si>
    <t>Residences Funding body grants value has been returned. Is this genuine? Please review the credibility.</t>
  </si>
  <si>
    <t>Catering Funding body grants value has been returned. Is this genuine? Please review the credibility.</t>
  </si>
  <si>
    <t>Recurrent - other (including non-recurrent special funding)</t>
  </si>
  <si>
    <t>6g</t>
  </si>
  <si>
    <t>6h</t>
  </si>
  <si>
    <t>6i</t>
  </si>
  <si>
    <t>6j</t>
  </si>
  <si>
    <t>6k</t>
  </si>
  <si>
    <t>6l</t>
  </si>
  <si>
    <t>6m</t>
  </si>
  <si>
    <t>6n</t>
  </si>
  <si>
    <t>Expenditure -  breakdown by activity and HESA cost centre</t>
  </si>
  <si>
    <t>Rule wording</t>
  </si>
  <si>
    <t>203 General educational expenditure</t>
  </si>
  <si>
    <t>Disposal of non-current asset investments</t>
  </si>
  <si>
    <t>Release of restricted funds spent in year</t>
  </si>
  <si>
    <t>Goodwill</t>
  </si>
  <si>
    <t>Net amount of goodwill and negative goodwill</t>
  </si>
  <si>
    <t>Amortisation of intangibles</t>
  </si>
  <si>
    <t>Total income before donations and endowments</t>
  </si>
  <si>
    <t>New endowments</t>
  </si>
  <si>
    <t>Donations with restrictions</t>
  </si>
  <si>
    <t>Unrestricted donations</t>
  </si>
  <si>
    <t>Increase/(decrease) in pension provisions</t>
  </si>
  <si>
    <t>Increase/(decrease) in other provisions</t>
  </si>
  <si>
    <t>Where 2n 'Other' has been completed, please detail below what items are included in this:</t>
  </si>
  <si>
    <t>Endowment income</t>
  </si>
  <si>
    <t>Proceeds from sales of intangible assets</t>
  </si>
  <si>
    <t>Payments made to acquire intangible assets</t>
  </si>
  <si>
    <t>New non-current asset investments</t>
  </si>
  <si>
    <t>New deposits</t>
  </si>
  <si>
    <t>5h</t>
  </si>
  <si>
    <t>5i</t>
  </si>
  <si>
    <t>5j</t>
  </si>
  <si>
    <t>Interest element of finance lease and service concession payments</t>
  </si>
  <si>
    <t>Capital element of finance lease and service concession payments</t>
  </si>
  <si>
    <t>Endowment cash received</t>
  </si>
  <si>
    <t>New unsecured loans</t>
  </si>
  <si>
    <t>General fund teaching</t>
  </si>
  <si>
    <t>General fund research and knowledge exchange</t>
  </si>
  <si>
    <t>Strategic funds</t>
  </si>
  <si>
    <t>SFC capital maintenance grant</t>
  </si>
  <si>
    <t>Intangible assets</t>
  </si>
  <si>
    <t>Table_1_UK, H9</t>
  </si>
  <si>
    <t>Table_1_UK, H6</t>
  </si>
  <si>
    <t>Table_1_UK, H7</t>
  </si>
  <si>
    <t>Table_1_UK, H8</t>
  </si>
  <si>
    <t>Table_1_UK, H10</t>
  </si>
  <si>
    <t>Table_1_UK, H12</t>
  </si>
  <si>
    <t>Table_2_UK, N11</t>
  </si>
  <si>
    <t>Table_2_UK, N20</t>
  </si>
  <si>
    <t>Table_3_UK, H63</t>
  </si>
  <si>
    <t>Total reserves for current year must not be zero.</t>
  </si>
  <si>
    <t>Table_3_UK, I63</t>
  </si>
  <si>
    <t>Table_3_UK, H15</t>
  </si>
  <si>
    <t>Table_3_UK, I15</t>
  </si>
  <si>
    <t>Total non-current assets for current year must not be zero.</t>
  </si>
  <si>
    <t>UKPRN:</t>
  </si>
  <si>
    <t>Country:</t>
  </si>
  <si>
    <t>Provider name:</t>
  </si>
  <si>
    <t>Rule number</t>
  </si>
  <si>
    <t>Cell reference</t>
  </si>
  <si>
    <t>Total academic departments</t>
  </si>
  <si>
    <t>Table_8_UK, J6,L6</t>
  </si>
  <si>
    <t>Table_8_UK, J7,L7</t>
  </si>
  <si>
    <t>Table_8_UK, J8,L8</t>
  </si>
  <si>
    <t>Table_8_UK, J9,L9</t>
  </si>
  <si>
    <t>Table_8_UK, J10,L10</t>
  </si>
  <si>
    <t>Table_8_UK, J11,L11</t>
  </si>
  <si>
    <t>Table_8_UK, J12,L12</t>
  </si>
  <si>
    <t>Table_8_UK, J13,L13</t>
  </si>
  <si>
    <t>Table_8_UK, J14,L14</t>
  </si>
  <si>
    <t>Table_8_UK, J15,L15</t>
  </si>
  <si>
    <t>Table_8_UK, J16,L16</t>
  </si>
  <si>
    <t>Table_8_UK, J17,L17</t>
  </si>
  <si>
    <t>Table_8_UK, J18,L18</t>
  </si>
  <si>
    <t>Table_8_UK, J19,L19</t>
  </si>
  <si>
    <t>Table_8_UK, J20,L20</t>
  </si>
  <si>
    <t>Table_8_UK, J21,L21</t>
  </si>
  <si>
    <t>Table_8_UK, J22,L22</t>
  </si>
  <si>
    <t>Table_8_UK, J23,L23</t>
  </si>
  <si>
    <t>Table_8_UK, J24,L24</t>
  </si>
  <si>
    <t>Table_8_UK, J25,L25</t>
  </si>
  <si>
    <t>Table_8_UK, J26,L26</t>
  </si>
  <si>
    <t>Table_8_UK, J27,L27</t>
  </si>
  <si>
    <t>Table_8_UK, J28,L28</t>
  </si>
  <si>
    <t>Table_8_UK, J29,L29</t>
  </si>
  <si>
    <t>Table_8_UK, J30,L30</t>
  </si>
  <si>
    <t>Table_8_UK, J31,L31</t>
  </si>
  <si>
    <t>Table_8_UK, J32,L32</t>
  </si>
  <si>
    <t>Table_8_UK, J33,L33</t>
  </si>
  <si>
    <t>Table_8_UK, J34,L34</t>
  </si>
  <si>
    <t>Table_8_UK, J35,L35</t>
  </si>
  <si>
    <t>Table_8_UK, J36,L36</t>
  </si>
  <si>
    <t>Table_8_UK, J37,L37</t>
  </si>
  <si>
    <t>Table_8_UK, J38,L38</t>
  </si>
  <si>
    <t>Table_8_UK, J39,L39</t>
  </si>
  <si>
    <t>Table_8_UK, J40,L40</t>
  </si>
  <si>
    <t>Table_8_UK, J41,L41</t>
  </si>
  <si>
    <t>Table_8_UK, J42,L42</t>
  </si>
  <si>
    <t>Table_8_UK, J43,L43</t>
  </si>
  <si>
    <t>Table_8_UK, J44,L44</t>
  </si>
  <si>
    <t>Table_8_UK, J45,L45</t>
  </si>
  <si>
    <t>Table_8_UK, J46,L46</t>
  </si>
  <si>
    <t>Table_8_UK, J47,L47</t>
  </si>
  <si>
    <t>Table_8_UK, J48,L48</t>
  </si>
  <si>
    <t>Table_8_UK, J49,L49</t>
  </si>
  <si>
    <t>Table_8_UK, J50,L50</t>
  </si>
  <si>
    <t>Table_9_UK (I17), Table_7_England (H11)</t>
  </si>
  <si>
    <t>Table_9_UK (I17), Table_7_Scotland (H11)</t>
  </si>
  <si>
    <t>Table_9_UK (I17), Table_7_Wales (H12,H13)</t>
  </si>
  <si>
    <t>Table_7_England, H6</t>
  </si>
  <si>
    <t>Total excluding non-controlling interest</t>
  </si>
  <si>
    <t xml:space="preserve">Non-controlling interest </t>
  </si>
  <si>
    <t>Table_3_UK, H23</t>
  </si>
  <si>
    <t>Table_3_UK, I23</t>
  </si>
  <si>
    <t>Table_3_UK, H31</t>
  </si>
  <si>
    <t>Table_3_UK, I31</t>
  </si>
  <si>
    <t>Table_3_UK, H51, H63</t>
  </si>
  <si>
    <t>Table_3_UK, I51,I63</t>
  </si>
  <si>
    <t>Total reserves for restated year must not be zero.</t>
  </si>
  <si>
    <t>Total non-current assets for restated year must not be zero.</t>
  </si>
  <si>
    <t>Table_3_UK, H8</t>
  </si>
  <si>
    <t>Table_3_UK, I8</t>
  </si>
  <si>
    <t>Table_3_Scotland, H11, I11, H19, I19</t>
  </si>
  <si>
    <t>Table_3_Scotland must be completed by providers in Scotland.</t>
  </si>
  <si>
    <t>Table_3_Scotland must not be completed by providers outside Scotland.</t>
  </si>
  <si>
    <t>Table_4_UK, H22, I22, N22</t>
  </si>
  <si>
    <t>There is a value for Total research grants in the income table but no value for this in the expenditure table, or vice versa.  Is this genuine?</t>
  </si>
  <si>
    <t>Table_5_UK (AD61),Table_8_UK(O97)</t>
  </si>
  <si>
    <t>Completion of this country specific table must only be by providers in England</t>
  </si>
  <si>
    <t>Completion of this country specific table must only be by providers in Wales</t>
  </si>
  <si>
    <t>Completion of this country specific table must only be by providers in Scotland</t>
  </si>
  <si>
    <t>Completion of this country specific table must only be by providers in Northern Ireland</t>
  </si>
  <si>
    <t>Table_7_England, H12</t>
  </si>
  <si>
    <t>Table_7_Wales, H15</t>
  </si>
  <si>
    <t>Table_7_Scotland, H13</t>
  </si>
  <si>
    <t>Table_7_N_Ireland, H10</t>
  </si>
  <si>
    <t>All providers in England must return some income under Table_7_England Funding body grants Head 1a HEFCE - teaching grant</t>
  </si>
  <si>
    <t>Table_3_UK (H20), Table_3_Scotland(H11)</t>
  </si>
  <si>
    <t>Table_3_UK (H21), Table_3_Scotland (H19)</t>
  </si>
  <si>
    <t>Table_3_UK (I20), Table_3_Scotland (I11)</t>
  </si>
  <si>
    <t>Table_3_UK (I21), Table_3_Scotland (I19)</t>
  </si>
  <si>
    <t>11a</t>
  </si>
  <si>
    <t>11b</t>
  </si>
  <si>
    <t>Negative goodwill value (current year) must be entered as a negative.</t>
  </si>
  <si>
    <t>Negative goodwill value (restated year) must be entered as a negative.</t>
  </si>
  <si>
    <t>Adjustment for non-cash items: Other, details of 'other' items must be specified in the text box if a value is entered.</t>
  </si>
  <si>
    <t>Adjustment for non-cash items: Other, text box must be blank if a value is NOT entered.</t>
  </si>
  <si>
    <t>Total income (current year) must not be zero.</t>
  </si>
  <si>
    <t>Total income (restated year) must not be zero.</t>
  </si>
  <si>
    <t>Total expenditure (current year) must not be zero.</t>
  </si>
  <si>
    <t>Total expenditure (restated year) must not be zero.</t>
  </si>
  <si>
    <t>Total current assets (current year) must not be zero.</t>
  </si>
  <si>
    <t>Total current assets (restated year) must not be zero.</t>
  </si>
  <si>
    <t>Total creditors (amounts falling due within one year), current year, should not be zero.</t>
  </si>
  <si>
    <t>Total creditors (amounts falling due within one year), restated year should not be zero.</t>
  </si>
  <si>
    <t>Total net assets (current year) must equal Total reserves.</t>
  </si>
  <si>
    <t>Total net assets (restated year) must equal Total reserves.</t>
  </si>
  <si>
    <t>Investments value (current year) must be the same between tables.</t>
  </si>
  <si>
    <t>Cash and cash equivalents value (current year) must be the same between tables.</t>
  </si>
  <si>
    <t>Cash and cash equivalents (restated year) must be the same between tables.</t>
  </si>
  <si>
    <t>Help for completing the record and COMMIT-stage validation can be found at:</t>
  </si>
  <si>
    <t>Table_9_UK (I17), Table_7_N_Ireland (H9)</t>
  </si>
  <si>
    <t>A pension cost adjustment value for other operating expenses has been returned. Is this genuine? Please review the credibility.</t>
  </si>
  <si>
    <t>Other (e.g. assets for resale)</t>
  </si>
  <si>
    <t>Gain/(loss) on investments</t>
  </si>
  <si>
    <t>Actuarial gain/(loss) in respect of pension schemes</t>
  </si>
  <si>
    <t>Total comprehensive income for the year represented by:</t>
  </si>
  <si>
    <t>Obligations under finance leases and service concessions</t>
  </si>
  <si>
    <t>Share of net current assets/(liabilities) in associate</t>
  </si>
  <si>
    <t>Net current assets/(liabilities)</t>
  </si>
  <si>
    <t>Loss/(gain) on investments</t>
  </si>
  <si>
    <t>Total capital expenditure from Loans is expected to contain a value because Cash flows from financing activities - New secured loans and New unsecured loans is identified under cash flow in Table_4_UK.</t>
  </si>
  <si>
    <t>Investments value (restated year) must be the same between tables.</t>
  </si>
  <si>
    <t>There is a value for UK-based charities (open competitive process) in the income table but no value for this in the expenditure table, or vice versa.  Is this genuine?</t>
  </si>
  <si>
    <t>There is a value for UK-based charities (other) in the income table but no value for this in the expenditure table, or vice versa.  Is this genuine?</t>
  </si>
  <si>
    <t>There is a value for UK central government bodies/local authorities, health and hospital authorities in the income table but no value for this in the expenditure table, or vice versa.  Is this genuine?</t>
  </si>
  <si>
    <t>There is a value for UK industry, commerce and public corporations in the income table but no value for this in the expenditure table, or vice versa.  Is this genuine?</t>
  </si>
  <si>
    <t>There is a value for UK other sources in the income table but no value for this in the expenditure table, or vice versa.  Is this genuine?</t>
  </si>
  <si>
    <t>There is a value for EU government bodies in the income table but no value for this in the expenditure table, or vice versa.  Is this genuine?</t>
  </si>
  <si>
    <t>There is a value for EU-based charities (open competitive process) in the income table but no value for this in the expenditure table, or vice versa.  Is this genuine?</t>
  </si>
  <si>
    <t>There is a value for EU industry, commerce and public corporations in the income table but no value for this in the expenditure table, or vice versa.  Is this genuine?</t>
  </si>
  <si>
    <t>There is a value for EU (excluding UK) other in the income table but no value for this in the expenditure table, or vice versa.  Is this genuine?</t>
  </si>
  <si>
    <t>There is a value for Non-EU-based charities (open competitive process) in the income table but no value for this in the expenditure table, or vice versa.  Is this genuine?</t>
  </si>
  <si>
    <t>There is a value for Non-EU industry, commerce and public corporations in the income table but no value for this in the expenditure table, or vice versa.  Is this genuine?</t>
  </si>
  <si>
    <t>There is a value for Non-EU other in the income table but no value for this in the expenditure table, or vice versa.  Is this genuine?</t>
  </si>
  <si>
    <t>Table_5_UK (P61),Table_8_UK(O84)</t>
  </si>
  <si>
    <t>Table_5_UK (Q61),Table_8_UK(O85)</t>
  </si>
  <si>
    <t>Table_5_UK (R61),Table_8_UK(O86)</t>
  </si>
  <si>
    <t>Table_5_UK (S61),Table_8_UK(O87)</t>
  </si>
  <si>
    <t>Table_5_UK (U61),Table_8_UK(O88)</t>
  </si>
  <si>
    <t>Table_5_UK (V61),Table_8_UK(O89)</t>
  </si>
  <si>
    <t>Table_5_UK (W61),Table_8_UK(O90)</t>
  </si>
  <si>
    <t>Table_5_UK (X61),Table_8_UK(O91)</t>
  </si>
  <si>
    <t>Table_5_UK (Y61),Table_8_UK(O92)</t>
  </si>
  <si>
    <t>Table_5_UK (Z61),Table_8_UK(O93)</t>
  </si>
  <si>
    <t>Table_5_UK (AA61),Table_8_UK(O94)</t>
  </si>
  <si>
    <t>Table_5_UK (AB61),Table_8_UK(O95)</t>
  </si>
  <si>
    <t>Table_5_UK (AC61),Table_8_UK(O96)</t>
  </si>
  <si>
    <t>Non formula funding grant</t>
  </si>
  <si>
    <r>
      <rPr>
        <sz val="12"/>
        <color rgb="FFFFFFFF"/>
        <rFont val="Arial"/>
        <family val="2"/>
      </rPr>
      <t xml:space="preserve">Other </t>
    </r>
    <r>
      <rPr>
        <b/>
        <sz val="12"/>
        <color rgb="FFFFFFFF"/>
        <rFont val="Arial"/>
        <family val="2"/>
      </rPr>
      <t xml:space="preserve">
£000s</t>
    </r>
  </si>
  <si>
    <r>
      <rPr>
        <sz val="12"/>
        <color rgb="FFFFFFFF"/>
        <rFont val="Arial"/>
        <family val="2"/>
      </rPr>
      <t xml:space="preserve">Total </t>
    </r>
    <r>
      <rPr>
        <b/>
        <sz val="12"/>
        <color rgb="FFFFFFFF"/>
        <rFont val="Arial"/>
        <family val="2"/>
      </rPr>
      <t xml:space="preserve">
£000s</t>
    </r>
  </si>
  <si>
    <t>BBSRC</t>
  </si>
  <si>
    <t>MRC</t>
  </si>
  <si>
    <t>NERC</t>
  </si>
  <si>
    <t>EPSRC</t>
  </si>
  <si>
    <t>ESRC</t>
  </si>
  <si>
    <t>AHRC</t>
  </si>
  <si>
    <t>STFC</t>
  </si>
  <si>
    <t>Total Research Councils</t>
  </si>
  <si>
    <t>Capital grant income</t>
  </si>
  <si>
    <t>Capital grants receipts</t>
  </si>
  <si>
    <t>5k</t>
  </si>
  <si>
    <t xml:space="preserve">Revaluation reserve comprehensive income for the year </t>
  </si>
  <si>
    <t>Total comprehensive income for the year</t>
  </si>
  <si>
    <t xml:space="preserve">Bank overdrafts </t>
  </si>
  <si>
    <t>Loans repayable to funding council</t>
  </si>
  <si>
    <t>Loss/(gain) on the sale of fixed assets</t>
  </si>
  <si>
    <r>
      <rPr>
        <sz val="12"/>
        <color rgb="FFFFFFFF"/>
        <rFont val="Arial"/>
        <family val="2"/>
      </rPr>
      <t xml:space="preserve">SLC/LEAs/ SAAS/DfE(NI) </t>
    </r>
    <r>
      <rPr>
        <b/>
        <sz val="12"/>
        <color rgb="FFFFFFFF"/>
        <rFont val="Arial"/>
        <family val="2"/>
      </rPr>
      <t xml:space="preserve">
£000s</t>
    </r>
  </si>
  <si>
    <t>Investment income should not be zero.</t>
  </si>
  <si>
    <t>9a</t>
  </si>
  <si>
    <t>9b</t>
  </si>
  <si>
    <t>9c</t>
  </si>
  <si>
    <t>Taxation on research and development expenditure credit</t>
  </si>
  <si>
    <t>Other taxation</t>
  </si>
  <si>
    <t>Total taxation</t>
  </si>
  <si>
    <t>There is a value for Taxation on research and development expenditure credit but no value for this in Table 5 Column 5 Head 4 (UK central government tax credits for research and development expenditure), or vice versa. Is this genuine?</t>
  </si>
  <si>
    <t>Table_9_UK (L17), Table_4_UK (H50, H51)</t>
  </si>
  <si>
    <t>The total column for previous year Transfers between revaluation and income and expenditure reserve should be zero.</t>
  </si>
  <si>
    <t>101 Clinical medicine: if Total staff costs greater than zero then should have Other operating expenses value.</t>
  </si>
  <si>
    <t>102 Clinical dentistry: if Total staff costs greater than zero then should have Other operating expenses value.</t>
  </si>
  <si>
    <t>104 Psychology &amp; behavioural sciences: if Total staff costs greater than zero then should have Other operating expenses value.</t>
  </si>
  <si>
    <t>105 Health &amp; community studies: if Total staff costs greater than zero then should have Other operating expenses value.</t>
  </si>
  <si>
    <t>106 Anatomy &amp; physiology: if Total staff costs greater than zero then should have Other operating expenses value.</t>
  </si>
  <si>
    <t>107 Pharmacy &amp; pharmacology: if Total staff costs greater than zero then should have Other operating expenses value.</t>
  </si>
  <si>
    <t>108 Sports science &amp; leisure studies: if Total staff costs greater than zero then should have Other operating expenses value.</t>
  </si>
  <si>
    <t>109 Veterinary science: if Total staff costs greater than zero then should have Other operating expenses value.</t>
  </si>
  <si>
    <t>110 Agriculture, forestry &amp; food science: if Total staff costs greater than zero then should have Other operating expenses value.</t>
  </si>
  <si>
    <t>111 Earth, marine &amp; environmental sciences: if Total staff costs greater than zero then should have Other operating expenses value.</t>
  </si>
  <si>
    <t>112 Biosciences: if Total staff costs greater than zero then should have Other operating expenses value.</t>
  </si>
  <si>
    <t>113 Chemistry: if Total staff costs greater than zero then should have Other operating expenses value.</t>
  </si>
  <si>
    <t>114 Physics: if Total staff costs greater than zero then should have Other operating expenses value.</t>
  </si>
  <si>
    <t>115 General engineering: if Total staff costs greater than zero then should have Other operating expenses value.</t>
  </si>
  <si>
    <t>116 Chemical engineering: if Total staff costs greater than zero then should have Other operating expenses value.</t>
  </si>
  <si>
    <t>117 Mineral, metallurgy &amp; materials engineering: if Total staff costs greater than zero then should have Other operating expenses value.</t>
  </si>
  <si>
    <t>118 Civil engineering: if Total staff costs greater than zero then should have Other operating expenses value.</t>
  </si>
  <si>
    <t>119 Electrical, electronic &amp; computer engineering: if Total staff costs greater than zero then should have Other operating expenses value.</t>
  </si>
  <si>
    <t>120 Mechanical, aero &amp; production engineering: if Total staff costs greater than zero then should have Other operating expenses value.</t>
  </si>
  <si>
    <t>121 IT, systems sciences &amp; computer software engineering: if Total staff costs greater than zero then should have Other operating expenses value.</t>
  </si>
  <si>
    <t>122 Mathematics: if Total staff costs greater than zero then should have Other operating expenses value.</t>
  </si>
  <si>
    <t>123 Architecture, built environment &amp; planning: if Total staff costs greater than zero then should have Other operating expenses value.</t>
  </si>
  <si>
    <t>124 Geography &amp; environmental studies: if Total staff costs greater than zero then should have Other operating expenses value.</t>
  </si>
  <si>
    <t>125 Area studies: if Total staff costs greater than zero then should have Other operating expenses value.</t>
  </si>
  <si>
    <t>126 Archaeology: if Total staff costs greater than zero then should have Other operating expenses value.</t>
  </si>
  <si>
    <t>127 Anthropology &amp; development studies: if Total staff costs greater than zero then should have Other operating expenses value.</t>
  </si>
  <si>
    <t>128 Politics &amp; international studies: if Total staff costs greater than zero then should have Other operating expenses value.</t>
  </si>
  <si>
    <t>129 Economics &amp; econometrics: if Total staff costs greater than zero then should have Other operating expenses value.</t>
  </si>
  <si>
    <t>130 Law: if Total staff costs greater than zero then should have Other operating expenses value.</t>
  </si>
  <si>
    <t>131 Social work &amp; social policy: if Total staff costs greater than zero then should have Other operating expenses value.</t>
  </si>
  <si>
    <t>132 Sociology: if Total staff costs greater than zero then should have Other operating expenses value.</t>
  </si>
  <si>
    <t>133 Business &amp; management studies: if Total staff costs greater than zero then should have Other operating expenses value.</t>
  </si>
  <si>
    <t>134 Catering &amp; hospitality management: if Total staff costs greater than zero then should have Other operating expenses value.</t>
  </si>
  <si>
    <t>135 Education: if Total staff costs greater than zero then should have Other operating expenses value.</t>
  </si>
  <si>
    <t>136 Continuing education: if Total staff costs greater than zero then should have Other operating expenses value.</t>
  </si>
  <si>
    <t>137 Modern languages: if Total staff costs greater than zero then should have Other operating expenses value.</t>
  </si>
  <si>
    <t>138 English language &amp; literature: if Total staff costs greater than zero then should have Other operating expenses value.</t>
  </si>
  <si>
    <t>139 History: if Total staff costs greater than zero then should have Other operating expenses value.</t>
  </si>
  <si>
    <t>140 Classics: if Total staff costs greater than zero then should have Other operating expenses value.</t>
  </si>
  <si>
    <t>141 Philosophy: if Total staff costs greater than zero then should have Other operating expenses value.</t>
  </si>
  <si>
    <t>142 Theology &amp; religious studies: if Total staff costs greater than zero then should have Other operating expenses value.</t>
  </si>
  <si>
    <t>143 Art &amp; design: if Total staff costs greater than zero then should have Other operating expenses value.</t>
  </si>
  <si>
    <t>144 Music, dance, drama &amp; performing arts: if Total staff costs greater than zero then should have Other operating expenses value.</t>
  </si>
  <si>
    <t>145 Media studies: if Total staff costs greater than zero then should have Other operating expenses value.</t>
  </si>
  <si>
    <t>Other expenditure: Other is a substantial amount of the Total expenditure, please check what has been included here. Should it be allocated elsewhere?</t>
  </si>
  <si>
    <t>Total actual spend for Residences operations: Buildings should be greater than or equal to zero.</t>
  </si>
  <si>
    <t>Total actual spend for Residences operations: Equipment should be greater than or equal to zero.</t>
  </si>
  <si>
    <t>Total actual spend for Catering operations: Buildings should be greater than or equal to zero.</t>
  </si>
  <si>
    <t>Total actual spend for Catering operations: Equipment should be greater than or equal to zero.</t>
  </si>
  <si>
    <t>Total actual spend for Other operations: Buildings should be greater than or equal to zero.</t>
  </si>
  <si>
    <t>Total actual spend for Other operations: Equipment should be greater than or equal to zero.</t>
  </si>
  <si>
    <t>Total capital expenditure from Funding body grants is expected to contain a value because Capital grants recognised in the year is identified in Table_7_England.</t>
  </si>
  <si>
    <t>Total capital expenditure from Funding body grants is expected to contain a value because Capital grants recognised in the year is identified in Table_7_Scotland.</t>
  </si>
  <si>
    <t>Total capital expenditure from Funding body grants is expected to contain a value because Capital grants recognised in the year is identified in Table_7_N_Ireland.</t>
  </si>
  <si>
    <t>Total capital expenditure from Funding body grants is expected to contain a value because Capital grants recognised in the year - equipment/estates is identified in Table_7_Wales.</t>
  </si>
  <si>
    <t>103 Nursing &amp; allied health professions: if Total staff costs greater than zero then should have Other operating expenses value.</t>
  </si>
  <si>
    <t>Welsh European Funding Office (WEFO) grants</t>
  </si>
  <si>
    <t>KFI Calculations</t>
  </si>
  <si>
    <t>KFI No.</t>
  </si>
  <si>
    <t>KFI ratio title</t>
  </si>
  <si>
    <t>KFI No.- Numeric part</t>
  </si>
  <si>
    <t>KFI Suffix    1=a,2=b</t>
  </si>
  <si>
    <t>Numerator</t>
  </si>
  <si>
    <t>Denominator</t>
  </si>
  <si>
    <t xml:space="preserve">Surplus/(deficit) as a % of total income </t>
  </si>
  <si>
    <t>Staff costs as a % of total income</t>
  </si>
  <si>
    <t>Premises costs as a % of total costs</t>
  </si>
  <si>
    <t xml:space="preserve">Unrestricted reserves as a % of total income </t>
  </si>
  <si>
    <t>External borrowing as a % of total income</t>
  </si>
  <si>
    <t>365 * (Table 3 Head 9 / Table 1 Head 2f)</t>
  </si>
  <si>
    <t>Ratio of current assets to current liabilities</t>
  </si>
  <si>
    <t xml:space="preserve">Table 3 Head 2f / Table 3 Head 3f </t>
  </si>
  <si>
    <t xml:space="preserve">Net cash inflow from operating activities as a % of total income </t>
  </si>
  <si>
    <t>Net liquidity days</t>
  </si>
  <si>
    <t>365 x (SUM (Table 3 Head 2c and Table 3 Head 2d) - Table 3 Head 3a) / (Table 1 Head 2f - Table 1 Head 2d)</t>
  </si>
  <si>
    <t>Table 10:</t>
  </si>
  <si>
    <t xml:space="preserve"> 'Material' items disclosed separately in the published accounts should be returned here. Where more than one disclosed item sits under a single head, the amounts should be summed, and the description should comprise all items summed.</t>
  </si>
  <si>
    <t>Disclosed item(s)</t>
  </si>
  <si>
    <t xml:space="preserve">Revaluation reserves comprehensive income for the year </t>
  </si>
  <si>
    <t>Cell displayed if rule triggers</t>
  </si>
  <si>
    <t xml:space="preserve">L6, </t>
  </si>
  <si>
    <t xml:space="preserve">L7, </t>
  </si>
  <si>
    <t xml:space="preserve">L8, </t>
  </si>
  <si>
    <t xml:space="preserve">L9, </t>
  </si>
  <si>
    <t xml:space="preserve">L10, </t>
  </si>
  <si>
    <t xml:space="preserve">L16, </t>
  </si>
  <si>
    <t xml:space="preserve">L33, </t>
  </si>
  <si>
    <t xml:space="preserve">L39, </t>
  </si>
  <si>
    <t xml:space="preserve">L40, </t>
  </si>
  <si>
    <t xml:space="preserve">L41, </t>
  </si>
  <si>
    <t xml:space="preserve">L46, </t>
  </si>
  <si>
    <t xml:space="preserve">L47, </t>
  </si>
  <si>
    <t xml:space="preserve">L48, </t>
  </si>
  <si>
    <t xml:space="preserve">L49, </t>
  </si>
  <si>
    <t xml:space="preserve">H6, </t>
  </si>
  <si>
    <t xml:space="preserve">H7, </t>
  </si>
  <si>
    <t xml:space="preserve">H8, </t>
  </si>
  <si>
    <t xml:space="preserve">H9, </t>
  </si>
  <si>
    <t xml:space="preserve">H10, </t>
  </si>
  <si>
    <t xml:space="preserve">H16, </t>
  </si>
  <si>
    <t xml:space="preserve">H17, </t>
  </si>
  <si>
    <t xml:space="preserve">H18, </t>
  </si>
  <si>
    <t xml:space="preserve">H19, </t>
  </si>
  <si>
    <t xml:space="preserve">H25, </t>
  </si>
  <si>
    <t xml:space="preserve">H26, </t>
  </si>
  <si>
    <t xml:space="preserve">H27, </t>
  </si>
  <si>
    <t xml:space="preserve">H33, </t>
  </si>
  <si>
    <t xml:space="preserve">H39, </t>
  </si>
  <si>
    <t xml:space="preserve">H40, </t>
  </si>
  <si>
    <t xml:space="preserve">H41, </t>
  </si>
  <si>
    <t xml:space="preserve">H46, </t>
  </si>
  <si>
    <t xml:space="preserve">H47, </t>
  </si>
  <si>
    <t xml:space="preserve">H48, </t>
  </si>
  <si>
    <t xml:space="preserve">H49, </t>
  </si>
  <si>
    <t>L18,</t>
  </si>
  <si>
    <t>L19,</t>
  </si>
  <si>
    <t>L26,</t>
  </si>
  <si>
    <t>L27,</t>
  </si>
  <si>
    <t>Hide these columns</t>
  </si>
  <si>
    <t>Please complete the description for all items disclosed (restated year).</t>
  </si>
  <si>
    <t>Please complete the description for all items disclosed (current year).</t>
  </si>
  <si>
    <t xml:space="preserve">I6, </t>
  </si>
  <si>
    <t xml:space="preserve">I7, </t>
  </si>
  <si>
    <t xml:space="preserve">I8, </t>
  </si>
  <si>
    <t xml:space="preserve">I9, </t>
  </si>
  <si>
    <t xml:space="preserve">I10, </t>
  </si>
  <si>
    <t xml:space="preserve">I16, </t>
  </si>
  <si>
    <t xml:space="preserve">I17, </t>
  </si>
  <si>
    <t xml:space="preserve">I18, </t>
  </si>
  <si>
    <t xml:space="preserve">I19, </t>
  </si>
  <si>
    <t xml:space="preserve">I25, </t>
  </si>
  <si>
    <t xml:space="preserve">I26, </t>
  </si>
  <si>
    <t xml:space="preserve">I27, </t>
  </si>
  <si>
    <t xml:space="preserve">I33, </t>
  </si>
  <si>
    <t xml:space="preserve">I39, </t>
  </si>
  <si>
    <t xml:space="preserve">I40, </t>
  </si>
  <si>
    <t xml:space="preserve">I41, </t>
  </si>
  <si>
    <t xml:space="preserve">I46, </t>
  </si>
  <si>
    <t xml:space="preserve">I47, </t>
  </si>
  <si>
    <t xml:space="preserve">I48, </t>
  </si>
  <si>
    <t xml:space="preserve">I49, </t>
  </si>
  <si>
    <t xml:space="preserve">M6, </t>
  </si>
  <si>
    <t xml:space="preserve">M7, </t>
  </si>
  <si>
    <t xml:space="preserve">M8, </t>
  </si>
  <si>
    <t xml:space="preserve">M9, </t>
  </si>
  <si>
    <t xml:space="preserve">M10, </t>
  </si>
  <si>
    <t xml:space="preserve">M16, </t>
  </si>
  <si>
    <t>M18,</t>
  </si>
  <si>
    <t>M19,</t>
  </si>
  <si>
    <t>M26,</t>
  </si>
  <si>
    <t>M27,</t>
  </si>
  <si>
    <t xml:space="preserve">M33, </t>
  </si>
  <si>
    <t xml:space="preserve">M39, </t>
  </si>
  <si>
    <t xml:space="preserve">M40, </t>
  </si>
  <si>
    <t xml:space="preserve">M41, </t>
  </si>
  <si>
    <t xml:space="preserve">M46, </t>
  </si>
  <si>
    <t xml:space="preserve">M47, </t>
  </si>
  <si>
    <t xml:space="preserve">M48, </t>
  </si>
  <si>
    <t xml:space="preserve">M49, </t>
  </si>
  <si>
    <t>100 x Table 8 Head 4c column 5 / Table 1 Head 2f</t>
  </si>
  <si>
    <t>Days ratio of total net assets to total expenditure</t>
  </si>
  <si>
    <t>There is a value for Total BEIS Research Councils in the income table but no value for this in the expenditure table, or vice versa.  Is this genuine?</t>
  </si>
  <si>
    <r>
      <rPr>
        <b/>
        <sz val="12"/>
        <color theme="0"/>
        <rFont val="Arial"/>
        <family val="2"/>
      </rPr>
      <t>1</t>
    </r>
    <r>
      <rPr>
        <sz val="12"/>
        <color theme="0"/>
        <rFont val="Arial"/>
        <family val="2"/>
      </rPr>
      <t xml:space="preserve">
BEIS Research Councils, The Royal Society, British Academy and The Royal Society of Edinburgh</t>
    </r>
  </si>
  <si>
    <t>BEIS Research Councils, The Royal Society, British Academy and The Royal Society of Edinburgh</t>
  </si>
  <si>
    <t xml:space="preserve">Total BEIS Research Councils, The Royal Society, British Academy and The Royal Society of Edinburgh </t>
  </si>
  <si>
    <t>BEIS Research Councils, UK central government/local authorities, health and hospital authorities, EU government bodies</t>
  </si>
  <si>
    <t>Total BEIS Research Councils, The Royal Society, British Academy and The Royal Society of Edinburgh</t>
  </si>
  <si>
    <t>Table_9_UK, H6, H7, H10, H11, H14, H15</t>
  </si>
  <si>
    <t>All monies must be entered rounded to the nearest £1,000 (entering more than £400,000 signifies wrong degree of accuracy)</t>
  </si>
  <si>
    <t>Capital grant income for current year should not be zero.</t>
  </si>
  <si>
    <t xml:space="preserve">Table_4_UK, H29 </t>
  </si>
  <si>
    <t>Capital grant income for restated year should not be zero.</t>
  </si>
  <si>
    <t xml:space="preserve">Table_4_UK, I29 </t>
  </si>
  <si>
    <t>Capital grants receipts for current year should not be zero.</t>
  </si>
  <si>
    <t>Table_4_UK, H36</t>
  </si>
  <si>
    <t>Capital grants receipts for restated year should not be zero.</t>
  </si>
  <si>
    <t xml:space="preserve">Table_4_UK, I36 </t>
  </si>
  <si>
    <t>Ratio specification using Finance record template reference</t>
  </si>
  <si>
    <t>Cash and cash equivalents minus Bank overdrafts minus Cash and cash equivalents at the end of the year is greater than 5 (current year).</t>
  </si>
  <si>
    <t>Cash and cash equivalents minus Bank overdrafts minus Cash and cash equivalents at the end of the year is greater than 5 (restated year).</t>
  </si>
  <si>
    <t xml:space="preserve">The disclosed item description (column L) must be blank if a value is not entered in column H (current year). </t>
  </si>
  <si>
    <t xml:space="preserve">The disclosed item description (column M) must be blank if a value is not entered in column I (restated year). </t>
  </si>
  <si>
    <t>Co-investment from external sources on funding council-funded projects (included in Heads 1 to 4 above)</t>
  </si>
  <si>
    <t>Total comprehensive income for the current year must equal the Total breakdown represented by Endowment, Restricted, Unrestricted, Revaluation reserve and Non-controlling interest.</t>
  </si>
  <si>
    <t>Attributable to the University</t>
  </si>
  <si>
    <t>Attributable to the non-controlling interest</t>
  </si>
  <si>
    <t>Unrestricted funds</t>
  </si>
  <si>
    <t>Year ended 31 July 2017</t>
  </si>
  <si>
    <t>Balance at 1 August 2016</t>
  </si>
  <si>
    <t>Consolidated changes in reserves year ended 31 July 2017</t>
  </si>
  <si>
    <t>Year ended 31 July 2017 £000s</t>
  </si>
  <si>
    <t>The total column for current year Transfers between revaluation and income and expenditure reserve must be zero.</t>
  </si>
  <si>
    <t>Last years figures have been populated below.
Please restate any figures as required.</t>
  </si>
  <si>
    <t>Last years figures have been populated below.
These are not editable.</t>
  </si>
  <si>
    <t>National Bursaries</t>
  </si>
  <si>
    <r>
      <rPr>
        <sz val="12"/>
        <color rgb="FFFFFFFF"/>
        <rFont val="Arial"/>
        <family val="2"/>
      </rPr>
      <t>DH/LETB/Scottish Health Directorate/WEDS</t>
    </r>
    <r>
      <rPr>
        <b/>
        <sz val="12"/>
        <color rgb="FFFFFFFF"/>
        <rFont val="Arial"/>
        <family val="2"/>
      </rPr>
      <t xml:space="preserve">
£000s</t>
    </r>
  </si>
  <si>
    <t>16c</t>
  </si>
  <si>
    <t>16d</t>
  </si>
  <si>
    <t>16e</t>
  </si>
  <si>
    <t>16f</t>
  </si>
  <si>
    <t>16g</t>
  </si>
  <si>
    <t>17a</t>
  </si>
  <si>
    <t>17b</t>
  </si>
  <si>
    <t>Where 6h 'Other' has been completed, please detail below what items are included in this:</t>
  </si>
  <si>
    <t>Change in fair value of hedging financial instrument(s) plus foreign currency translation</t>
  </si>
  <si>
    <t>Total expenditure for Table_8_UK Head 3bi National Bursaries + Head 3bii Provider specific bursaries and scholarships should not be zero.</t>
  </si>
  <si>
    <t>Table_8_UK, O58, O59</t>
  </si>
  <si>
    <t>Catering and Conference operations</t>
  </si>
  <si>
    <t xml:space="preserve">Residences, conferences and catering operations </t>
  </si>
  <si>
    <t>Table_7_UK (H6), Table_1_UK (H6)</t>
  </si>
  <si>
    <t>Table_7_UK (H51), Table_1_UK (H9)</t>
  </si>
  <si>
    <t>Table_7_UK (H53), Table_1_UK (H10)</t>
  </si>
  <si>
    <t>Table_8_UK, L100</t>
  </si>
  <si>
    <t>Table_9_UK, H7</t>
  </si>
  <si>
    <t>Table_9_UK, H10</t>
  </si>
  <si>
    <t>Table_9_UK, H11</t>
  </si>
  <si>
    <t>Table_9_UK, H14</t>
  </si>
  <si>
    <t>Table_9_UK, H15</t>
  </si>
  <si>
    <t>Table_9_UK, H17</t>
  </si>
  <si>
    <t>Table_9_UK, I6,I7</t>
  </si>
  <si>
    <t>Table_9_UK, I10,I11</t>
  </si>
  <si>
    <t>Table_7_UK Head 1 Tuition fees and education contracts has been entered and is greater than 0 therefore it must equal Table_1_UK Head 1a Tuition fees and education contracts</t>
  </si>
  <si>
    <t>Table_7_UK Head 4i Total other income has been entered and is greater than 0 therefore it must equal Table_1_UK Head 1d Other income</t>
  </si>
  <si>
    <t>Table_7_UK Head 5 Investment income has been entered and is greater than 0 therefore it must equal Table_1_UK Head 1e Investment income</t>
  </si>
  <si>
    <t>Table_7_UK Head 1 Tuition fees and education contracts does not have the same value as Table_1_UK Head 1a Tuition fees and education contracts</t>
  </si>
  <si>
    <t>Table_7_UK Head 4i Total other income does not have the same value as Table_1_UK Head 1d Other income</t>
  </si>
  <si>
    <t>Table_7_UK Head 5 Investment income does not have the same value as Table_1_UK Head 1e Investment income</t>
  </si>
  <si>
    <t>Table_8_UK Head 8 Total expenditure (Depreciation) has been entered and is greater than 0 therefore it must equal Table_1_UK Head 2d Depreciation</t>
  </si>
  <si>
    <t>Table_8_UK Head 8 Total expenditure (Interest and other finance costs) has been entered and is greater than 0 therefore it must equal Table_1_UK Head 2e Interest and other finance costs</t>
  </si>
  <si>
    <t>Table_8_UK Head 8 Total expenditure (Other operating expenses) has been entered and is greater than 0 therefore it must equal Table_1_UK Head 2c Other operating expenses</t>
  </si>
  <si>
    <t>Table_8_UK Head 8 Total expenditure (Other operating expenses) does not have the same value as Table_1_UK Head 2c Other operating expenses</t>
  </si>
  <si>
    <t>Table_8_UK Head 8 Total expenditure (Depreciation) does not have the same value as Table_1_UK Head 2d Depreciation</t>
  </si>
  <si>
    <t>Table_8_UK Head 8 Total expenditure (Interest and other finance costs) does not have the same value as Table_1_UK Head 2e Interest and other finance costs</t>
  </si>
  <si>
    <t>Table_3_UK, I21, I26, Table_4_UK, I60</t>
  </si>
  <si>
    <t>Table_3_UK, H21, H26, Table_4_UK, H60</t>
  </si>
  <si>
    <t>Table_1_UK Head 1a Tuition fees and education contracts has a value of 0 therefore Table_7_UK Head 1 Tuition fees and education contracts should also have a value of 0</t>
  </si>
  <si>
    <t>Table_9_UK, H6</t>
  </si>
  <si>
    <t>Table_1_UK, H11</t>
  </si>
  <si>
    <t>Table_1_UK, I12</t>
  </si>
  <si>
    <t>Table_1_UK, H20</t>
  </si>
  <si>
    <t>Table_1_UK, I20</t>
  </si>
  <si>
    <t>Table_1_UK (H32), Table_5_UK (T61)</t>
  </si>
  <si>
    <t>Table_1_UK, H43, H52</t>
  </si>
  <si>
    <t>Table_1_UK, H41, M41</t>
  </si>
  <si>
    <t>Table_1_UK Head 1d Other income has a value of 0 therefore Table_7_UK Head 4i Total other income must also have a value of 0</t>
  </si>
  <si>
    <t>Table_1_UK Head 1e Investment income has a value of 0 therefore Table_7_UK Head 5 Investment income must also have a value of 0</t>
  </si>
  <si>
    <t>Table_1_UK Head 2c Other operating expenses has a value of 0 thereforeTable_8_UK Head 8 Total expenditure (Other operating expenses) must also have a value of 0</t>
  </si>
  <si>
    <t>Table_1_UK Head 2d Depreciation has a value of 0 therefore Table_8_UK Head 8 Total expenditure (Depreciation) must also have a value of 0</t>
  </si>
  <si>
    <t>Table_1_UK Head 2e Interest and other finance costs has a value of 0 therefore Table_8_UK Head 8 Total expenditure (Interest and other finance costs) must also have a value of 0</t>
  </si>
  <si>
    <t>Total comprehensive income for the year should equal net assets movement</t>
  </si>
  <si>
    <t>Table_1_UK (H43), Table_3_UK (H63, I63)</t>
  </si>
  <si>
    <t>Table_7_UK Head 2 Funding body grants has been entered and is greater than 0 therefore it must equal Table_1_UK Head 1b Funding body grants</t>
  </si>
  <si>
    <t>Table_7_UK (H8), Table_1_UK (H7)</t>
  </si>
  <si>
    <t>Table_7_UK Head 3o Total Research grants and contracts is greater than 0 therefore it must equal Table_1_UK Head 1c Research grants and contracts</t>
  </si>
  <si>
    <t>Table_7_UK (H34), Table_1_UK (H8)</t>
  </si>
  <si>
    <t>Table_7_UK Head 2 Funding body grants does not have the same value as Table_1_UK Head 1b Funding body grants</t>
  </si>
  <si>
    <t>Table_7_UK Head 3o Total Research grants and contracts does not have the same value as Table_1_UK Head 1c Research grants and contracts</t>
  </si>
  <si>
    <t>Table_1_UK Head 1b Funding body grants has a value of 0 therefore Table_7_UK Head 2 Funding body grants must also have a value of 0</t>
  </si>
  <si>
    <t>Table_1_UK Head 1c Research grants and contracts has a value of 0 therefore Table_7_UK Head 30 Total research grants and contracts must also have a value of 0</t>
  </si>
  <si>
    <t>Table_8_UK Head 8 Total expenditure (Staff costs) has been entered and is greater than 0 therefore it must equal Table_1_UK Head 2a Staff costs</t>
  </si>
  <si>
    <t>Table_8_UK (J104), Table_1_UK (H15)</t>
  </si>
  <si>
    <t>Table_8_UK (K104), Table_1_UK (H16)</t>
  </si>
  <si>
    <t>Table_8_UK Head 8 Total expenditure (Staff costs) does not have the same value as Table_1_UK Head 2a Staff costs</t>
  </si>
  <si>
    <t>Miscellaneous types of Other comprehensive income</t>
  </si>
  <si>
    <t>Where 14 'Miscellaneous types of Other comprehensve income' has been completed, please detail below what items are included in this:</t>
  </si>
  <si>
    <t>Table_7_UK (H61), Table_1_UK (H11)</t>
  </si>
  <si>
    <t>Table_8_UK (L104), Table_1_UK (H17)</t>
  </si>
  <si>
    <t>Table_8_UK (M104), Table_1_UK (H18)</t>
  </si>
  <si>
    <t>Table_8_UK (N104), Table_1_UK (H19)</t>
  </si>
  <si>
    <t>Head 5g Payments made to acquire fixed assets should be more than head 5h Payments made to acquire intangible assets</t>
  </si>
  <si>
    <t>Table_4_UK, H40, H41</t>
  </si>
  <si>
    <t>Either Head 2a (Depreciation) or the sum of Heads 2a + 2b (Depreciation + Amortisation of intangibles) must equal Table_1_UK Head 2d Depreciation</t>
  </si>
  <si>
    <t>Table_4_UK (H9, H10), Table_1_UK (H18)</t>
  </si>
  <si>
    <t>ESFA funding</t>
  </si>
  <si>
    <t>Table_10_UK, H6, H7, H8, H9, H10, H11, H15, H16, H17, H18, H19, H24, H25, H26, H27, H32, H33, H38, H39, H40, H41, H46, H47, H48, H49, H51, H55, H56</t>
  </si>
  <si>
    <t>Table_10_UK, L6, L7, L8, L9, L10, L11, L15, L16, L17, L18, L19, L24, L25, L26, L27, L32, L33, L38, L39, L40, L41, L46, L47, L48, L49, L51, L55, L56</t>
  </si>
  <si>
    <t>Table_10_UK, I6, I7, I8, I9, I10, I11, I15, I16, I17, I18, I19, I24, I25, I26, I27, I32, I33, I38, I39, I40, I41, I46, I47, I48, I49, I51, I55, I56</t>
  </si>
  <si>
    <t>Table_10_UK, M6, M7, M8, M9, M10, M11, M15, M16, M17, M18, M19, M24, M25, M26, M27, M32, M33, M38, M39, M40, M41, M46, M47, M48, M49, M51, M55, M56</t>
  </si>
  <si>
    <t>Table_7_UK Head 7d Total donations and endowments has been entered and is greater than 0 therefore it must equal Table_1_UK Head 1f Donations and endowments</t>
  </si>
  <si>
    <t>Table_7_UK Head 7d Total donations and endowments does not have the same value as Table_1_UK Head 1f Donations and endowments</t>
  </si>
  <si>
    <t>Table_1_UK Head 1f Donations and endowments has a value of 0 therefore Table_7_UK Head 7d Total donations and endowments must also have a value of 0</t>
  </si>
  <si>
    <t>Table_8_UK Head 8 Total expenditure (Fundamental restructuring costs) has been entered and is greater than 0 therefore it must equal Table_1_UK Head 2b Fundamental restructuring costs</t>
  </si>
  <si>
    <t>Table_8_UK Head 8 Total expenditure (Fundamental restructuring costs) does not have the same value as Table_1_UK Head 2b Fundamental restructuring costs</t>
  </si>
  <si>
    <t>Table_1_UK Head 2a Staff costs has a value of 0 therefore Table_8_UK Head 8 Total expenditure (Staff costs) must also have a value of 0</t>
  </si>
  <si>
    <t>Table_1_UK Head 2b Fundamental restructuring costs has a value of 0 therefore Table_8_UK Head 8 Total expenditure (Fundamental restructuring costs) must also have a value of 0</t>
  </si>
  <si>
    <t xml:space="preserve">The Finance record is split over separate worksheet tabs with one table per tab. Some tabs are specific to the location of the provider. All relevant tables must be completed.
</t>
  </si>
  <si>
    <t>Please note that when restating figures the cell colour will change to show that the figure is different from that returned to HESA last year.</t>
  </si>
  <si>
    <t xml:space="preserve">H11, </t>
  </si>
  <si>
    <t xml:space="preserve">L11, </t>
  </si>
  <si>
    <t xml:space="preserve">I11, </t>
  </si>
  <si>
    <t xml:space="preserve">H15, </t>
  </si>
  <si>
    <t xml:space="preserve">H24, </t>
  </si>
  <si>
    <t xml:space="preserve">H32, </t>
  </si>
  <si>
    <t xml:space="preserve">H38, </t>
  </si>
  <si>
    <t xml:space="preserve">H51, </t>
  </si>
  <si>
    <t xml:space="preserve">H55, </t>
  </si>
  <si>
    <t xml:space="preserve">H56, </t>
  </si>
  <si>
    <t xml:space="preserve">L55, </t>
  </si>
  <si>
    <t xml:space="preserve">L56, </t>
  </si>
  <si>
    <t xml:space="preserve">L51, </t>
  </si>
  <si>
    <t xml:space="preserve">L38, </t>
  </si>
  <si>
    <t xml:space="preserve">L32, </t>
  </si>
  <si>
    <t xml:space="preserve">L24, </t>
  </si>
  <si>
    <t>L25,</t>
  </si>
  <si>
    <t xml:space="preserve">L15, </t>
  </si>
  <si>
    <t>L17,</t>
  </si>
  <si>
    <t xml:space="preserve">I15, </t>
  </si>
  <si>
    <t xml:space="preserve">I24, </t>
  </si>
  <si>
    <t xml:space="preserve">I32, </t>
  </si>
  <si>
    <t xml:space="preserve">I38, </t>
  </si>
  <si>
    <t xml:space="preserve">I51, </t>
  </si>
  <si>
    <t xml:space="preserve">I55, </t>
  </si>
  <si>
    <t xml:space="preserve">I56, </t>
  </si>
  <si>
    <t xml:space="preserve">M11, </t>
  </si>
  <si>
    <t xml:space="preserve">M15, </t>
  </si>
  <si>
    <t>M17,</t>
  </si>
  <si>
    <t xml:space="preserve">M24, </t>
  </si>
  <si>
    <t>M25,</t>
  </si>
  <si>
    <t xml:space="preserve">M32, </t>
  </si>
  <si>
    <t xml:space="preserve">M38, </t>
  </si>
  <si>
    <t xml:space="preserve">M51, </t>
  </si>
  <si>
    <t xml:space="preserve">M55, </t>
  </si>
  <si>
    <t xml:space="preserve">M56, </t>
  </si>
  <si>
    <t>Full-time PGCE</t>
  </si>
  <si>
    <t>Total Home fees</t>
  </si>
  <si>
    <t>Total Rest of UK fees</t>
  </si>
  <si>
    <t>Total UK fees</t>
  </si>
  <si>
    <t>Other EU domicile students</t>
  </si>
  <si>
    <t>Total Other EU fees</t>
  </si>
  <si>
    <t>Total UK and EU fees</t>
  </si>
  <si>
    <t>Non-EU domicile students</t>
  </si>
  <si>
    <t>Total Non-EU fees</t>
  </si>
  <si>
    <t>HE course fees (Wales only)</t>
  </si>
  <si>
    <t>Non-EU domicile students (within the UK)</t>
  </si>
  <si>
    <t>Transnational education outside the UK</t>
  </si>
  <si>
    <t>2017-18 HESA Finance record - for the year ended 31 July 2018</t>
  </si>
  <si>
    <t>QR.C17031.Table1.1</t>
  </si>
  <si>
    <t>QR.C17031.Table1.2</t>
  </si>
  <si>
    <t>QR.C17031.Table1.3</t>
  </si>
  <si>
    <t>QR.C17031.Table1.4</t>
  </si>
  <si>
    <t>QR.C17031.Table1.5</t>
  </si>
  <si>
    <t>QR.C17031.Table1.6</t>
  </si>
  <si>
    <t>QR.C17031.Table1.7</t>
  </si>
  <si>
    <t>QR.C17031.Table1.8</t>
  </si>
  <si>
    <t>QR.C17031.Table1.9</t>
  </si>
  <si>
    <t>QR.C17031.Table1.10</t>
  </si>
  <si>
    <t>QR.C17031.Table1.11</t>
  </si>
  <si>
    <t>QR.C17031.Table1.12</t>
  </si>
  <si>
    <t>QR.C17031.Table1.13</t>
  </si>
  <si>
    <t>QR.C17031.Table1.14</t>
  </si>
  <si>
    <t>QR.C17031.Table1.15</t>
  </si>
  <si>
    <t>QR.C17031.Table2.1</t>
  </si>
  <si>
    <t>QR.C17031.Table2.2</t>
  </si>
  <si>
    <t>QR.C17031.Table3.1</t>
  </si>
  <si>
    <t>QR.C17031.Table3.2</t>
  </si>
  <si>
    <t>QR.C17031.Table3.3</t>
  </si>
  <si>
    <t>QR.C17031.Table3.4</t>
  </si>
  <si>
    <t>QR.C17031.Table3.5</t>
  </si>
  <si>
    <t>QR.C17031.Table3.6</t>
  </si>
  <si>
    <t>QR.C17031.Table3.7</t>
  </si>
  <si>
    <t>QR.C17031.Table3.8</t>
  </si>
  <si>
    <t>QR.C17031.Table3.9</t>
  </si>
  <si>
    <t>QR.C17031.Table3.10</t>
  </si>
  <si>
    <t>QR.C17031.Table3.11</t>
  </si>
  <si>
    <t>QR.C17031.Table3.12</t>
  </si>
  <si>
    <t>QR.C17031.Table3S.1</t>
  </si>
  <si>
    <t>QR.C17031.Table3S.2</t>
  </si>
  <si>
    <t>QR.C17031.Table3S.3</t>
  </si>
  <si>
    <t>QR.C17031.Table3S.4</t>
  </si>
  <si>
    <t>QR.C17031.Table3S.5</t>
  </si>
  <si>
    <t>QR.C17031.Table3S.6</t>
  </si>
  <si>
    <t>QR.C17031.Table4.1</t>
  </si>
  <si>
    <t>QR.C17031.Table4.2</t>
  </si>
  <si>
    <t>QR.C17031.Table4.3</t>
  </si>
  <si>
    <t>QR.C17031.Table4.4</t>
  </si>
  <si>
    <t>QR.C17031.Table4.5</t>
  </si>
  <si>
    <t>QR.C17031.Table4.6</t>
  </si>
  <si>
    <t>QR.C17031.Table4.7</t>
  </si>
  <si>
    <t>QR.C17031.Table4.8</t>
  </si>
  <si>
    <t>QR.C17031.Table4.9</t>
  </si>
  <si>
    <t>QR.C17031.Table4.10</t>
  </si>
  <si>
    <t>QR.C17031.Table5.1</t>
  </si>
  <si>
    <t>QR.C17031.Table5.2</t>
  </si>
  <si>
    <t>QR.C17031.Table5.3</t>
  </si>
  <si>
    <t>QR.C17031.Table5.4</t>
  </si>
  <si>
    <t>QR.C17031.Table5.5</t>
  </si>
  <si>
    <t>QR.C17031.Table5.6</t>
  </si>
  <si>
    <t>QR.C17031.Table5.7</t>
  </si>
  <si>
    <t>QR.C17031.Table5.8</t>
  </si>
  <si>
    <t>QR.C17031.Table5.9</t>
  </si>
  <si>
    <t>QR.C17031.Table5.10</t>
  </si>
  <si>
    <t>QR.C17031.Table5.11</t>
  </si>
  <si>
    <t>QR.C17031.Table5.12</t>
  </si>
  <si>
    <t>QR.C17031.Table5.13</t>
  </si>
  <si>
    <t>QR.C17031.Table5.14</t>
  </si>
  <si>
    <t>QR.C17031.Table6.1</t>
  </si>
  <si>
    <t>QR.C17031.Table6.3</t>
  </si>
  <si>
    <t>QR.C17031.Table6.4</t>
  </si>
  <si>
    <t>QR.C17031.Table6.5</t>
  </si>
  <si>
    <t>QR.C17031.Table6.6</t>
  </si>
  <si>
    <t>QR.C17031.Table7.1</t>
  </si>
  <si>
    <t>QR.C17031.Table7.2</t>
  </si>
  <si>
    <t>QR.C17031.Table7.3</t>
  </si>
  <si>
    <t>QR.C17031.Table7.4</t>
  </si>
  <si>
    <t>QR.C17031.Table7.5</t>
  </si>
  <si>
    <t>QR.C17031.Table7.6</t>
  </si>
  <si>
    <t>QR.C17031.Table7.7</t>
  </si>
  <si>
    <t>QR.C17031.Table7.8</t>
  </si>
  <si>
    <t>QR.C17031.Table7.9</t>
  </si>
  <si>
    <t>QR.C17031.Table7.10</t>
  </si>
  <si>
    <t>QR.C17031.Table7.11</t>
  </si>
  <si>
    <t>QR.C17031.Table7.12</t>
  </si>
  <si>
    <t>QR.C17031.Table7.13</t>
  </si>
  <si>
    <t>QR.C17031.Table7.14</t>
  </si>
  <si>
    <t>QR.C17031.Table7.15</t>
  </si>
  <si>
    <t>QR.C17031.Table7.16</t>
  </si>
  <si>
    <t>QR.C17031.Table7.17</t>
  </si>
  <si>
    <t>QR.C17031.Table7.18</t>
  </si>
  <si>
    <t>QR.C17031.Table7E.1</t>
  </si>
  <si>
    <t>QR.C17031.Table7E.2</t>
  </si>
  <si>
    <t>QR.C17031.Table7W.1</t>
  </si>
  <si>
    <t>QR.C17031.Table7S.1</t>
  </si>
  <si>
    <t>QR.C17031.Table7N.1</t>
  </si>
  <si>
    <t>QR.C17031.Table8.1</t>
  </si>
  <si>
    <t>QR.C17031.Table8.2</t>
  </si>
  <si>
    <t>QR.C17031.Table8.3</t>
  </si>
  <si>
    <t>QR.C17031.Table8.4</t>
  </si>
  <si>
    <t>QR.C17031.Table8.5</t>
  </si>
  <si>
    <t>QR.C17031.Table8.6</t>
  </si>
  <si>
    <t>QR.C17031.Table8.7</t>
  </si>
  <si>
    <t>QR.C17031.Table8.8</t>
  </si>
  <si>
    <t>QR.C17031.Table8.9</t>
  </si>
  <si>
    <t>QR.C17031.Table8.10</t>
  </si>
  <si>
    <t>QR.C17031.Table8.11</t>
  </si>
  <si>
    <t>QR.C17031.Table8.12</t>
  </si>
  <si>
    <t>QR.C17031.Table8.13</t>
  </si>
  <si>
    <t>QR.C17031.Table8.14</t>
  </si>
  <si>
    <t>QR.C17031.Table8.15</t>
  </si>
  <si>
    <t>QR.C17031.Table8.16</t>
  </si>
  <si>
    <t>QR.C17031.Table8.17</t>
  </si>
  <si>
    <t>QR.C17031.Table8.18</t>
  </si>
  <si>
    <t>QR.C17031.Table8.19</t>
  </si>
  <si>
    <t>QR.C17031.Table8.20</t>
  </si>
  <si>
    <t>QR.C17031.Table8.21</t>
  </si>
  <si>
    <t>QR.C17031.Table8.22</t>
  </si>
  <si>
    <t>QR.C17031.Table8.23</t>
  </si>
  <si>
    <t>QR.C17031.Table8.24</t>
  </si>
  <si>
    <t>QR.C17031.Table8.25</t>
  </si>
  <si>
    <t>QR.C17031.Table8.26</t>
  </si>
  <si>
    <t>QR.C17031.Table8.27</t>
  </si>
  <si>
    <t>QR.C17031.Table8.28</t>
  </si>
  <si>
    <t>QR.C17031.Table8.29</t>
  </si>
  <si>
    <t>QR.C17031.Table8.30</t>
  </si>
  <si>
    <t>QR.C17031.Table8.31</t>
  </si>
  <si>
    <t>QR.C17031.Table8.32</t>
  </si>
  <si>
    <t>QR.C17031.Table8.33</t>
  </si>
  <si>
    <t>QR.C17031.Table8.34</t>
  </si>
  <si>
    <t>QR.C17031.Table8.35</t>
  </si>
  <si>
    <t>QR.C17031.Table8.36</t>
  </si>
  <si>
    <t>QR.C17031.Table8.37</t>
  </si>
  <si>
    <t>QR.C17031.Table8.38</t>
  </si>
  <si>
    <t>QR.C17031.Table8.39</t>
  </si>
  <si>
    <t>QR.C17031.Table8.40</t>
  </si>
  <si>
    <t>QR.C17031.Table8.41</t>
  </si>
  <si>
    <t>QR.C17031.Table8.42</t>
  </si>
  <si>
    <t>QR.C17031.Table8.43</t>
  </si>
  <si>
    <t>QR.C17031.Table8.44</t>
  </si>
  <si>
    <t>QR.C17031.Table8.45</t>
  </si>
  <si>
    <t>QR.C17031.Table8.46</t>
  </si>
  <si>
    <t>QR.C17031.Table8.47</t>
  </si>
  <si>
    <t>QR.C17031.Table8.53</t>
  </si>
  <si>
    <t>QR.C17031.Table8.54</t>
  </si>
  <si>
    <t>QR.C17031.Table8.55</t>
  </si>
  <si>
    <t>QR.C17031.Table8.56</t>
  </si>
  <si>
    <t>QR.C17031.Table8.57</t>
  </si>
  <si>
    <t>QR.C17031.Table8.58</t>
  </si>
  <si>
    <t>QR.C17031.Table8.59</t>
  </si>
  <si>
    <t>QR.C17031.Table8.60</t>
  </si>
  <si>
    <t>QR.C17031.Table8.61</t>
  </si>
  <si>
    <t>QR.C17031.Table8.62</t>
  </si>
  <si>
    <t>QR.C17031.Table8.63</t>
  </si>
  <si>
    <t>QR.C17031.Table8.64</t>
  </si>
  <si>
    <t>QR.C17031.Table8.65</t>
  </si>
  <si>
    <t>QR.C17031.Table8.66</t>
  </si>
  <si>
    <t>QR.C17031.Table8.67</t>
  </si>
  <si>
    <t>QR.C17031.Table8.68</t>
  </si>
  <si>
    <t>QR.C17031.Table9.1</t>
  </si>
  <si>
    <t>QR.C17031.Table9.2</t>
  </si>
  <si>
    <t>QR.C17031.Table9.3</t>
  </si>
  <si>
    <t>QR.C17031.Table9.4</t>
  </si>
  <si>
    <t>QR.C17031.Table9.5</t>
  </si>
  <si>
    <t>QR.C17031.Table9.6</t>
  </si>
  <si>
    <t>QR.C17031.Table9.7</t>
  </si>
  <si>
    <t>QR.C17031.Table9.8</t>
  </si>
  <si>
    <t>QR.C17031.Table9.9</t>
  </si>
  <si>
    <t>QR.C17031.Table9.10</t>
  </si>
  <si>
    <t>QR.C17031.Table9.11</t>
  </si>
  <si>
    <t>QR.C17031.Table9.12</t>
  </si>
  <si>
    <t>QR.C17031.Table9.13</t>
  </si>
  <si>
    <t>QR.C17031.Table9.14</t>
  </si>
  <si>
    <t>QR.C17031.Table9.15</t>
  </si>
  <si>
    <t>QR.C17031.Table10.1</t>
  </si>
  <si>
    <t>QR.C17031.Table10.2</t>
  </si>
  <si>
    <t>QR.C17031.Table10.3</t>
  </si>
  <si>
    <t>QR.C17031.Table10.4</t>
  </si>
  <si>
    <t>Year ended 31 July 2018</t>
  </si>
  <si>
    <t>Variance (2017/18 v. 2016/17 restated)</t>
  </si>
  <si>
    <t>Balance at 1 August 2017</t>
  </si>
  <si>
    <t>Consolidated changes in reserves year ended 31 July 2018</t>
  </si>
  <si>
    <t>Balance at 31 July 2018</t>
  </si>
  <si>
    <t xml:space="preserve">Consolidated statement of changes in reserves
year ended 31 July 2018
</t>
  </si>
  <si>
    <t>Consolidated balance sheet 
as at 31 July 2018</t>
  </si>
  <si>
    <t>Year ended 31 July 2018 £000s</t>
  </si>
  <si>
    <t>Consolidated statement of comprehensive income and expenditure year ended 31 July 2018</t>
  </si>
  <si>
    <t xml:space="preserve">Consolidated statement of cash flows
year ended 31 July 2018
</t>
  </si>
  <si>
    <t>Table 11:</t>
  </si>
  <si>
    <t>Head of provider remuneration</t>
  </si>
  <si>
    <t>Name of individuals serving as head of provider during the two years</t>
  </si>
  <si>
    <t>Type name here</t>
  </si>
  <si>
    <t>/////////////////////////</t>
  </si>
  <si>
    <t>Payment of dividends</t>
  </si>
  <si>
    <t>Pension contributions and payments in lieu of pension contributions</t>
  </si>
  <si>
    <t>Salary sacrifice arrangements</t>
  </si>
  <si>
    <t xml:space="preserve">Salary in lieu of pension </t>
  </si>
  <si>
    <t xml:space="preserve">Compensation for loss of office </t>
  </si>
  <si>
    <t>Any sums paid under any pension scheme in relation to employment with the provider</t>
  </si>
  <si>
    <t>Other taxable benefits:</t>
  </si>
  <si>
    <t>Company cars</t>
  </si>
  <si>
    <t>Subsidised loans including mortgage subsidies</t>
  </si>
  <si>
    <t>Other taxable benefits</t>
  </si>
  <si>
    <t>Sub-total of other taxable benefits</t>
  </si>
  <si>
    <t>Non-taxable benefits</t>
  </si>
  <si>
    <t>Other remuneration</t>
  </si>
  <si>
    <t>Total remuneration</t>
  </si>
  <si>
    <t>Text box</t>
  </si>
  <si>
    <t xml:space="preserve">
</t>
  </si>
  <si>
    <t>Current head of provider's remuneration expressed as a pay multiple of all other employee's remuneration</t>
  </si>
  <si>
    <t>Head of the provider's basic salary divided by the median pay (salary)</t>
  </si>
  <si>
    <t>Head of the provider's total remuneration divided by the median total remuneration.</t>
  </si>
  <si>
    <t>Previous Head of provider (1)</t>
  </si>
  <si>
    <t>Previous Head of provider (2)</t>
  </si>
  <si>
    <t>Previous Head of provider (3)</t>
  </si>
  <si>
    <t>Analysis of staff costs</t>
  </si>
  <si>
    <t xml:space="preserve">Salaries and wages </t>
  </si>
  <si>
    <t>Social security costs</t>
  </si>
  <si>
    <t>Employer pension costs</t>
  </si>
  <si>
    <t>Changes to pension provisions</t>
  </si>
  <si>
    <t xml:space="preserve">Other staff related costs </t>
  </si>
  <si>
    <t xml:space="preserve">Total staff costs </t>
  </si>
  <si>
    <t>FTE</t>
  </si>
  <si>
    <t xml:space="preserve">Total </t>
  </si>
  <si>
    <t>Split into banding as follows:</t>
  </si>
  <si>
    <t>Table 12:</t>
  </si>
  <si>
    <t>£100,000 - £104,999</t>
  </si>
  <si>
    <t>£105,000 - £109,999</t>
  </si>
  <si>
    <t>£110,000 - £114,999</t>
  </si>
  <si>
    <t>£115,000 - £119,999</t>
  </si>
  <si>
    <t>£120,000 - £124,999</t>
  </si>
  <si>
    <t>£125,000 - £129,999</t>
  </si>
  <si>
    <t>£130,000 - £134,999</t>
  </si>
  <si>
    <t>£135,000 - £139,999</t>
  </si>
  <si>
    <t>£140,000 - £144,999</t>
  </si>
  <si>
    <t>£145,000 - £149,999</t>
  </si>
  <si>
    <t>£150,000 - £154,999</t>
  </si>
  <si>
    <t>£155,000 - £159,999</t>
  </si>
  <si>
    <t>£160,000 - £164,999</t>
  </si>
  <si>
    <t>£165,000 - £169,999</t>
  </si>
  <si>
    <t>£170,000 - £174,999</t>
  </si>
  <si>
    <t>£175,000 - £179,999</t>
  </si>
  <si>
    <t>£180,000 - £184,999</t>
  </si>
  <si>
    <t>£185,000 - £189,999</t>
  </si>
  <si>
    <t>£190,000 - £194,999</t>
  </si>
  <si>
    <t>£195,000 - £199,999</t>
  </si>
  <si>
    <t>£200,000 - £204,999</t>
  </si>
  <si>
    <t>£205,000 - £209,999</t>
  </si>
  <si>
    <t>£210,000 - £214,999</t>
  </si>
  <si>
    <t>£215,000 - £219,999</t>
  </si>
  <si>
    <t>£220,000 - £224,999</t>
  </si>
  <si>
    <t>£225,000 - £229,999</t>
  </si>
  <si>
    <t>£230,000 - £234,999</t>
  </si>
  <si>
    <t>£235,000 - £239,999</t>
  </si>
  <si>
    <t>£240,000 - £244,999</t>
  </si>
  <si>
    <t>£245,000 - £249,999</t>
  </si>
  <si>
    <t>£250,000 - £254,999</t>
  </si>
  <si>
    <t>£255,000 - £259,999</t>
  </si>
  <si>
    <t>£260,000 - £264,999</t>
  </si>
  <si>
    <t>£265,000 - £269,999</t>
  </si>
  <si>
    <t>£270,000 - £274,999</t>
  </si>
  <si>
    <t>£275,000 - £279,999</t>
  </si>
  <si>
    <t>£280,000 - £284,999</t>
  </si>
  <si>
    <t>£285,000 - £289,999</t>
  </si>
  <si>
    <t>£290,000 - £294,999</t>
  </si>
  <si>
    <t>£295,000 - £299,999</t>
  </si>
  <si>
    <t>£300,000 - £304,999</t>
  </si>
  <si>
    <t>£305,000 - £309,999</t>
  </si>
  <si>
    <t>£310,000 - £314,999</t>
  </si>
  <si>
    <t>£315,000 - £319,999</t>
  </si>
  <si>
    <t>£320,000 - £324,999</t>
  </si>
  <si>
    <t>£325,000 - £329,999</t>
  </si>
  <si>
    <t>£330,000 - £334,999</t>
  </si>
  <si>
    <t>£335,000 - £339,999</t>
  </si>
  <si>
    <t>£340,000 - £344,999</t>
  </si>
  <si>
    <t>£345,000 - £349,999</t>
  </si>
  <si>
    <t>£350,000 - £354,999</t>
  </si>
  <si>
    <t>£355,000 - £359,999</t>
  </si>
  <si>
    <t>£360,000 - £364,999</t>
  </si>
  <si>
    <t>£365,000 - £369,999</t>
  </si>
  <si>
    <t>£370,000 - £374,999</t>
  </si>
  <si>
    <t>£375,000 - £379,999</t>
  </si>
  <si>
    <t>£380,000 - £384,999</t>
  </si>
  <si>
    <t>£385,000 - £389,999</t>
  </si>
  <si>
    <t>£390,000 - £394,999</t>
  </si>
  <si>
    <t>£395,000 - £399,999</t>
  </si>
  <si>
    <t>£400,000 - £404,999</t>
  </si>
  <si>
    <t>£405,000 - £409,999</t>
  </si>
  <si>
    <t>£410,000 - £414,999</t>
  </si>
  <si>
    <t>£415,000 - £419,999</t>
  </si>
  <si>
    <t>£420,000 - £424,999</t>
  </si>
  <si>
    <t>£425,000 - £429,999</t>
  </si>
  <si>
    <t>£430,000 - £434,999</t>
  </si>
  <si>
    <t>£435,000 - £439,999</t>
  </si>
  <si>
    <t>£440,000 - £444,999</t>
  </si>
  <si>
    <t>£445,000 - £449,999</t>
  </si>
  <si>
    <t>£450,000 - £454,999</t>
  </si>
  <si>
    <t>£455,000 - £459,999</t>
  </si>
  <si>
    <t>£460,000 - £464,999</t>
  </si>
  <si>
    <t>£465,000 - £469,999</t>
  </si>
  <si>
    <t>£470,000 - £474,999</t>
  </si>
  <si>
    <t>£475,000 - £479,999</t>
  </si>
  <si>
    <t>£480,000 - £484,999</t>
  </si>
  <si>
    <t>£485,000 - £489,999</t>
  </si>
  <si>
    <t>£490,000 - £494,999</t>
  </si>
  <si>
    <t>£495,000 - £499,999</t>
  </si>
  <si>
    <t>£500,000 - £504,999</t>
  </si>
  <si>
    <t>£505,000 - £509,999</t>
  </si>
  <si>
    <t>£510,000 - £514,999</t>
  </si>
  <si>
    <t>£515,000 - £519,999</t>
  </si>
  <si>
    <t>£520,000 - £524,999</t>
  </si>
  <si>
    <t>£525,000 - £529,999</t>
  </si>
  <si>
    <t>£530,000 - £534,999</t>
  </si>
  <si>
    <t>£535,000 - £539,999</t>
  </si>
  <si>
    <t>£540,000 - £544,999</t>
  </si>
  <si>
    <t>£545,000 - £549,999</t>
  </si>
  <si>
    <t>£550,000 - £554,999</t>
  </si>
  <si>
    <t>£555,000 - £559,999</t>
  </si>
  <si>
    <t>£560,000 - £564,999</t>
  </si>
  <si>
    <t>£565,000 - £569,999</t>
  </si>
  <si>
    <t>£570,000 - £574,999</t>
  </si>
  <si>
    <t>£575,000 - £579,999</t>
  </si>
  <si>
    <t>£580,000 - £584,999</t>
  </si>
  <si>
    <t>£585,000 - £589,999</t>
  </si>
  <si>
    <t>£590,000 - £594,999</t>
  </si>
  <si>
    <t>£595,000 - £599,999</t>
  </si>
  <si>
    <t>£600,000 - £604,999</t>
  </si>
  <si>
    <t>£605,000 - £609,999</t>
  </si>
  <si>
    <t>£610,000 - £614,999</t>
  </si>
  <si>
    <t>£615,000 - £619,999</t>
  </si>
  <si>
    <t>£620,000 - £624,999</t>
  </si>
  <si>
    <t>£625,000 - £629,999</t>
  </si>
  <si>
    <t>£630,000 - £634,999</t>
  </si>
  <si>
    <t>£635,000 - £639,999</t>
  </si>
  <si>
    <t>£640,000 - £644,999</t>
  </si>
  <si>
    <t>£645,000 - £649,999</t>
  </si>
  <si>
    <t>£650,000 - £654,999</t>
  </si>
  <si>
    <t>£655,000 - £659,999</t>
  </si>
  <si>
    <t>£660,000 - £664,999</t>
  </si>
  <si>
    <t>£665,000 - £669,999</t>
  </si>
  <si>
    <t>£670,000 - £674,999</t>
  </si>
  <si>
    <t>£675,000 - £679,999</t>
  </si>
  <si>
    <t>£680,000 - £684,999</t>
  </si>
  <si>
    <t>£685,000 - £689,999</t>
  </si>
  <si>
    <t>£690,000 - £694,999</t>
  </si>
  <si>
    <t>£695,000 - £699,999</t>
  </si>
  <si>
    <t>£700,000 - £704,999</t>
  </si>
  <si>
    <t>£705,000 - £709,999</t>
  </si>
  <si>
    <t>£710,000 - £714,999</t>
  </si>
  <si>
    <t>£715,000 - £719,999</t>
  </si>
  <si>
    <t>£720,000 - £724,999</t>
  </si>
  <si>
    <t>£725,000 - £729,999</t>
  </si>
  <si>
    <t>£730,000 - £734,999</t>
  </si>
  <si>
    <t>£735,000 - £739,999</t>
  </si>
  <si>
    <t>£740,000 - £744,999</t>
  </si>
  <si>
    <t>£745,000 - £749,999</t>
  </si>
  <si>
    <t>£750,000 - £754,999</t>
  </si>
  <si>
    <t>£755,000 - £759,999</t>
  </si>
  <si>
    <t>£760,000 - £764,999</t>
  </si>
  <si>
    <t>£765,000 - £769,999</t>
  </si>
  <si>
    <t>£770,000 - £774,999</t>
  </si>
  <si>
    <t>£775,000 - £779,999</t>
  </si>
  <si>
    <t>£780,000 - £784,999</t>
  </si>
  <si>
    <t>£785,000 - £789,999</t>
  </si>
  <si>
    <t>£790,000 - £794,999</t>
  </si>
  <si>
    <t>£795,000 - £799,999</t>
  </si>
  <si>
    <t>£800,000 and over</t>
  </si>
  <si>
    <t>Year ended
31 July 2018</t>
  </si>
  <si>
    <t>Total amount of compensation paid across the whole provider</t>
  </si>
  <si>
    <t>Number of people to whom this was payable</t>
  </si>
  <si>
    <t>Where the compensation includes benefits other than cash: estimated money value</t>
  </si>
  <si>
    <t>Where the compensation includes benefits other than cash: nature of the benefit details</t>
  </si>
  <si>
    <t>Where the compensation includes additional pension contributions relating to the employment with the provider: amount of the pension contribution</t>
  </si>
  <si>
    <t>Please type nature of the benefits here</t>
  </si>
  <si>
    <t>Year ended
31 July 2017</t>
  </si>
  <si>
    <t>(Median pay and median total remuneration should be calculated on a full-time equivalent basis across all employees, including academic and non-academic staff)</t>
  </si>
  <si>
    <t xml:space="preserve">
Please restate any figures as required.</t>
  </si>
  <si>
    <t xml:space="preserve">Where 3d 'Other taxable benefits' has been completed, please detail below what items are included in this: </t>
  </si>
  <si>
    <t>Contributions to relocation costs</t>
  </si>
  <si>
    <t>Other non-taxable benefits</t>
  </si>
  <si>
    <t>Compensation for loss of benefits</t>
  </si>
  <si>
    <t>Ex-gratia and remuneration payments while on sabbatical</t>
  </si>
  <si>
    <t>Payments for consultancy work that are made to the individual for work delivered using the providers' resources</t>
  </si>
  <si>
    <t xml:space="preserve">Where 4c 'Other non-taxable benefits' has been completed, please detail below what items are included in this: </t>
  </si>
  <si>
    <t xml:space="preserve">Where 5d 'Other remuneration' has been completed, please detail below what items are included in this: </t>
  </si>
  <si>
    <t>Average staff numbers</t>
  </si>
  <si>
    <t>Please confirm if this has been given a nil taxable value in the above table ? (Yes/No)</t>
  </si>
  <si>
    <t>Basic salary</t>
  </si>
  <si>
    <t>Performance related pay and other bonuses</t>
  </si>
  <si>
    <t>Average staff numbers (FTE) as disclosed in accounts</t>
  </si>
  <si>
    <t>Table 13: Severance payments</t>
  </si>
  <si>
    <t>Compensation for loss of office paid to the head of provider (ALL NATIONS)</t>
  </si>
  <si>
    <t>Loss of office at the provider</t>
  </si>
  <si>
    <t>Loss of office at any of the provider's parent or subsidiary undertakings or any office(s) connected to the provider's affairs</t>
  </si>
  <si>
    <t>Loss of office at the provider:</t>
  </si>
  <si>
    <t>Loss of office at any of the provider's parent or subsidiary undertakings or any office(s) connected to the provider's affairs:</t>
  </si>
  <si>
    <t>QR.C17031.Table13.1</t>
  </si>
  <si>
    <t>Separately disclosed material items from the audited financial statement of comprehensive income and expenditure year ended 31 July 2018</t>
  </si>
  <si>
    <t>QR.C17031.Table10.1 Result</t>
  </si>
  <si>
    <t>QR.C17031.Table10.2 Result</t>
  </si>
  <si>
    <t>QR.C17031.Table10.3 Result</t>
  </si>
  <si>
    <t>QR.C17031.Table10.4 Result</t>
  </si>
  <si>
    <t>Home domicile students</t>
  </si>
  <si>
    <t>Rest of UK domicile students</t>
  </si>
  <si>
    <t>UK domicile students</t>
  </si>
  <si>
    <t>Home domicile students (Northern Ireland)</t>
  </si>
  <si>
    <t>Rest of UK domicile students (England, Scotland, Wales)</t>
  </si>
  <si>
    <t>Home domilcile students (Scotland)</t>
  </si>
  <si>
    <t>Rest of UK domilcile students (England, Northern Ireland, Wales)</t>
  </si>
  <si>
    <t>Home domilcile students (Wales)</t>
  </si>
  <si>
    <t>Rest of UK domicile students (England,Northern Ireland, Scotland)</t>
  </si>
  <si>
    <t>Table_6_UK, K61, K63</t>
  </si>
  <si>
    <t xml:space="preserve">If provider is in England then the sum of Table_6_UK, column 1 SLC/LEAs/SAAS/DfE(NI), Head 1ci FT UG and Head 1cii FT PGCE and Head 1ciii FT PG taught and Head 1cv PT UG must not be zero.  </t>
  </si>
  <si>
    <t>Table_6_UK, H25, H26, H27, H29</t>
  </si>
  <si>
    <t xml:space="preserve">If provider is in Scotland then the sum of Table_6_UK, column 1 SLC/LEAs/SAAS/DfE(NI), Head 1ai/1bi FT UG and Head 1aii/1bii FT PGCE and Head 1aiii/1biii FT PG taught and Head 1av/1bv PT UG must not be zero.  </t>
  </si>
  <si>
    <t xml:space="preserve">If provider is in Northern Ireland then the sum of Table_6_UK, column 1 SLC/LEAs/SAAS/DfE(NI), Head 1ai/1bi FT UG and Head 1aii/1bii FT PGCE and Head 1aiii/1biii FT PG taught and Head 1av/1bv PT UG must not be zero.  </t>
  </si>
  <si>
    <t xml:space="preserve">If provider is in Wales then the sum of Table_6_UK, column 1 SLC/LEAs/SAAS/DfE(NI), Head 1ai/1bi FT UG and Head 1aii/1bii FT PGCE and Head 1aiii/1biii FT PG taught and Head 1av/1bv PT UG must not be zero.  </t>
  </si>
  <si>
    <t>Table_8_UK, O101, O104</t>
  </si>
  <si>
    <t>Remuneration of higher paid staff (Not required for Scottish providers)</t>
  </si>
  <si>
    <r>
      <t>Aggregate of compensation for loss of office paid across the whole provider (</t>
    </r>
    <r>
      <rPr>
        <b/>
        <i/>
        <sz val="10"/>
        <color theme="1"/>
        <rFont val="Arial"/>
        <family val="2"/>
      </rPr>
      <t>Includes head of provider</t>
    </r>
    <r>
      <rPr>
        <b/>
        <sz val="10"/>
        <color theme="1"/>
        <rFont val="Arial"/>
        <family val="2"/>
      </rPr>
      <t>) (ENGLAND ONLY)</t>
    </r>
  </si>
  <si>
    <t>100 x Table 1 Head 3 / Table 1 Head 1g</t>
  </si>
  <si>
    <t>100 x Table 1 Head 2a  / Table 1 Head 1g</t>
  </si>
  <si>
    <t>100 x SUM (Table 3 Head 11a and Table 3 Head 11b) / Table 1 Head 1g</t>
  </si>
  <si>
    <t>100 x SUM (Table 3 Head 3a and Head 3b and Head 3c and Head 3d and Head 7a and Head 7b and Head 7c) / Table 1 Head 1g</t>
  </si>
  <si>
    <t>100 x Table 4 Head 4 / Table 1 Head 1g</t>
  </si>
  <si>
    <t>Full-time postgraduate taught (excl. PGCE)</t>
  </si>
  <si>
    <t>Head of provider at 
31 July 2018</t>
  </si>
  <si>
    <r>
      <rPr>
        <b/>
        <sz val="12"/>
        <color theme="0"/>
        <rFont val="Arial"/>
        <family val="2"/>
      </rPr>
      <t>Guidance:</t>
    </r>
    <r>
      <rPr>
        <sz val="12"/>
        <color theme="0"/>
        <rFont val="Arial"/>
        <family val="2"/>
      </rPr>
      <t xml:space="preserve">
Please record separately the remuneration information for every serving head of provider during the financial years 2017-18 and 2016-17.
Please include all dates, even those falling outside the two financial years, e.g. if head of provider started on 1 January 2015, please enter this as start date.
If the head of provider who was serving on 31 July 2018 has subsequently left, please include the date they actually left. 
Please leave the end date blank for the head of provider at 31 July 2018, if this individual remains in position at date of submission of the HESA finance record.</t>
    </r>
  </si>
  <si>
    <t>List for 'Material items' question on the Title_Page &amp; Table 11</t>
  </si>
  <si>
    <t>Subsidised accommodation</t>
  </si>
  <si>
    <t>Living accommodation</t>
  </si>
  <si>
    <t>Was the individual provided with University accommodation ? (Yes/No)</t>
  </si>
  <si>
    <r>
      <t>Aggregate of compensation paid for loss of office to staff earning in excess of £100,000 per annum (</t>
    </r>
    <r>
      <rPr>
        <b/>
        <i/>
        <sz val="10"/>
        <color theme="1"/>
        <rFont val="Arial"/>
        <family val="2"/>
      </rPr>
      <t>Excludes head of provider</t>
    </r>
    <r>
      <rPr>
        <b/>
        <sz val="10"/>
        <color theme="1"/>
        <rFont val="Arial"/>
        <family val="2"/>
      </rPr>
      <t>) (SCOTLAND, WALES AND NI ONLY)</t>
    </r>
  </si>
  <si>
    <t>NCTL/DfE funding</t>
  </si>
  <si>
    <t>Please use the text box if you wish to provide any commentary in support of the data returned in this table</t>
  </si>
  <si>
    <t>HEFCE/Office for Students - teaching grant</t>
  </si>
  <si>
    <t>HEFCE/Research England - research grant</t>
  </si>
  <si>
    <t>HEFCE/Office for Students/Research England - other grants</t>
  </si>
  <si>
    <t>Start date of service (YYYY-MM-DD)</t>
  </si>
  <si>
    <t>End date of service (YYYY-MM-DD)</t>
  </si>
  <si>
    <t xml:space="preserve"> - comments entered (1=yes, 0=no)</t>
  </si>
  <si>
    <r>
      <t xml:space="preserve">Email: </t>
    </r>
    <r>
      <rPr>
        <u/>
        <sz val="11"/>
        <color indexed="12"/>
        <rFont val="Arial"/>
        <family val="2"/>
      </rPr>
      <t>liaison@hesa.ac.uk</t>
    </r>
  </si>
  <si>
    <t>Table_6_UK, K42</t>
  </si>
  <si>
    <t>QR.C17031.Table3.13</t>
  </si>
  <si>
    <t>QR.C17031.Table3.14</t>
  </si>
  <si>
    <t>Fixed assets for current year must not be zero.</t>
  </si>
  <si>
    <t>Fixed assets for restated year must not be zero.</t>
  </si>
  <si>
    <t>Table_3_UK, H10</t>
  </si>
  <si>
    <t>Table_3_UK, I10</t>
  </si>
  <si>
    <t>Details of 'Miscellaneous types of Other comprehensive income' items must be specified in the text box if a value is entered.</t>
  </si>
  <si>
    <t>Miscellaneous types of Other comprehensive income' text box must be blank if a value is NOT entered.</t>
  </si>
  <si>
    <t>QR.C17031.Table11.1</t>
  </si>
  <si>
    <t>QR.C17031.Table11.2</t>
  </si>
  <si>
    <t>QR.C17031.Table11.3</t>
  </si>
  <si>
    <t>QR.C17031.Table11.4</t>
  </si>
  <si>
    <t>QR.C17031.Table11.5</t>
  </si>
  <si>
    <t>QR.C17031.Table11.6</t>
  </si>
  <si>
    <t>QR.C17031.Table11.7</t>
  </si>
  <si>
    <t>Table_11_UK, J33, K33, L33, M33, N33, O33, P33, Q33, J7, L7, N7, P7</t>
  </si>
  <si>
    <t>Table_11_UK, J8</t>
  </si>
  <si>
    <t>Current head of provider's salary should be greater than zero</t>
  </si>
  <si>
    <t>Table_11_UK, J10</t>
  </si>
  <si>
    <t>Table_11_UK, J7, K33, L7, M33, N7, O33, P7, Q33</t>
  </si>
  <si>
    <t>Table_11_UK, L8, L33, M33, N8, N33, O33, P8, P33, Q33</t>
  </si>
  <si>
    <t>If a head of provider's start date is after 31 July 2017 then Total remuneration for year ended 31 July 2017 should be zero</t>
  </si>
  <si>
    <t>If a previous heads of provider's end date is before 31 July 2017 then Total remuneration for year ended 31 July 2018 should be zero</t>
  </si>
  <si>
    <t>Table_11_UK, L8, L33, N8, N33, P8, P33</t>
  </si>
  <si>
    <t>Table_11_UK, J36, J21, K36, K21, L36, L21, M36, M21, N36, N21, O36, O21, P36, P21, Q36, Q21</t>
  </si>
  <si>
    <t>If Total remuneration is greater than zero then there should be a start date for the associated Head of provider.</t>
  </si>
  <si>
    <t>If Total remuneration is greater than zero for a previous Head of provider then there should also be an end date.</t>
  </si>
  <si>
    <t>Table_13_UK Head 1a,1b and 1e Severance payments (compensation for loss of office to the head of provider) should be equal to Table_11_UK Head 2g (Head of provider remuneration)</t>
  </si>
  <si>
    <t>QR.C17031.Table13.2</t>
  </si>
  <si>
    <t>For the Year ended 31 July 2017, Table_13_UK Head 1a,1b and 1e Severance payments (compensation for loss of office to the head of provider) should be equal to Table_11_UK Head 2g (Head of provider remuneration)</t>
  </si>
  <si>
    <t>Table_13_UK, G6, G7, G10, Table_11_UK, R16</t>
  </si>
  <si>
    <t>Table_13_UK, H6, H7, H10, Table_11_UK, S16</t>
  </si>
  <si>
    <t>QR.C17031.Table13.3</t>
  </si>
  <si>
    <t>QR.C17031.Table13.4</t>
  </si>
  <si>
    <t>QR.C17031.Table13.5</t>
  </si>
  <si>
    <t>QR.C17031.Table13.6</t>
  </si>
  <si>
    <t>Table_13_UK should not contain all zeros</t>
  </si>
  <si>
    <t>Table_13_UK, G6, G7, G8, G10, G14, G15, G17, G18, G22, G23, G25, G26, H6, H7, H8, H10, H14, H15, H17, H18, H22, H23, H25, H26</t>
  </si>
  <si>
    <t>If provider is in England then Head 3 should contain all zeros</t>
  </si>
  <si>
    <t>If provider is in N Ireland, Scotland or Wales then Head 2 should contain all zeros</t>
  </si>
  <si>
    <t>Table_13_UK, G22, G23, G25, G26, H22, H23, H25, H26</t>
  </si>
  <si>
    <t>Table_13_UK, G14, G15, G17, G18, H14, H15, H17, H18</t>
  </si>
  <si>
    <t>QR.C17031.Table13.7</t>
  </si>
  <si>
    <t>Table_13_UK,G8, G9</t>
  </si>
  <si>
    <t>Where there is a value entered for Head 1c Where the compensation includes benefits other than cash: estimated money value, then Head 1d should contain the nature of the benefit</t>
  </si>
  <si>
    <t>QR.C17031.Table12.1</t>
  </si>
  <si>
    <t>Table_12_UK Head 1f Total staff costs should equal Table_1_UK Head 2a Staff costs (current year)</t>
  </si>
  <si>
    <t>Table_12_UK, E10, Table_1_UK, H15</t>
  </si>
  <si>
    <t>QR.C17031.Table12.2</t>
  </si>
  <si>
    <t>Table_12_UK Head 1f Total staff costs should equal Table_1_UK Head 2a Staff costs (restated year)</t>
  </si>
  <si>
    <t>Table_12_UK, F10, Table_1_UK, I15</t>
  </si>
  <si>
    <t>Table_6_UK Head 1dviii Total Other EU fees should not be zero</t>
  </si>
  <si>
    <t>Table_6_UK Head 1fviii Total Non-EU fees should not be zero</t>
  </si>
  <si>
    <t>Table_6_UK, K54</t>
  </si>
  <si>
    <t>(25 maximum)</t>
  </si>
  <si>
    <t>Table_6_UK, K25, K26, K27, K28, K29, K30 K31, K35, K36, K37, K38, K39, K40, K41, K47, K48, K49, K50, K51, K52, K53, K58, K59, K61, K62</t>
  </si>
  <si>
    <t>Table_6_UK Head 1c, Head 1d, Head 1f, Head 2, Head 3 and Head 4 should have a total value greater than zero in more than 25% of cells</t>
  </si>
  <si>
    <t>Table_6_UK, O65, Table_1_UK, I6</t>
  </si>
  <si>
    <t>If it has been confirmed that university accommodation has been given a nil taxable value then there should be a value given for Subsidised accommodation</t>
  </si>
  <si>
    <t>QR.C17031.Table6.8</t>
  </si>
  <si>
    <t>QR.C17031.Table6.9</t>
  </si>
  <si>
    <t>QR.C17031.Table6.10</t>
  </si>
  <si>
    <t>QR.C17031.Table6.11</t>
  </si>
  <si>
    <t>Headcount
(N IRELAND and WALES ONLY)</t>
  </si>
  <si>
    <t>FTE
(ENGLAND ONLY)</t>
  </si>
  <si>
    <t>QR.C17031.Table12.3</t>
  </si>
  <si>
    <t>QR.C17031.Table12.4</t>
  </si>
  <si>
    <t>If provider is in England then Head 3a Totals (Headcount) should be zero</t>
  </si>
  <si>
    <t>QR.C17031.Table12.5</t>
  </si>
  <si>
    <t>If provider is in N Ireland then Head 3 Totals (FTE) should be zero</t>
  </si>
  <si>
    <t>If provider is in Wales then Head 3 Totals (FTE) should be zero</t>
  </si>
  <si>
    <t>QR.C17031.Table12.6</t>
  </si>
  <si>
    <t>If provider is in Scotland then Head 3 Totals (Headcount and FTE) should be zero</t>
  </si>
  <si>
    <t>Table_12_UK, E16, F16</t>
  </si>
  <si>
    <t>Table_12_UK, G16, H16</t>
  </si>
  <si>
    <t>Table_12_UK, E16, F16, G16, H16</t>
  </si>
  <si>
    <t>X</t>
  </si>
  <si>
    <t>This column will highlight below where there is a difference in the Total&gt;750k and a ratio &gt;5</t>
  </si>
  <si>
    <t>This column will highlight below where there is a difference in the Total &gt;750k and a ratio &gt;5</t>
  </si>
  <si>
    <t>Table_6_UK Head 5 Total tuition fees and education contracts must be the same as Table_1_UK Tuition fees and education contracts</t>
  </si>
  <si>
    <t>Total amount of compensation paid across the whole provider (Heads 2ai or 3ai) should be greater than zero</t>
  </si>
  <si>
    <t>Table_13_UK, G14, G22</t>
  </si>
  <si>
    <t>QR.C17031.Table11.8</t>
  </si>
  <si>
    <t>QR.C17031.Table11.9</t>
  </si>
  <si>
    <t>QR.C17031.Table11.10</t>
  </si>
  <si>
    <t>QR.C17031.Table11.11</t>
  </si>
  <si>
    <t>QR.C17031.Table11.12</t>
  </si>
  <si>
    <t>Table_11_UK Head 10a Head of provider's basic salary divided by the median pay (salary) should not be zero</t>
  </si>
  <si>
    <t>Table_11_UK, J43</t>
  </si>
  <si>
    <t>Table_11_UK Head 10b Head of provider's total remuneration divided by the median total remuneration should not be zero</t>
  </si>
  <si>
    <t>Table_11_UK, J44</t>
  </si>
  <si>
    <t>Table_11_UK, R22, S22</t>
  </si>
  <si>
    <t>Table_11_UK Head 3d Other taxable benefits: items must be specified in the text box if a value is entered</t>
  </si>
  <si>
    <t>Table_11_UK Head 4c Other non-taxable benefits: items must be specified in the text box if a value is entered</t>
  </si>
  <si>
    <t>Table_11_UK, R27, S27</t>
  </si>
  <si>
    <t>Table_11_UK Head 5d Other remuneration: items must be specified in the text box if a value is entered</t>
  </si>
  <si>
    <t>Table_11_UK, R32, S32</t>
  </si>
  <si>
    <t>Current head of provider's end data should be blank unless greater than or equal to 31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</si>
</sst>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000000"/>
    <numFmt numFmtId="166" formatCode="\X"/>
    <numFmt numFmtId="167" formatCode="#,##0.0;\-#,##0.0"/>
    <numFmt numFmtId="168" formatCode="yyyy\-mm\-dd;@"/>
  </numFmts>
  <fonts count="63" x14ac:knownFonts="1">
    <font>
      <sz val="11"/>
      <color theme="1"/>
      <name val="Calibri"/>
      <family val="2"/>
      <scheme val="minor"/>
    </font>
    <font>
      <sz val="10"/>
      <name val="Arial"/>
      <family val="2"/>
    </font>
    <font>
      <b/>
      <sz val="10"/>
      <name val="Arial"/>
      <family val="2"/>
    </font>
    <font>
      <sz val="12"/>
      <color rgb="FFFFFFFF"/>
      <name val="Arial"/>
      <family val="2"/>
    </font>
    <font>
      <b/>
      <sz val="15"/>
      <color theme="3"/>
      <name val="Calibri"/>
      <family val="2"/>
      <scheme val="minor"/>
    </font>
    <font>
      <b/>
      <sz val="11"/>
      <color theme="1"/>
      <name val="Calibri"/>
      <family val="2"/>
      <scheme val="minor"/>
    </font>
    <font>
      <b/>
      <sz val="10"/>
      <color rgb="FF000000"/>
      <name val="Arial"/>
      <family val="2"/>
    </font>
    <font>
      <b/>
      <sz val="12"/>
      <color rgb="FFFFFFFF"/>
      <name val="Arial"/>
      <family val="2"/>
    </font>
    <font>
      <sz val="10"/>
      <color rgb="FFFF0000"/>
      <name val="Arial"/>
      <family val="2"/>
    </font>
    <font>
      <sz val="10"/>
      <color rgb="FF0000FF"/>
      <name val="Arial"/>
      <family val="2"/>
    </font>
    <font>
      <b/>
      <sz val="12"/>
      <color theme="0"/>
      <name val="Arial"/>
      <family val="2"/>
    </font>
    <font>
      <b/>
      <sz val="10"/>
      <color theme="1"/>
      <name val="Arial"/>
      <family val="2"/>
    </font>
    <font>
      <sz val="10"/>
      <color theme="1"/>
      <name val="Arial"/>
      <family val="2"/>
    </font>
    <font>
      <b/>
      <sz val="11"/>
      <color theme="3"/>
      <name val="Arial"/>
      <family val="2"/>
    </font>
    <font>
      <sz val="10"/>
      <color rgb="FF000000"/>
      <name val="Arial"/>
      <family val="2"/>
    </font>
    <font>
      <sz val="10"/>
      <color rgb="FF0070C0"/>
      <name val="Arial"/>
      <family val="2"/>
    </font>
    <font>
      <b/>
      <sz val="10"/>
      <color theme="0"/>
      <name val="Arial"/>
      <family val="2"/>
    </font>
    <font>
      <sz val="10"/>
      <color theme="0"/>
      <name val="Arial"/>
      <family val="2"/>
    </font>
    <font>
      <sz val="12"/>
      <color theme="1"/>
      <name val="Arial"/>
      <family val="2"/>
    </font>
    <font>
      <b/>
      <sz val="12"/>
      <color theme="3"/>
      <name val="Arial"/>
      <family val="2"/>
    </font>
    <font>
      <b/>
      <sz val="12"/>
      <color theme="1"/>
      <name val="Arial"/>
      <family val="2"/>
    </font>
    <font>
      <b/>
      <sz val="10"/>
      <color theme="3"/>
      <name val="Arial"/>
      <family val="2"/>
    </font>
    <font>
      <u/>
      <sz val="12"/>
      <color rgb="FFFFFFFF"/>
      <name val="Arial"/>
      <family val="2"/>
    </font>
    <font>
      <i/>
      <sz val="10"/>
      <color theme="1"/>
      <name val="Arial"/>
      <family val="2"/>
    </font>
    <font>
      <b/>
      <i/>
      <sz val="12"/>
      <color theme="0"/>
      <name val="Arial"/>
      <family val="2"/>
    </font>
    <font>
      <sz val="10"/>
      <color indexed="12"/>
      <name val="Arial"/>
      <family val="2"/>
    </font>
    <font>
      <u/>
      <sz val="12"/>
      <color indexed="12"/>
      <name val="Times New Roman"/>
      <family val="1"/>
    </font>
    <font>
      <sz val="11"/>
      <color theme="1"/>
      <name val="Calibri"/>
      <family val="2"/>
      <scheme val="minor"/>
    </font>
    <font>
      <u/>
      <sz val="11"/>
      <color theme="1"/>
      <name val="Calibri"/>
      <family val="2"/>
      <scheme val="minor"/>
    </font>
    <font>
      <i/>
      <sz val="10"/>
      <color theme="0" tint="-0.499984740745262"/>
      <name val="Arial"/>
      <family val="2"/>
    </font>
    <font>
      <sz val="12"/>
      <color theme="0"/>
      <name val="Arial"/>
      <family val="2"/>
    </font>
    <font>
      <sz val="11"/>
      <name val="Calibri"/>
      <family val="2"/>
      <scheme val="minor"/>
    </font>
    <font>
      <i/>
      <sz val="10"/>
      <color rgb="FFFF0000"/>
      <name val="Arial"/>
      <family val="2"/>
    </font>
    <font>
      <sz val="10"/>
      <color theme="0"/>
      <name val="Calibri"/>
      <family val="2"/>
      <scheme val="minor"/>
    </font>
    <font>
      <b/>
      <sz val="12"/>
      <color indexed="9"/>
      <name val="Arial"/>
      <family val="2"/>
    </font>
    <font>
      <sz val="11"/>
      <color theme="1"/>
      <name val="Calibri"/>
      <family val="2"/>
      <scheme val="minor"/>
    </font>
    <font>
      <b/>
      <sz val="11"/>
      <color theme="0"/>
      <name val="Arial"/>
      <family val="2"/>
    </font>
    <font>
      <b/>
      <sz val="10"/>
      <name val="Arial"/>
      <family val="2"/>
    </font>
    <font>
      <sz val="10"/>
      <name val="Arial"/>
      <family val="2"/>
    </font>
    <font>
      <sz val="11"/>
      <name val="Arial"/>
      <family val="2"/>
    </font>
    <font>
      <sz val="11"/>
      <color theme="1"/>
      <name val="Arial"/>
      <family val="2"/>
    </font>
    <font>
      <sz val="11"/>
      <color theme="0"/>
      <name val="Calibri"/>
      <family val="2"/>
      <scheme val="minor"/>
    </font>
    <font>
      <b/>
      <sz val="13"/>
      <color theme="0"/>
      <name val="Arial"/>
      <family val="2"/>
    </font>
    <font>
      <sz val="10"/>
      <color indexed="9"/>
      <name val="Arial"/>
      <family val="2"/>
    </font>
    <font>
      <b/>
      <sz val="10"/>
      <color indexed="9"/>
      <name val="Arial"/>
      <family val="2"/>
    </font>
    <font>
      <sz val="10"/>
      <name val="Arial"/>
      <family val="2"/>
    </font>
    <font>
      <b/>
      <sz val="10"/>
      <name val="Arial"/>
      <family val="2"/>
    </font>
    <font>
      <b/>
      <sz val="12"/>
      <color indexed="9"/>
      <name val="Arial"/>
      <family val="2"/>
    </font>
    <font>
      <sz val="10"/>
      <color indexed="12"/>
      <name val="Arial"/>
      <family val="2"/>
    </font>
    <font>
      <u/>
      <sz val="10"/>
      <color indexed="12"/>
      <name val="Arial"/>
      <family val="2"/>
    </font>
    <font>
      <b/>
      <sz val="10"/>
      <color theme="0"/>
      <name val="Arial"/>
      <family val="2"/>
    </font>
    <font>
      <sz val="10"/>
      <color rgb="FFFF0000"/>
      <name val="Arial"/>
      <family val="2"/>
    </font>
    <font>
      <sz val="10"/>
      <color rgb="FF222222"/>
      <name val="Arial"/>
      <family val="2"/>
    </font>
    <font>
      <sz val="11"/>
      <color theme="1"/>
      <name val="Calibri"/>
      <family val="2"/>
      <scheme val="minor"/>
    </font>
    <font>
      <sz val="10"/>
      <color theme="1"/>
      <name val="Arial"/>
      <family val="2"/>
    </font>
    <font>
      <sz val="12"/>
      <name val="Arial"/>
      <family val="2"/>
    </font>
    <font>
      <b/>
      <sz val="12"/>
      <name val="Arial"/>
      <family val="2"/>
    </font>
    <font>
      <sz val="10"/>
      <color rgb="FF3366FF"/>
      <name val="Arial"/>
      <family val="2"/>
    </font>
    <font>
      <sz val="11"/>
      <color rgb="FFFF0000"/>
      <name val="Calibri"/>
      <family val="2"/>
      <scheme val="minor"/>
    </font>
    <font>
      <b/>
      <i/>
      <sz val="10"/>
      <color theme="1"/>
      <name val="Arial"/>
      <family val="2"/>
    </font>
    <font>
      <sz val="12"/>
      <color theme="1"/>
      <name val="Calibri"/>
      <family val="2"/>
      <scheme val="minor"/>
    </font>
    <font>
      <u/>
      <sz val="11"/>
      <color indexed="12"/>
      <name val="Arial"/>
      <family val="2"/>
    </font>
    <font>
      <sz val="10"/>
      <color theme="1"/>
      <name val="Calibri"/>
      <family val="2"/>
      <scheme val="minor"/>
    </font>
  </fonts>
  <fills count="16">
    <fill>
      <patternFill patternType="none"/>
    </fill>
    <fill>
      <patternFill patternType="gray125"/>
    </fill>
    <fill>
      <patternFill patternType="solid">
        <fgColor rgb="FF647B96"/>
        <bgColor rgb="FF000000"/>
      </patternFill>
    </fill>
    <fill>
      <patternFill patternType="solid">
        <fgColor rgb="FFAFC0EF"/>
        <bgColor rgb="FF000000"/>
      </patternFill>
    </fill>
    <fill>
      <patternFill patternType="solid">
        <fgColor rgb="FFFFFFFF"/>
        <bgColor rgb="FF000000"/>
      </patternFill>
    </fill>
    <fill>
      <patternFill patternType="solid">
        <fgColor rgb="FFDDE1EB"/>
        <bgColor rgb="FF000000"/>
      </patternFill>
    </fill>
    <fill>
      <patternFill patternType="solid">
        <fgColor rgb="FF647B96"/>
        <bgColor indexed="64"/>
      </patternFill>
    </fill>
    <fill>
      <patternFill patternType="solid">
        <fgColor rgb="FFAFC0EF"/>
        <bgColor indexed="64"/>
      </patternFill>
    </fill>
    <fill>
      <patternFill patternType="solid">
        <fgColor rgb="FFDDE1EB"/>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rgb="FF000000"/>
      </patternFill>
    </fill>
    <fill>
      <patternFill patternType="solid">
        <fgColor theme="0" tint="-4.9989318521683403E-2"/>
        <bgColor indexed="64"/>
      </patternFill>
    </fill>
  </fills>
  <borders count="2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s>
  <cellStyleXfs count="13">
    <xf numFmtId="0" fontId="0" fillId="0" borderId="0"/>
    <xf numFmtId="0" fontId="1" fillId="0" borderId="0"/>
    <xf numFmtId="0" fontId="4" fillId="0" borderId="7" applyNumberFormat="0" applyFill="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9" fontId="27" fillId="0" borderId="0" applyFont="0" applyFill="0" applyBorder="0" applyAlignment="0" applyProtection="0"/>
    <xf numFmtId="43" fontId="27" fillId="0" borderId="0" applyFont="0" applyFill="0" applyBorder="0" applyAlignment="0" applyProtection="0"/>
  </cellStyleXfs>
  <cellXfs count="875">
    <xf numFmtId="0" fontId="0" fillId="0" borderId="0" xfId="0"/>
    <xf numFmtId="0" fontId="1" fillId="9" borderId="2" xfId="0" applyFont="1" applyFill="1" applyBorder="1" applyAlignment="1" applyProtection="1">
      <alignment horizontal="right"/>
    </xf>
    <xf numFmtId="37" fontId="1" fillId="5" borderId="2" xfId="0" applyNumberFormat="1" applyFont="1" applyFill="1" applyBorder="1" applyProtection="1"/>
    <xf numFmtId="0" fontId="7" fillId="2" borderId="1" xfId="0" applyFont="1" applyFill="1" applyBorder="1" applyAlignment="1" applyProtection="1">
      <alignment horizontal="left"/>
    </xf>
    <xf numFmtId="0" fontId="7" fillId="2" borderId="15" xfId="0" applyFont="1" applyFill="1" applyBorder="1" applyProtection="1"/>
    <xf numFmtId="0" fontId="7" fillId="2" borderId="11" xfId="0" applyFont="1" applyFill="1" applyBorder="1" applyProtection="1"/>
    <xf numFmtId="37" fontId="1" fillId="0" borderId="2" xfId="0" applyNumberFormat="1" applyFont="1" applyFill="1" applyBorder="1" applyProtection="1"/>
    <xf numFmtId="37" fontId="1" fillId="4" borderId="2" xfId="0" applyNumberFormat="1" applyFont="1" applyFill="1" applyBorder="1" applyProtection="1"/>
    <xf numFmtId="37" fontId="9" fillId="0" borderId="2" xfId="0" applyNumberFormat="1" applyFont="1" applyFill="1" applyBorder="1" applyProtection="1"/>
    <xf numFmtId="0" fontId="1" fillId="3" borderId="2" xfId="0" applyFont="1" applyFill="1" applyBorder="1" applyAlignment="1" applyProtection="1">
      <alignment horizontal="right"/>
    </xf>
    <xf numFmtId="0" fontId="7" fillId="2" borderId="0" xfId="0" applyFont="1" applyFill="1" applyBorder="1" applyProtection="1"/>
    <xf numFmtId="0" fontId="7" fillId="2" borderId="3" xfId="0" applyFont="1" applyFill="1" applyBorder="1" applyProtection="1"/>
    <xf numFmtId="37" fontId="9" fillId="3" borderId="2" xfId="0" applyNumberFormat="1" applyFont="1" applyFill="1" applyBorder="1" applyProtection="1"/>
    <xf numFmtId="0" fontId="3" fillId="2" borderId="12" xfId="0" applyFont="1" applyFill="1" applyBorder="1" applyProtection="1"/>
    <xf numFmtId="0" fontId="3" fillId="2" borderId="0" xfId="0" applyFont="1" applyFill="1" applyBorder="1" applyProtection="1"/>
    <xf numFmtId="0" fontId="3" fillId="2" borderId="15" xfId="0" applyFont="1" applyFill="1" applyBorder="1" applyProtection="1"/>
    <xf numFmtId="0" fontId="22" fillId="2" borderId="0" xfId="0" applyFont="1" applyFill="1" applyBorder="1" applyProtection="1"/>
    <xf numFmtId="0" fontId="3" fillId="2" borderId="3" xfId="0" applyFont="1" applyFill="1" applyBorder="1" applyProtection="1"/>
    <xf numFmtId="0" fontId="1" fillId="7" borderId="2" xfId="0" applyFont="1" applyFill="1" applyBorder="1" applyAlignment="1" applyProtection="1">
      <alignment horizontal="right"/>
    </xf>
    <xf numFmtId="0" fontId="1" fillId="8" borderId="2" xfId="0" applyFont="1" applyFill="1" applyBorder="1" applyAlignment="1" applyProtection="1">
      <alignment horizontal="right"/>
    </xf>
    <xf numFmtId="37" fontId="25" fillId="9" borderId="2" xfId="0" applyNumberFormat="1" applyFont="1" applyFill="1" applyBorder="1" applyProtection="1"/>
    <xf numFmtId="0" fontId="1" fillId="0" borderId="0" xfId="0" applyFont="1" applyFill="1" applyBorder="1" applyAlignment="1" applyProtection="1">
      <alignment horizontal="right"/>
    </xf>
    <xf numFmtId="0" fontId="1" fillId="0" borderId="8" xfId="3" applyFont="1" applyFill="1" applyBorder="1" applyAlignment="1" applyProtection="1">
      <alignment horizontal="left" indent="1"/>
    </xf>
    <xf numFmtId="0" fontId="1" fillId="10" borderId="8" xfId="3" applyFont="1" applyFill="1" applyBorder="1" applyAlignment="1" applyProtection="1">
      <alignment horizontal="left" indent="1"/>
    </xf>
    <xf numFmtId="0" fontId="2" fillId="8" borderId="8" xfId="3" applyFont="1" applyFill="1" applyBorder="1" applyAlignment="1" applyProtection="1"/>
    <xf numFmtId="0" fontId="1" fillId="0" borderId="8" xfId="3" applyFont="1" applyFill="1" applyBorder="1" applyAlignment="1" applyProtection="1"/>
    <xf numFmtId="0" fontId="12" fillId="10" borderId="8" xfId="3" applyFont="1" applyFill="1" applyBorder="1" applyAlignment="1" applyProtection="1">
      <alignment vertical="top"/>
    </xf>
    <xf numFmtId="0" fontId="1" fillId="10" borderId="8" xfId="3" applyFont="1" applyFill="1" applyBorder="1" applyAlignment="1" applyProtection="1">
      <alignment vertical="top"/>
    </xf>
    <xf numFmtId="0" fontId="1" fillId="10" borderId="8" xfId="3" applyFont="1" applyFill="1" applyBorder="1" applyAlignment="1" applyProtection="1"/>
    <xf numFmtId="0" fontId="2" fillId="8" borderId="10" xfId="3" applyFont="1" applyFill="1" applyBorder="1" applyAlignment="1" applyProtection="1"/>
    <xf numFmtId="0" fontId="12" fillId="10" borderId="10" xfId="3" applyFont="1" applyFill="1" applyBorder="1" applyAlignment="1" applyProtection="1">
      <alignment vertical="top"/>
    </xf>
    <xf numFmtId="0" fontId="1" fillId="10" borderId="10" xfId="3" applyFont="1" applyFill="1" applyBorder="1" applyAlignment="1" applyProtection="1">
      <alignment vertical="top"/>
    </xf>
    <xf numFmtId="0" fontId="1" fillId="10" borderId="10" xfId="3" applyFont="1" applyFill="1" applyBorder="1" applyAlignment="1" applyProtection="1"/>
    <xf numFmtId="0" fontId="2" fillId="8" borderId="9" xfId="3" applyFont="1" applyFill="1" applyBorder="1" applyAlignment="1" applyProtection="1"/>
    <xf numFmtId="0" fontId="12" fillId="10" borderId="9" xfId="3" applyFont="1" applyFill="1" applyBorder="1" applyAlignment="1" applyProtection="1">
      <alignment vertical="top"/>
    </xf>
    <xf numFmtId="0" fontId="1" fillId="10" borderId="9" xfId="3" applyFont="1" applyFill="1" applyBorder="1" applyAlignment="1" applyProtection="1">
      <alignment vertical="top"/>
    </xf>
    <xf numFmtId="0" fontId="1" fillId="10" borderId="9" xfId="3" applyFont="1" applyFill="1" applyBorder="1" applyAlignment="1" applyProtection="1"/>
    <xf numFmtId="0" fontId="7" fillId="2" borderId="14" xfId="0" applyFont="1" applyFill="1" applyBorder="1" applyAlignment="1" applyProtection="1">
      <alignment horizontal="left"/>
    </xf>
    <xf numFmtId="0" fontId="7" fillId="2" borderId="0" xfId="0" applyFont="1" applyFill="1" applyBorder="1" applyAlignment="1" applyProtection="1">
      <alignment horizontal="left"/>
    </xf>
    <xf numFmtId="0" fontId="1" fillId="9" borderId="8" xfId="3" applyFont="1" applyFill="1" applyBorder="1" applyAlignment="1" applyProtection="1">
      <alignment horizontal="left" indent="1"/>
    </xf>
    <xf numFmtId="0" fontId="1" fillId="8" borderId="8" xfId="3" applyFont="1" applyFill="1" applyBorder="1" applyAlignment="1" applyProtection="1"/>
    <xf numFmtId="0" fontId="1" fillId="10" borderId="8" xfId="3" applyFont="1" applyFill="1" applyBorder="1" applyAlignment="1" applyProtection="1">
      <alignment horizontal="left" vertical="center" indent="1"/>
    </xf>
    <xf numFmtId="0" fontId="12" fillId="8" borderId="8" xfId="0" applyFont="1" applyFill="1" applyBorder="1" applyAlignment="1" applyProtection="1">
      <alignment horizontal="left"/>
    </xf>
    <xf numFmtId="0" fontId="1" fillId="9" borderId="10" xfId="3" applyFont="1" applyFill="1" applyBorder="1" applyAlignment="1" applyProtection="1">
      <alignment horizontal="left" indent="1"/>
    </xf>
    <xf numFmtId="0" fontId="1" fillId="8" borderId="10" xfId="3" applyFont="1" applyFill="1" applyBorder="1" applyAlignment="1" applyProtection="1"/>
    <xf numFmtId="0" fontId="1" fillId="10" borderId="10" xfId="3" applyFont="1" applyFill="1" applyBorder="1" applyAlignment="1" applyProtection="1">
      <alignment horizontal="left" vertical="center" indent="1"/>
    </xf>
    <xf numFmtId="0" fontId="12" fillId="8" borderId="10" xfId="0" applyFont="1" applyFill="1" applyBorder="1" applyAlignment="1" applyProtection="1">
      <alignment horizontal="left"/>
    </xf>
    <xf numFmtId="0" fontId="1" fillId="9" borderId="9" xfId="3" applyFont="1" applyFill="1" applyBorder="1" applyAlignment="1" applyProtection="1">
      <alignment horizontal="left" indent="1"/>
    </xf>
    <xf numFmtId="0" fontId="1" fillId="8" borderId="9" xfId="3" applyFont="1" applyFill="1" applyBorder="1" applyAlignment="1" applyProtection="1"/>
    <xf numFmtId="0" fontId="1" fillId="10" borderId="9" xfId="3" applyFont="1" applyFill="1" applyBorder="1" applyAlignment="1" applyProtection="1">
      <alignment horizontal="left" vertical="center" indent="1"/>
    </xf>
    <xf numFmtId="0" fontId="12" fillId="8" borderId="9" xfId="0" applyFont="1" applyFill="1" applyBorder="1" applyAlignment="1" applyProtection="1">
      <alignment horizontal="left"/>
    </xf>
    <xf numFmtId="0" fontId="1" fillId="0" borderId="8" xfId="3" applyFont="1" applyFill="1" applyBorder="1" applyAlignment="1" applyProtection="1">
      <alignment horizontal="left"/>
    </xf>
    <xf numFmtId="0" fontId="1" fillId="8" borderId="8" xfId="3" applyFont="1" applyFill="1" applyBorder="1" applyAlignment="1" applyProtection="1">
      <alignment horizontal="left"/>
    </xf>
    <xf numFmtId="0" fontId="1" fillId="0" borderId="10" xfId="3" applyFont="1" applyFill="1" applyBorder="1" applyAlignment="1" applyProtection="1">
      <alignment horizontal="left"/>
    </xf>
    <xf numFmtId="0" fontId="1" fillId="0" borderId="10" xfId="3" applyFont="1" applyFill="1" applyBorder="1" applyAlignment="1" applyProtection="1">
      <alignment horizontal="left" indent="1"/>
    </xf>
    <xf numFmtId="0" fontId="1" fillId="8" borderId="10" xfId="3" applyFont="1" applyFill="1" applyBorder="1" applyAlignment="1" applyProtection="1">
      <alignment horizontal="left"/>
    </xf>
    <xf numFmtId="0" fontId="1" fillId="0" borderId="9" xfId="3" applyFont="1" applyFill="1" applyBorder="1" applyAlignment="1" applyProtection="1">
      <alignment horizontal="left" indent="1"/>
    </xf>
    <xf numFmtId="0" fontId="1" fillId="8" borderId="9" xfId="3" applyFont="1" applyFill="1" applyBorder="1" applyAlignment="1" applyProtection="1">
      <alignment horizontal="left"/>
    </xf>
    <xf numFmtId="0" fontId="1" fillId="9" borderId="8" xfId="3" applyFont="1" applyFill="1" applyBorder="1" applyAlignment="1" applyProtection="1"/>
    <xf numFmtId="0" fontId="2" fillId="7" borderId="8" xfId="3" applyFont="1" applyFill="1" applyBorder="1" applyAlignment="1" applyProtection="1"/>
    <xf numFmtId="0" fontId="1" fillId="9" borderId="10" xfId="3" applyFont="1" applyFill="1" applyBorder="1" applyAlignment="1" applyProtection="1"/>
    <xf numFmtId="0" fontId="2" fillId="7" borderId="10" xfId="3" applyFont="1" applyFill="1" applyBorder="1" applyAlignment="1" applyProtection="1"/>
    <xf numFmtId="0" fontId="1" fillId="9" borderId="9" xfId="3" applyFont="1" applyFill="1" applyBorder="1" applyAlignment="1" applyProtection="1"/>
    <xf numFmtId="0" fontId="2" fillId="7" borderId="9" xfId="3" applyFont="1" applyFill="1" applyBorder="1" applyAlignment="1" applyProtection="1"/>
    <xf numFmtId="0" fontId="1" fillId="4" borderId="10" xfId="0" applyFont="1" applyFill="1" applyBorder="1" applyAlignment="1" applyProtection="1">
      <alignment horizontal="left" indent="1"/>
    </xf>
    <xf numFmtId="0" fontId="1" fillId="4" borderId="9" xfId="0" applyFont="1" applyFill="1" applyBorder="1" applyAlignment="1" applyProtection="1">
      <alignment horizontal="left" indent="1"/>
    </xf>
    <xf numFmtId="0" fontId="1" fillId="4" borderId="8" xfId="0" applyFont="1" applyFill="1" applyBorder="1" applyAlignment="1" applyProtection="1">
      <alignment horizontal="left" wrapText="1" indent="2"/>
    </xf>
    <xf numFmtId="0" fontId="1" fillId="5" borderId="8" xfId="0" applyFont="1" applyFill="1" applyBorder="1" applyAlignment="1" applyProtection="1">
      <alignment horizontal="left" indent="1"/>
    </xf>
    <xf numFmtId="0" fontId="12" fillId="4" borderId="8" xfId="0" applyFont="1" applyFill="1" applyBorder="1" applyAlignment="1" applyProtection="1">
      <alignment horizontal="left"/>
    </xf>
    <xf numFmtId="0" fontId="1" fillId="0" borderId="10" xfId="0" applyFont="1" applyFill="1" applyBorder="1" applyAlignment="1" applyProtection="1">
      <alignment horizontal="left"/>
    </xf>
    <xf numFmtId="0" fontId="1" fillId="4" borderId="10" xfId="0" applyFont="1" applyFill="1" applyBorder="1" applyAlignment="1" applyProtection="1">
      <alignment horizontal="left" wrapText="1" indent="1"/>
    </xf>
    <xf numFmtId="0" fontId="1" fillId="4" borderId="10" xfId="0" applyFont="1" applyFill="1" applyBorder="1" applyAlignment="1" applyProtection="1">
      <alignment horizontal="left" wrapText="1" indent="2"/>
    </xf>
    <xf numFmtId="0" fontId="1" fillId="5" borderId="10" xfId="0" applyFont="1" applyFill="1" applyBorder="1" applyAlignment="1" applyProtection="1">
      <alignment horizontal="left" wrapText="1" indent="1"/>
    </xf>
    <xf numFmtId="0" fontId="1" fillId="5" borderId="10" xfId="0" applyFont="1" applyFill="1" applyBorder="1" applyAlignment="1" applyProtection="1">
      <alignment horizontal="left" indent="1"/>
    </xf>
    <xf numFmtId="0" fontId="12" fillId="4" borderId="10" xfId="0" applyFont="1" applyFill="1" applyBorder="1" applyAlignment="1" applyProtection="1">
      <alignment horizontal="left"/>
    </xf>
    <xf numFmtId="0" fontId="12" fillId="5" borderId="9" xfId="0" applyFont="1" applyFill="1" applyBorder="1" applyAlignment="1" applyProtection="1">
      <alignment horizontal="left" wrapText="1"/>
    </xf>
    <xf numFmtId="0" fontId="1" fillId="4" borderId="9" xfId="0" applyFont="1" applyFill="1" applyBorder="1" applyAlignment="1" applyProtection="1">
      <alignment horizontal="left" wrapText="1" indent="1"/>
    </xf>
    <xf numFmtId="0" fontId="1" fillId="4" borderId="9" xfId="0" applyFont="1" applyFill="1" applyBorder="1" applyAlignment="1" applyProtection="1">
      <alignment horizontal="left" wrapText="1" indent="2"/>
    </xf>
    <xf numFmtId="0" fontId="1" fillId="5" borderId="9" xfId="0" applyFont="1" applyFill="1" applyBorder="1" applyAlignment="1" applyProtection="1">
      <alignment horizontal="left" wrapText="1" indent="1"/>
    </xf>
    <xf numFmtId="0" fontId="1" fillId="5" borderId="9" xfId="0" applyFont="1" applyFill="1" applyBorder="1" applyAlignment="1" applyProtection="1">
      <alignment horizontal="left" indent="1"/>
    </xf>
    <xf numFmtId="0" fontId="12" fillId="4" borderId="9" xfId="0" applyFont="1" applyFill="1" applyBorder="1" applyAlignment="1" applyProtection="1">
      <alignment horizontal="left"/>
    </xf>
    <xf numFmtId="0" fontId="1" fillId="0" borderId="10" xfId="0" applyFont="1" applyFill="1" applyBorder="1" applyAlignment="1" applyProtection="1">
      <alignment horizontal="left" indent="1"/>
    </xf>
    <xf numFmtId="0" fontId="1" fillId="12" borderId="2" xfId="0" applyFont="1" applyFill="1" applyBorder="1" applyProtection="1"/>
    <xf numFmtId="0" fontId="7" fillId="2" borderId="13" xfId="0" applyFont="1" applyFill="1" applyBorder="1" applyAlignment="1" applyProtection="1">
      <alignment horizontal="left"/>
    </xf>
    <xf numFmtId="37" fontId="1" fillId="5" borderId="2" xfId="0" applyNumberFormat="1" applyFont="1" applyFill="1" applyBorder="1" applyAlignment="1" applyProtection="1"/>
    <xf numFmtId="0" fontId="1" fillId="9" borderId="0" xfId="0" applyFont="1" applyFill="1" applyBorder="1" applyAlignment="1" applyProtection="1">
      <alignment horizontal="left" indent="1"/>
    </xf>
    <xf numFmtId="0" fontId="1" fillId="9" borderId="8" xfId="0" applyFont="1" applyFill="1" applyBorder="1" applyAlignment="1" applyProtection="1">
      <alignment horizontal="left" indent="1"/>
    </xf>
    <xf numFmtId="0" fontId="1" fillId="9" borderId="8" xfId="0" applyFont="1" applyFill="1" applyBorder="1" applyAlignment="1" applyProtection="1">
      <alignment horizontal="left" indent="2"/>
    </xf>
    <xf numFmtId="0" fontId="1" fillId="9" borderId="10" xfId="0" applyFont="1" applyFill="1" applyBorder="1" applyAlignment="1" applyProtection="1">
      <alignment horizontal="left" indent="2"/>
    </xf>
    <xf numFmtId="0" fontId="1" fillId="9" borderId="10" xfId="0" applyFont="1" applyFill="1" applyBorder="1" applyAlignment="1" applyProtection="1">
      <alignment horizontal="left" indent="1"/>
    </xf>
    <xf numFmtId="0" fontId="1" fillId="9" borderId="9" xfId="0" applyFont="1" applyFill="1" applyBorder="1" applyAlignment="1" applyProtection="1">
      <alignment horizontal="left" indent="2"/>
    </xf>
    <xf numFmtId="0" fontId="1" fillId="9" borderId="9" xfId="0" applyFont="1" applyFill="1" applyBorder="1" applyAlignment="1" applyProtection="1">
      <alignment horizontal="left" indent="1"/>
    </xf>
    <xf numFmtId="37" fontId="1" fillId="8" borderId="2" xfId="0" applyNumberFormat="1" applyFont="1" applyFill="1" applyBorder="1" applyProtection="1"/>
    <xf numFmtId="0" fontId="1" fillId="9" borderId="9" xfId="3" applyFont="1" applyFill="1" applyBorder="1" applyAlignment="1" applyProtection="1">
      <alignment horizontal="left"/>
    </xf>
    <xf numFmtId="0" fontId="1" fillId="10" borderId="9" xfId="3" applyFont="1" applyFill="1" applyBorder="1" applyAlignment="1" applyProtection="1">
      <alignment horizontal="left"/>
    </xf>
    <xf numFmtId="0" fontId="1" fillId="10" borderId="9" xfId="3" applyFont="1" applyFill="1" applyBorder="1" applyAlignment="1" applyProtection="1">
      <alignment horizontal="left" vertical="center"/>
    </xf>
    <xf numFmtId="0" fontId="1" fillId="9" borderId="8" xfId="3" applyFont="1" applyFill="1" applyBorder="1" applyAlignment="1" applyProtection="1">
      <alignment horizontal="left"/>
    </xf>
    <xf numFmtId="0" fontId="1" fillId="10" borderId="8" xfId="3" applyFont="1" applyFill="1" applyBorder="1" applyAlignment="1" applyProtection="1">
      <alignment horizontal="left"/>
    </xf>
    <xf numFmtId="0" fontId="12" fillId="5" borderId="8" xfId="0" applyFont="1" applyFill="1" applyBorder="1" applyAlignment="1" applyProtection="1">
      <alignment horizontal="left"/>
    </xf>
    <xf numFmtId="0" fontId="7" fillId="2" borderId="3" xfId="0" applyFont="1" applyFill="1" applyBorder="1" applyAlignment="1" applyProtection="1">
      <alignment horizontal="left"/>
    </xf>
    <xf numFmtId="0" fontId="6" fillId="3" borderId="16" xfId="0" applyFont="1" applyFill="1" applyBorder="1" applyAlignment="1" applyProtection="1">
      <alignment horizontal="left"/>
    </xf>
    <xf numFmtId="0" fontId="6" fillId="3" borderId="3" xfId="0" applyFont="1" applyFill="1" applyBorder="1" applyAlignment="1" applyProtection="1">
      <alignment horizontal="left"/>
    </xf>
    <xf numFmtId="0" fontId="6" fillId="3" borderId="11" xfId="0" applyFont="1" applyFill="1" applyBorder="1" applyAlignment="1" applyProtection="1">
      <alignment horizontal="left"/>
    </xf>
    <xf numFmtId="37" fontId="1" fillId="3" borderId="6" xfId="0" applyNumberFormat="1" applyFont="1" applyFill="1" applyBorder="1" applyProtection="1"/>
    <xf numFmtId="0" fontId="7" fillId="2" borderId="16" xfId="0" applyFont="1" applyFill="1" applyBorder="1" applyAlignment="1" applyProtection="1">
      <alignment horizontal="left"/>
    </xf>
    <xf numFmtId="0" fontId="7" fillId="2" borderId="11" xfId="0" applyFont="1" applyFill="1" applyBorder="1" applyAlignment="1" applyProtection="1">
      <alignment horizontal="left"/>
    </xf>
    <xf numFmtId="0" fontId="1" fillId="3" borderId="6" xfId="0" applyFont="1" applyFill="1" applyBorder="1" applyProtection="1"/>
    <xf numFmtId="0" fontId="1" fillId="12" borderId="14" xfId="0" applyFont="1" applyFill="1" applyBorder="1" applyProtection="1"/>
    <xf numFmtId="0" fontId="1" fillId="9" borderId="0" xfId="0" applyFont="1" applyFill="1" applyBorder="1" applyAlignment="1" applyProtection="1">
      <alignment horizontal="left"/>
    </xf>
    <xf numFmtId="0" fontId="1" fillId="9" borderId="9" xfId="0" applyFont="1" applyFill="1" applyBorder="1" applyAlignment="1" applyProtection="1">
      <alignment horizontal="left"/>
    </xf>
    <xf numFmtId="0" fontId="7" fillId="2" borderId="14" xfId="0" applyFont="1" applyFill="1" applyBorder="1" applyProtection="1"/>
    <xf numFmtId="0" fontId="3" fillId="2" borderId="14" xfId="0" applyFont="1" applyFill="1" applyBorder="1" applyProtection="1"/>
    <xf numFmtId="0" fontId="28" fillId="0" borderId="0" xfId="0" applyFont="1"/>
    <xf numFmtId="0" fontId="1" fillId="4" borderId="9" xfId="0" applyFont="1" applyFill="1" applyBorder="1" applyAlignment="1" applyProtection="1"/>
    <xf numFmtId="37" fontId="1" fillId="8" borderId="2" xfId="0" applyNumberFormat="1" applyFont="1" applyFill="1" applyBorder="1" applyAlignment="1" applyProtection="1">
      <alignment horizontal="right"/>
    </xf>
    <xf numFmtId="0" fontId="2" fillId="3" borderId="2" xfId="0" applyFont="1" applyFill="1" applyBorder="1" applyAlignment="1" applyProtection="1">
      <alignment horizontal="left"/>
    </xf>
    <xf numFmtId="0" fontId="7" fillId="2" borderId="3"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6" xfId="0" applyFont="1" applyFill="1" applyBorder="1" applyAlignment="1" applyProtection="1">
      <alignment horizontal="right"/>
    </xf>
    <xf numFmtId="0" fontId="3" fillId="2" borderId="4" xfId="0" applyFont="1" applyFill="1" applyBorder="1" applyAlignment="1" applyProtection="1">
      <alignment horizontal="right" wrapText="1"/>
    </xf>
    <xf numFmtId="0" fontId="30" fillId="2" borderId="4" xfId="0" applyFont="1" applyFill="1" applyBorder="1" applyAlignment="1" applyProtection="1">
      <alignment horizontal="right" wrapText="1"/>
    </xf>
    <xf numFmtId="0" fontId="12" fillId="0" borderId="0" xfId="0" applyFont="1" applyProtection="1"/>
    <xf numFmtId="0" fontId="1" fillId="8" borderId="8" xfId="3" applyFont="1" applyFill="1" applyBorder="1" applyAlignment="1" applyProtection="1">
      <alignment horizontal="left" indent="1"/>
    </xf>
    <xf numFmtId="0" fontId="1" fillId="8" borderId="9" xfId="3" applyFont="1" applyFill="1" applyBorder="1" applyAlignment="1" applyProtection="1">
      <alignment horizontal="left" indent="1"/>
    </xf>
    <xf numFmtId="0" fontId="1" fillId="8" borderId="10" xfId="3" applyFont="1" applyFill="1" applyBorder="1" applyAlignment="1" applyProtection="1">
      <alignment horizontal="left" indent="1"/>
    </xf>
    <xf numFmtId="37" fontId="1" fillId="4" borderId="2" xfId="0" applyNumberFormat="1" applyFont="1" applyFill="1" applyBorder="1" applyAlignment="1" applyProtection="1">
      <alignment horizontal="right"/>
    </xf>
    <xf numFmtId="0" fontId="1" fillId="0" borderId="0" xfId="0" quotePrefix="1" applyFont="1" applyFill="1" applyBorder="1" applyProtection="1"/>
    <xf numFmtId="37" fontId="9" fillId="4" borderId="2" xfId="0" applyNumberFormat="1" applyFont="1" applyFill="1" applyBorder="1" applyProtection="1"/>
    <xf numFmtId="0" fontId="3" fillId="2" borderId="5" xfId="0" applyFont="1" applyFill="1" applyBorder="1" applyAlignment="1" applyProtection="1">
      <alignment horizontal="right" wrapText="1"/>
    </xf>
    <xf numFmtId="0" fontId="3" fillId="2" borderId="14" xfId="0" applyFont="1" applyFill="1" applyBorder="1" applyAlignment="1" applyProtection="1">
      <alignment horizontal="right" wrapText="1"/>
    </xf>
    <xf numFmtId="0" fontId="3" fillId="2" borderId="4" xfId="0" applyFont="1" applyFill="1" applyBorder="1" applyAlignment="1" applyProtection="1">
      <alignment horizontal="center" wrapText="1"/>
    </xf>
    <xf numFmtId="0" fontId="1" fillId="4" borderId="2" xfId="0" applyFont="1" applyFill="1" applyBorder="1" applyAlignment="1" applyProtection="1"/>
    <xf numFmtId="0" fontId="16" fillId="6" borderId="13" xfId="2" applyFont="1" applyFill="1" applyBorder="1" applyAlignment="1" applyProtection="1">
      <alignment vertical="top" wrapText="1"/>
    </xf>
    <xf numFmtId="0" fontId="11" fillId="0" borderId="0" xfId="0" applyNumberFormat="1" applyFont="1" applyAlignment="1" applyProtection="1">
      <alignment horizontal="center"/>
    </xf>
    <xf numFmtId="0" fontId="12" fillId="0" borderId="0" xfId="0" applyFont="1" applyBorder="1" applyProtection="1"/>
    <xf numFmtId="0" fontId="11" fillId="0" borderId="0" xfId="0" applyNumberFormat="1" applyFont="1" applyBorder="1" applyAlignment="1" applyProtection="1"/>
    <xf numFmtId="0" fontId="11" fillId="0" borderId="2" xfId="0" applyFont="1" applyBorder="1" applyAlignment="1" applyProtection="1">
      <alignment horizontal="center"/>
    </xf>
    <xf numFmtId="0" fontId="10" fillId="6" borderId="8" xfId="0" applyFont="1" applyFill="1" applyBorder="1" applyAlignment="1" applyProtection="1">
      <alignment horizontal="right" wrapText="1"/>
    </xf>
    <xf numFmtId="0" fontId="10" fillId="6" borderId="2" xfId="0" applyFont="1" applyFill="1" applyBorder="1" applyAlignment="1" applyProtection="1">
      <alignment horizontal="right" wrapText="1"/>
    </xf>
    <xf numFmtId="0" fontId="11" fillId="0" borderId="0" xfId="0" applyFont="1" applyBorder="1" applyAlignment="1" applyProtection="1"/>
    <xf numFmtId="0" fontId="12" fillId="0" borderId="0" xfId="0" applyFont="1" applyAlignment="1" applyProtection="1">
      <alignment horizontal="center" vertical="center" wrapText="1"/>
    </xf>
    <xf numFmtId="0" fontId="17" fillId="6" borderId="11" xfId="0" applyFont="1" applyFill="1" applyBorder="1" applyProtection="1"/>
    <xf numFmtId="0" fontId="11" fillId="0" borderId="0" xfId="0" applyFont="1" applyAlignment="1" applyProtection="1">
      <alignment horizontal="center"/>
    </xf>
    <xf numFmtId="0" fontId="12" fillId="0" borderId="0" xfId="0" applyFont="1" applyAlignment="1" applyProtection="1">
      <alignment horizontal="center" wrapText="1"/>
    </xf>
    <xf numFmtId="0" fontId="12" fillId="7" borderId="2" xfId="0" applyFont="1" applyFill="1" applyBorder="1" applyProtection="1"/>
    <xf numFmtId="0" fontId="11" fillId="7" borderId="2" xfId="0" applyFont="1" applyFill="1" applyBorder="1" applyProtection="1"/>
    <xf numFmtId="0" fontId="29" fillId="0" borderId="0" xfId="0" applyFont="1" applyAlignment="1" applyProtection="1">
      <alignment horizontal="center"/>
    </xf>
    <xf numFmtId="0" fontId="29" fillId="0" borderId="0" xfId="0" applyNumberFormat="1" applyFont="1" applyAlignment="1" applyProtection="1">
      <alignment horizontal="center"/>
    </xf>
    <xf numFmtId="0" fontId="12" fillId="10" borderId="8" xfId="0" applyFont="1" applyFill="1" applyBorder="1" applyAlignment="1" applyProtection="1">
      <alignment horizontal="left" indent="1"/>
    </xf>
    <xf numFmtId="0" fontId="12" fillId="0" borderId="0" xfId="0" applyFont="1" applyAlignment="1" applyProtection="1">
      <alignment horizontal="center"/>
    </xf>
    <xf numFmtId="0" fontId="12" fillId="0" borderId="0" xfId="11" applyNumberFormat="1" applyFont="1" applyAlignment="1" applyProtection="1">
      <alignment horizontal="center"/>
    </xf>
    <xf numFmtId="0" fontId="12" fillId="0" borderId="0" xfId="0" applyFont="1" applyAlignment="1" applyProtection="1">
      <alignment horizontal="left"/>
    </xf>
    <xf numFmtId="0" fontId="12" fillId="8" borderId="9" xfId="0" applyFont="1" applyFill="1" applyBorder="1" applyProtection="1"/>
    <xf numFmtId="0" fontId="12" fillId="8" borderId="10" xfId="0" applyFont="1" applyFill="1" applyBorder="1" applyProtection="1"/>
    <xf numFmtId="37" fontId="12" fillId="8" borderId="2" xfId="0" applyNumberFormat="1" applyFont="1" applyFill="1" applyBorder="1" applyAlignment="1" applyProtection="1">
      <alignment horizontal="right"/>
    </xf>
    <xf numFmtId="0" fontId="12" fillId="0" borderId="8" xfId="0" applyFont="1" applyFill="1" applyBorder="1" applyProtection="1"/>
    <xf numFmtId="0" fontId="11" fillId="8" borderId="8" xfId="0" applyFont="1" applyFill="1" applyBorder="1" applyProtection="1"/>
    <xf numFmtId="0" fontId="11" fillId="8" borderId="9" xfId="0" applyFont="1" applyFill="1" applyBorder="1" applyProtection="1"/>
    <xf numFmtId="0" fontId="11" fillId="8" borderId="10" xfId="0" applyFont="1" applyFill="1" applyBorder="1" applyProtection="1"/>
    <xf numFmtId="0" fontId="12" fillId="10" borderId="8" xfId="0" applyFont="1" applyFill="1" applyBorder="1" applyProtection="1"/>
    <xf numFmtId="0" fontId="12" fillId="10" borderId="2" xfId="0" applyFont="1" applyFill="1" applyBorder="1" applyAlignment="1" applyProtection="1">
      <alignment horizontal="right"/>
    </xf>
    <xf numFmtId="0" fontId="12" fillId="0" borderId="0" xfId="0" applyNumberFormat="1" applyFont="1" applyProtection="1"/>
    <xf numFmtId="0" fontId="12" fillId="7" borderId="2" xfId="0" applyFont="1" applyFill="1" applyBorder="1" applyAlignment="1" applyProtection="1">
      <alignment horizontal="right"/>
    </xf>
    <xf numFmtId="0" fontId="12" fillId="10" borderId="10" xfId="0" applyFont="1" applyFill="1" applyBorder="1" applyAlignment="1" applyProtection="1"/>
    <xf numFmtId="0" fontId="12" fillId="0" borderId="0" xfId="0" quotePrefix="1" applyFont="1" applyProtection="1"/>
    <xf numFmtId="0" fontId="12" fillId="0" borderId="2" xfId="0" applyFont="1" applyFill="1" applyBorder="1" applyAlignment="1" applyProtection="1">
      <alignment horizontal="right"/>
    </xf>
    <xf numFmtId="0" fontId="11" fillId="10" borderId="8" xfId="0" applyFont="1" applyFill="1" applyBorder="1" applyProtection="1"/>
    <xf numFmtId="0" fontId="1" fillId="10" borderId="8" xfId="0" applyFont="1" applyFill="1" applyBorder="1" applyProtection="1"/>
    <xf numFmtId="0" fontId="1" fillId="10" borderId="9" xfId="0" applyFont="1" applyFill="1" applyBorder="1" applyProtection="1"/>
    <xf numFmtId="0" fontId="2" fillId="7" borderId="8" xfId="0" applyFont="1" applyFill="1" applyBorder="1" applyProtection="1"/>
    <xf numFmtId="0" fontId="2" fillId="7" borderId="9" xfId="0" applyFont="1" applyFill="1" applyBorder="1" applyProtection="1"/>
    <xf numFmtId="0" fontId="2" fillId="7" borderId="10" xfId="0" applyFont="1" applyFill="1" applyBorder="1" applyProtection="1"/>
    <xf numFmtId="0" fontId="12" fillId="10" borderId="2" xfId="0" applyFont="1" applyFill="1" applyBorder="1" applyProtection="1"/>
    <xf numFmtId="0" fontId="9" fillId="10" borderId="2" xfId="0" applyFont="1" applyFill="1" applyBorder="1" applyAlignment="1" applyProtection="1">
      <alignment horizontal="right"/>
    </xf>
    <xf numFmtId="37" fontId="12" fillId="0" borderId="0" xfId="0" applyNumberFormat="1" applyFont="1" applyAlignment="1" applyProtection="1">
      <alignment horizontal="center"/>
    </xf>
    <xf numFmtId="0" fontId="12" fillId="0" borderId="0" xfId="0" applyFont="1" applyAlignment="1" applyProtection="1">
      <alignment horizontal="right"/>
    </xf>
    <xf numFmtId="0" fontId="10" fillId="6" borderId="1" xfId="2" applyFont="1" applyFill="1" applyBorder="1" applyAlignment="1" applyProtection="1">
      <alignment horizontal="left" vertical="top" wrapText="1"/>
    </xf>
    <xf numFmtId="0" fontId="19" fillId="6" borderId="13" xfId="2" applyFont="1" applyFill="1" applyBorder="1" applyAlignment="1" applyProtection="1">
      <alignment vertical="top" wrapText="1"/>
    </xf>
    <xf numFmtId="0" fontId="21" fillId="0" borderId="0" xfId="2" applyFont="1" applyFill="1" applyBorder="1" applyAlignment="1" applyProtection="1">
      <alignment vertical="top" wrapText="1"/>
    </xf>
    <xf numFmtId="0" fontId="12" fillId="0" borderId="0" xfId="0" applyFont="1" applyFill="1" applyProtection="1"/>
    <xf numFmtId="0" fontId="10" fillId="6" borderId="14" xfId="2" applyFont="1" applyFill="1" applyBorder="1" applyAlignment="1" applyProtection="1">
      <alignment horizontal="left" vertical="top" wrapText="1"/>
    </xf>
    <xf numFmtId="0" fontId="10" fillId="6" borderId="0" xfId="2" applyFont="1" applyFill="1" applyBorder="1" applyAlignment="1" applyProtection="1">
      <alignment horizontal="left" vertical="top" wrapText="1"/>
    </xf>
    <xf numFmtId="0" fontId="19" fillId="6" borderId="3" xfId="2" applyFont="1" applyFill="1" applyBorder="1" applyAlignment="1" applyProtection="1">
      <alignment vertical="top" wrapText="1"/>
    </xf>
    <xf numFmtId="0" fontId="18" fillId="6" borderId="14" xfId="0" applyFont="1" applyFill="1" applyBorder="1" applyAlignment="1" applyProtection="1">
      <alignment wrapText="1"/>
    </xf>
    <xf numFmtId="0" fontId="18" fillId="6" borderId="0" xfId="0" applyFont="1" applyFill="1" applyBorder="1" applyAlignment="1" applyProtection="1">
      <alignment wrapText="1"/>
    </xf>
    <xf numFmtId="0" fontId="18" fillId="6" borderId="15" xfId="0" applyFont="1" applyFill="1" applyBorder="1" applyAlignment="1" applyProtection="1">
      <alignment wrapText="1"/>
    </xf>
    <xf numFmtId="0" fontId="30" fillId="6" borderId="4" xfId="0" applyFont="1" applyFill="1" applyBorder="1" applyAlignment="1" applyProtection="1">
      <alignment horizontal="right" vertical="center" wrapText="1"/>
    </xf>
    <xf numFmtId="0" fontId="30" fillId="6" borderId="4" xfId="0" applyFont="1" applyFill="1" applyBorder="1" applyAlignment="1" applyProtection="1">
      <alignment horizontal="right" vertical="center"/>
    </xf>
    <xf numFmtId="0" fontId="12" fillId="0" borderId="0" xfId="0" applyFont="1" applyFill="1" applyAlignment="1" applyProtection="1">
      <alignment horizontal="center"/>
    </xf>
    <xf numFmtId="0" fontId="30" fillId="6" borderId="4" xfId="0" applyFont="1" applyFill="1" applyBorder="1" applyAlignment="1" applyProtection="1">
      <alignment horizontal="right"/>
    </xf>
    <xf numFmtId="0" fontId="30" fillId="6" borderId="5" xfId="0" applyFont="1" applyFill="1" applyBorder="1" applyAlignment="1" applyProtection="1">
      <alignment horizontal="right"/>
    </xf>
    <xf numFmtId="0" fontId="18" fillId="6" borderId="3" xfId="0" applyFont="1" applyFill="1" applyBorder="1" applyAlignment="1" applyProtection="1">
      <alignment wrapText="1"/>
    </xf>
    <xf numFmtId="0" fontId="18" fillId="6" borderId="11" xfId="0" applyFont="1" applyFill="1" applyBorder="1" applyAlignment="1" applyProtection="1">
      <alignment wrapText="1"/>
    </xf>
    <xf numFmtId="0" fontId="10" fillId="6" borderId="6" xfId="0" applyFont="1" applyFill="1" applyBorder="1" applyAlignment="1" applyProtection="1">
      <alignment horizontal="right"/>
    </xf>
    <xf numFmtId="0" fontId="12" fillId="0" borderId="0" xfId="0" applyFont="1" applyAlignment="1" applyProtection="1">
      <alignment wrapText="1"/>
    </xf>
    <xf numFmtId="0" fontId="10" fillId="6" borderId="1" xfId="2" applyFont="1" applyFill="1" applyBorder="1" applyAlignment="1" applyProtection="1">
      <alignment vertical="top" wrapText="1"/>
    </xf>
    <xf numFmtId="0" fontId="18" fillId="6" borderId="14" xfId="0" applyFont="1" applyFill="1" applyBorder="1" applyProtection="1"/>
    <xf numFmtId="0" fontId="18" fillId="6" borderId="0" xfId="0" applyFont="1" applyFill="1" applyBorder="1" applyProtection="1"/>
    <xf numFmtId="0" fontId="18" fillId="6" borderId="15" xfId="0" applyFont="1" applyFill="1" applyBorder="1" applyProtection="1"/>
    <xf numFmtId="0" fontId="10" fillId="6" borderId="2" xfId="0" applyFont="1" applyFill="1" applyBorder="1" applyAlignment="1" applyProtection="1">
      <alignment horizontal="right" vertical="top" wrapText="1"/>
    </xf>
    <xf numFmtId="0" fontId="18" fillId="6" borderId="16" xfId="0" applyFont="1" applyFill="1" applyBorder="1" applyProtection="1"/>
    <xf numFmtId="0" fontId="18" fillId="6" borderId="3" xfId="0" applyFont="1" applyFill="1" applyBorder="1" applyProtection="1"/>
    <xf numFmtId="0" fontId="18" fillId="6" borderId="11" xfId="0" applyFont="1" applyFill="1" applyBorder="1" applyProtection="1"/>
    <xf numFmtId="0" fontId="11" fillId="7" borderId="8" xfId="0" applyFont="1" applyFill="1" applyBorder="1" applyAlignment="1" applyProtection="1"/>
    <xf numFmtId="0" fontId="11" fillId="7" borderId="9" xfId="0" applyFont="1" applyFill="1" applyBorder="1" applyAlignment="1" applyProtection="1">
      <alignment wrapText="1"/>
    </xf>
    <xf numFmtId="0" fontId="11" fillId="7" borderId="10" xfId="0" applyFont="1" applyFill="1" applyBorder="1" applyAlignment="1" applyProtection="1">
      <alignment wrapText="1"/>
    </xf>
    <xf numFmtId="0" fontId="1" fillId="10" borderId="8" xfId="0" applyFont="1" applyFill="1" applyBorder="1" applyAlignment="1" applyProtection="1">
      <alignment horizontal="left" indent="1"/>
    </xf>
    <xf numFmtId="0" fontId="1" fillId="10" borderId="9" xfId="0" applyFont="1" applyFill="1" applyBorder="1" applyAlignment="1" applyProtection="1">
      <alignment horizontal="left"/>
    </xf>
    <xf numFmtId="0" fontId="1" fillId="10" borderId="9" xfId="0" applyFont="1" applyFill="1" applyBorder="1" applyAlignment="1" applyProtection="1">
      <alignment horizontal="left" indent="1"/>
    </xf>
    <xf numFmtId="0" fontId="1" fillId="10" borderId="10" xfId="0" applyFont="1" applyFill="1" applyBorder="1" applyAlignment="1" applyProtection="1">
      <alignment horizontal="left" indent="1"/>
    </xf>
    <xf numFmtId="0" fontId="12" fillId="0" borderId="8" xfId="0" applyFont="1" applyFill="1" applyBorder="1" applyAlignment="1" applyProtection="1">
      <alignment horizontal="left" indent="1"/>
    </xf>
    <xf numFmtId="0" fontId="12" fillId="0" borderId="9" xfId="0" applyFont="1" applyFill="1" applyBorder="1" applyAlignment="1" applyProtection="1">
      <alignment horizontal="left" indent="1"/>
    </xf>
    <xf numFmtId="0" fontId="12" fillId="0" borderId="9" xfId="0" applyFont="1" applyFill="1" applyBorder="1" applyProtection="1"/>
    <xf numFmtId="0" fontId="15" fillId="10" borderId="2" xfId="0" applyFont="1" applyFill="1" applyBorder="1" applyAlignment="1" applyProtection="1">
      <alignment horizontal="right"/>
    </xf>
    <xf numFmtId="0" fontId="10" fillId="6" borderId="1" xfId="0" applyFont="1" applyFill="1" applyBorder="1" applyProtection="1"/>
    <xf numFmtId="0" fontId="10" fillId="6" borderId="13" xfId="0" applyFont="1" applyFill="1" applyBorder="1" applyProtection="1"/>
    <xf numFmtId="0" fontId="0" fillId="0" borderId="0" xfId="0" applyProtection="1"/>
    <xf numFmtId="0" fontId="10" fillId="6" borderId="14" xfId="0" applyFont="1" applyFill="1" applyBorder="1" applyProtection="1"/>
    <xf numFmtId="0" fontId="10" fillId="6" borderId="0" xfId="0" applyFont="1" applyFill="1" applyBorder="1" applyProtection="1"/>
    <xf numFmtId="0" fontId="10" fillId="6" borderId="3" xfId="2" applyFont="1" applyFill="1" applyBorder="1" applyAlignment="1" applyProtection="1">
      <alignment horizontal="center" vertical="top" wrapText="1"/>
    </xf>
    <xf numFmtId="0" fontId="10" fillId="6" borderId="15" xfId="0" applyFont="1" applyFill="1" applyBorder="1" applyProtection="1"/>
    <xf numFmtId="0" fontId="12" fillId="12" borderId="2" xfId="0" applyFont="1" applyFill="1" applyBorder="1" applyProtection="1"/>
    <xf numFmtId="0" fontId="0" fillId="0" borderId="0" xfId="0" applyFill="1" applyProtection="1"/>
    <xf numFmtId="0" fontId="0" fillId="0" borderId="0" xfId="0" applyNumberFormat="1" applyProtection="1"/>
    <xf numFmtId="0" fontId="10" fillId="6" borderId="3" xfId="2" applyFont="1" applyFill="1" applyBorder="1" applyAlignment="1" applyProtection="1">
      <alignment vertical="top" wrapText="1"/>
    </xf>
    <xf numFmtId="0" fontId="10" fillId="6" borderId="4" xfId="0" applyFont="1" applyFill="1" applyBorder="1" applyAlignment="1" applyProtection="1">
      <alignment horizontal="right" wrapText="1"/>
    </xf>
    <xf numFmtId="0" fontId="10" fillId="6" borderId="3" xfId="0" applyFont="1" applyFill="1" applyBorder="1" applyProtection="1"/>
    <xf numFmtId="0" fontId="10" fillId="6" borderId="11" xfId="0" applyFont="1" applyFill="1" applyBorder="1" applyProtection="1"/>
    <xf numFmtId="37" fontId="12" fillId="0" borderId="2" xfId="0" applyNumberFormat="1" applyFont="1" applyFill="1" applyBorder="1" applyAlignment="1" applyProtection="1">
      <alignment horizontal="right"/>
    </xf>
    <xf numFmtId="0" fontId="1" fillId="0" borderId="0" xfId="0" applyFont="1" applyProtection="1"/>
    <xf numFmtId="0" fontId="12" fillId="0" borderId="0" xfId="0" applyFont="1" applyBorder="1" applyAlignment="1" applyProtection="1">
      <alignment wrapText="1"/>
    </xf>
    <xf numFmtId="0" fontId="12" fillId="0" borderId="0" xfId="0" applyFont="1" applyBorder="1" applyAlignment="1" applyProtection="1"/>
    <xf numFmtId="0" fontId="12" fillId="0" borderId="9" xfId="0" applyFont="1" applyFill="1" applyBorder="1" applyAlignment="1" applyProtection="1">
      <alignment horizontal="left"/>
    </xf>
    <xf numFmtId="0" fontId="11" fillId="0" borderId="8" xfId="0" applyFont="1" applyFill="1" applyBorder="1" applyProtection="1"/>
    <xf numFmtId="0" fontId="11" fillId="0" borderId="9" xfId="0" applyFont="1" applyFill="1" applyBorder="1" applyProtection="1"/>
    <xf numFmtId="0" fontId="12" fillId="0" borderId="2" xfId="0" applyFont="1" applyFill="1" applyBorder="1" applyProtection="1"/>
    <xf numFmtId="37" fontId="12" fillId="8" borderId="2" xfId="0" applyNumberFormat="1" applyFont="1" applyFill="1" applyBorder="1" applyProtection="1"/>
    <xf numFmtId="0" fontId="12" fillId="0" borderId="0" xfId="0" applyFont="1" applyFill="1" applyBorder="1" applyProtection="1"/>
    <xf numFmtId="0" fontId="10" fillId="6" borderId="1" xfId="0" applyFont="1" applyFill="1" applyBorder="1" applyAlignment="1" applyProtection="1">
      <alignment vertical="top"/>
    </xf>
    <xf numFmtId="0" fontId="20" fillId="6" borderId="0" xfId="0" applyFont="1" applyFill="1" applyBorder="1" applyProtection="1"/>
    <xf numFmtId="0" fontId="10" fillId="6" borderId="4" xfId="0" applyFont="1" applyFill="1" applyBorder="1" applyAlignment="1" applyProtection="1">
      <alignment horizontal="center" wrapText="1"/>
    </xf>
    <xf numFmtId="0" fontId="20" fillId="6" borderId="14" xfId="0" applyFont="1" applyFill="1" applyBorder="1" applyProtection="1"/>
    <xf numFmtId="0" fontId="20" fillId="6" borderId="15" xfId="0" applyFont="1" applyFill="1" applyBorder="1" applyProtection="1"/>
    <xf numFmtId="0" fontId="30" fillId="6" borderId="5" xfId="0" applyFont="1" applyFill="1" applyBorder="1" applyAlignment="1" applyProtection="1">
      <alignment horizontal="right" wrapText="1"/>
    </xf>
    <xf numFmtId="0" fontId="18" fillId="0" borderId="0" xfId="0" applyFont="1" applyProtection="1"/>
    <xf numFmtId="0" fontId="18" fillId="0" borderId="0" xfId="0" applyFont="1" applyFill="1" applyProtection="1"/>
    <xf numFmtId="0" fontId="12" fillId="13" borderId="2" xfId="0" applyFont="1" applyFill="1" applyBorder="1" applyAlignment="1" applyProtection="1">
      <alignment horizontal="right"/>
    </xf>
    <xf numFmtId="37" fontId="12" fillId="0" borderId="2" xfId="0" applyNumberFormat="1" applyFont="1" applyBorder="1" applyProtection="1"/>
    <xf numFmtId="0" fontId="12" fillId="0" borderId="8" xfId="0" applyFont="1" applyBorder="1" applyProtection="1"/>
    <xf numFmtId="0" fontId="12" fillId="0" borderId="10" xfId="0" applyFont="1" applyBorder="1" applyProtection="1"/>
    <xf numFmtId="0" fontId="15" fillId="0" borderId="2" xfId="0" applyFont="1" applyBorder="1" applyProtection="1"/>
    <xf numFmtId="0" fontId="12" fillId="0" borderId="2" xfId="0" applyFont="1" applyBorder="1" applyProtection="1"/>
    <xf numFmtId="0" fontId="15" fillId="7" borderId="2" xfId="0" applyFont="1" applyFill="1" applyBorder="1" applyProtection="1"/>
    <xf numFmtId="0" fontId="8" fillId="0" borderId="0" xfId="0" applyFont="1" applyFill="1" applyProtection="1"/>
    <xf numFmtId="0" fontId="12" fillId="0" borderId="10" xfId="0" applyFont="1" applyFill="1" applyBorder="1" applyProtection="1"/>
    <xf numFmtId="0" fontId="10" fillId="6" borderId="12" xfId="0" applyFont="1" applyFill="1" applyBorder="1" applyAlignment="1" applyProtection="1">
      <alignment vertical="top" wrapText="1"/>
    </xf>
    <xf numFmtId="0" fontId="10" fillId="6" borderId="15" xfId="0" applyFont="1" applyFill="1" applyBorder="1" applyAlignment="1" applyProtection="1">
      <alignment vertical="top" wrapText="1"/>
    </xf>
    <xf numFmtId="0" fontId="10" fillId="6" borderId="6" xfId="0" applyFont="1" applyFill="1" applyBorder="1" applyAlignment="1" applyProtection="1">
      <alignment horizontal="right" vertical="top" wrapText="1"/>
    </xf>
    <xf numFmtId="0" fontId="10" fillId="0" borderId="0" xfId="2" applyFont="1" applyFill="1" applyBorder="1" applyAlignment="1" applyProtection="1">
      <alignment horizontal="left" vertical="top" wrapText="1"/>
    </xf>
    <xf numFmtId="0" fontId="31" fillId="0" borderId="8" xfId="0" applyFont="1" applyBorder="1" applyProtection="1"/>
    <xf numFmtId="0" fontId="0" fillId="0" borderId="9" xfId="0" applyBorder="1" applyProtection="1"/>
    <xf numFmtId="0" fontId="13" fillId="0" borderId="0" xfId="2" applyFont="1" applyFill="1" applyBorder="1" applyAlignment="1" applyProtection="1">
      <alignment vertical="top" wrapText="1"/>
    </xf>
    <xf numFmtId="0" fontId="5" fillId="0" borderId="0" xfId="1" applyFont="1" applyProtection="1"/>
    <xf numFmtId="0" fontId="10" fillId="0" borderId="0" xfId="2" applyFont="1" applyFill="1" applyBorder="1" applyAlignment="1" applyProtection="1">
      <alignment horizontal="center" vertical="top" wrapText="1"/>
    </xf>
    <xf numFmtId="0" fontId="10" fillId="6" borderId="3" xfId="0" applyFont="1" applyFill="1" applyBorder="1" applyAlignment="1" applyProtection="1">
      <alignment horizontal="center"/>
    </xf>
    <xf numFmtId="0" fontId="24" fillId="6" borderId="3" xfId="0" applyFont="1" applyFill="1" applyBorder="1" applyAlignment="1" applyProtection="1">
      <alignment horizontal="center"/>
    </xf>
    <xf numFmtId="0" fontId="10" fillId="6" borderId="11" xfId="0" applyFont="1" applyFill="1" applyBorder="1" applyAlignment="1" applyProtection="1">
      <alignment horizontal="center"/>
    </xf>
    <xf numFmtId="0" fontId="30" fillId="6" borderId="4" xfId="0" applyFont="1" applyFill="1" applyBorder="1" applyAlignment="1" applyProtection="1">
      <alignment horizontal="right" wrapText="1"/>
    </xf>
    <xf numFmtId="0" fontId="20" fillId="6" borderId="16" xfId="0" applyFont="1" applyFill="1" applyBorder="1" applyProtection="1"/>
    <xf numFmtId="0" fontId="20" fillId="6" borderId="3" xfId="0" applyFont="1" applyFill="1" applyBorder="1" applyProtection="1"/>
    <xf numFmtId="0" fontId="20" fillId="6" borderId="11" xfId="0" applyFont="1" applyFill="1" applyBorder="1" applyProtection="1"/>
    <xf numFmtId="0" fontId="23" fillId="7" borderId="2" xfId="0" applyFont="1" applyFill="1" applyBorder="1" applyProtection="1"/>
    <xf numFmtId="0" fontId="12" fillId="12" borderId="2" xfId="0" applyNumberFormat="1" applyFont="1" applyFill="1" applyBorder="1" applyAlignment="1" applyProtection="1">
      <alignment horizontal="right"/>
    </xf>
    <xf numFmtId="0" fontId="12" fillId="8" borderId="2" xfId="0" applyFont="1" applyFill="1" applyBorder="1" applyAlignment="1" applyProtection="1">
      <alignment horizontal="right"/>
    </xf>
    <xf numFmtId="0" fontId="23" fillId="0" borderId="2" xfId="0" applyFont="1" applyBorder="1" applyProtection="1"/>
    <xf numFmtId="37" fontId="1" fillId="0" borderId="2" xfId="0" applyNumberFormat="1" applyFont="1" applyBorder="1" applyAlignment="1" applyProtection="1">
      <alignment horizontal="right"/>
    </xf>
    <xf numFmtId="0" fontId="23" fillId="0" borderId="0" xfId="0" applyFont="1" applyProtection="1"/>
    <xf numFmtId="0" fontId="7" fillId="2" borderId="6" xfId="0" applyFont="1" applyFill="1" applyBorder="1" applyAlignment="1" applyProtection="1">
      <alignment horizontal="right" wrapText="1"/>
    </xf>
    <xf numFmtId="0" fontId="10" fillId="2" borderId="6" xfId="0" applyFont="1" applyFill="1" applyBorder="1" applyAlignment="1" applyProtection="1">
      <alignment horizontal="right" wrapText="1"/>
    </xf>
    <xf numFmtId="0" fontId="1" fillId="0" borderId="0" xfId="0" applyFont="1" applyFill="1" applyProtection="1"/>
    <xf numFmtId="0" fontId="12" fillId="0" borderId="9" xfId="0" applyFont="1" applyBorder="1" applyProtection="1"/>
    <xf numFmtId="0" fontId="10" fillId="6" borderId="0" xfId="2" applyFont="1" applyFill="1" applyBorder="1" applyAlignment="1" applyProtection="1">
      <alignment horizontal="center" vertical="top" wrapText="1"/>
    </xf>
    <xf numFmtId="37" fontId="1" fillId="10" borderId="2" xfId="0" applyNumberFormat="1" applyFont="1" applyFill="1" applyBorder="1" applyAlignment="1" applyProtection="1">
      <alignment horizontal="right"/>
    </xf>
    <xf numFmtId="0" fontId="12" fillId="8" borderId="8" xfId="0" applyFont="1" applyFill="1" applyBorder="1" applyProtection="1"/>
    <xf numFmtId="37" fontId="9" fillId="10" borderId="2" xfId="0" applyNumberFormat="1" applyFont="1" applyFill="1" applyBorder="1" applyAlignment="1" applyProtection="1">
      <alignment horizontal="right"/>
    </xf>
    <xf numFmtId="0" fontId="34" fillId="6" borderId="14" xfId="0" applyFont="1" applyFill="1" applyBorder="1" applyProtection="1"/>
    <xf numFmtId="0" fontId="34" fillId="6" borderId="0" xfId="0" applyFont="1" applyFill="1" applyBorder="1" applyProtection="1"/>
    <xf numFmtId="0" fontId="34" fillId="6" borderId="26" xfId="0" applyFont="1" applyFill="1" applyBorder="1" applyProtection="1"/>
    <xf numFmtId="0" fontId="35" fillId="0" borderId="0" xfId="0" applyFont="1"/>
    <xf numFmtId="0" fontId="34" fillId="6" borderId="22" xfId="0" applyFont="1" applyFill="1" applyBorder="1" applyProtection="1"/>
    <xf numFmtId="0" fontId="34" fillId="6" borderId="25" xfId="0" applyFont="1" applyFill="1" applyBorder="1" applyAlignment="1" applyProtection="1">
      <alignment horizontal="right"/>
    </xf>
    <xf numFmtId="0" fontId="37" fillId="7" borderId="17" xfId="0" applyFont="1" applyFill="1" applyBorder="1" applyProtection="1"/>
    <xf numFmtId="0" fontId="38" fillId="7" borderId="23" xfId="0" applyFont="1" applyFill="1" applyBorder="1" applyAlignment="1" applyProtection="1">
      <alignment horizontal="left"/>
    </xf>
    <xf numFmtId="0" fontId="37" fillId="7" borderId="23" xfId="0" applyFont="1" applyFill="1" applyBorder="1" applyProtection="1"/>
    <xf numFmtId="0" fontId="37" fillId="7" borderId="18" xfId="0" applyFont="1" applyFill="1" applyBorder="1" applyProtection="1"/>
    <xf numFmtId="0" fontId="37" fillId="7" borderId="24" xfId="0" applyFont="1" applyFill="1" applyBorder="1" applyProtection="1"/>
    <xf numFmtId="0" fontId="37" fillId="0" borderId="19" xfId="0" applyFont="1" applyBorder="1" applyAlignment="1">
      <alignment vertical="center" wrapText="1"/>
    </xf>
    <xf numFmtId="0" fontId="37" fillId="0" borderId="2" xfId="0" applyFont="1" applyBorder="1" applyAlignment="1">
      <alignment vertical="center" wrapText="1"/>
    </xf>
    <xf numFmtId="0" fontId="37" fillId="0" borderId="20" xfId="0" applyFont="1" applyBorder="1" applyAlignment="1">
      <alignment horizontal="center" vertical="center"/>
    </xf>
    <xf numFmtId="0" fontId="38" fillId="11" borderId="21" xfId="0" applyFont="1" applyFill="1" applyBorder="1" applyAlignment="1">
      <alignment horizontal="center"/>
    </xf>
    <xf numFmtId="0" fontId="39" fillId="0" borderId="2" xfId="0" applyFont="1" applyFill="1" applyBorder="1" applyAlignment="1">
      <alignment horizontal="left" wrapText="1"/>
    </xf>
    <xf numFmtId="0" fontId="39" fillId="0" borderId="2" xfId="0" applyFont="1" applyFill="1" applyBorder="1" applyAlignment="1">
      <alignment horizontal="center"/>
    </xf>
    <xf numFmtId="1" fontId="39" fillId="0" borderId="6" xfId="0" applyNumberFormat="1" applyFont="1" applyFill="1" applyBorder="1" applyAlignment="1">
      <alignment horizontal="center"/>
    </xf>
    <xf numFmtId="1" fontId="40" fillId="0" borderId="6" xfId="0" applyNumberFormat="1" applyFont="1" applyBorder="1" applyAlignment="1"/>
    <xf numFmtId="1" fontId="40" fillId="0" borderId="20" xfId="0" applyNumberFormat="1" applyFont="1" applyBorder="1" applyAlignment="1"/>
    <xf numFmtId="0" fontId="38" fillId="11" borderId="19" xfId="0" applyFont="1" applyFill="1" applyBorder="1" applyAlignment="1">
      <alignment horizontal="center"/>
    </xf>
    <xf numFmtId="0" fontId="39" fillId="0" borderId="2" xfId="0" applyFont="1" applyFill="1" applyBorder="1" applyAlignment="1">
      <alignment vertical="top" wrapText="1"/>
    </xf>
    <xf numFmtId="1" fontId="39" fillId="0" borderId="2" xfId="0" applyNumberFormat="1" applyFont="1" applyFill="1" applyBorder="1" applyAlignment="1">
      <alignment horizontal="center"/>
    </xf>
    <xf numFmtId="1" fontId="40" fillId="0" borderId="2" xfId="0" applyNumberFormat="1" applyFont="1" applyBorder="1" applyAlignment="1"/>
    <xf numFmtId="0" fontId="39" fillId="0" borderId="8" xfId="0" applyFont="1" applyFill="1" applyBorder="1" applyAlignment="1">
      <alignment horizontal="center" wrapText="1"/>
    </xf>
    <xf numFmtId="1" fontId="39" fillId="0" borderId="8" xfId="0" applyNumberFormat="1" applyFont="1" applyFill="1" applyBorder="1" applyAlignment="1">
      <alignment horizontal="center" wrapText="1"/>
    </xf>
    <xf numFmtId="1" fontId="39" fillId="0" borderId="8" xfId="0" applyNumberFormat="1" applyFont="1" applyFill="1" applyBorder="1" applyAlignment="1">
      <alignment wrapText="1"/>
    </xf>
    <xf numFmtId="0" fontId="39" fillId="0" borderId="2" xfId="0" applyFont="1" applyBorder="1"/>
    <xf numFmtId="164" fontId="40" fillId="0" borderId="20" xfId="0" applyNumberFormat="1" applyFont="1" applyBorder="1" applyAlignment="1"/>
    <xf numFmtId="0" fontId="39" fillId="0" borderId="9" xfId="0" applyFont="1" applyFill="1" applyBorder="1" applyAlignment="1">
      <alignment wrapText="1"/>
    </xf>
    <xf numFmtId="0" fontId="38" fillId="0" borderId="18" xfId="0" applyFont="1" applyBorder="1" applyAlignment="1">
      <alignment vertical="top" wrapText="1"/>
    </xf>
    <xf numFmtId="0" fontId="39" fillId="0" borderId="18" xfId="0" applyFont="1" applyFill="1" applyBorder="1" applyAlignment="1">
      <alignment vertical="top" wrapText="1"/>
    </xf>
    <xf numFmtId="0" fontId="38" fillId="0" borderId="0" xfId="0" applyFont="1" applyBorder="1" applyAlignment="1">
      <alignment vertical="top" wrapText="1"/>
    </xf>
    <xf numFmtId="0" fontId="39" fillId="0" borderId="0" xfId="0" applyFont="1" applyFill="1" applyBorder="1" applyAlignment="1">
      <alignment vertical="top" wrapText="1"/>
    </xf>
    <xf numFmtId="0" fontId="35" fillId="0" borderId="0" xfId="0" applyFont="1" applyBorder="1"/>
    <xf numFmtId="0" fontId="38" fillId="0" borderId="0" xfId="0" applyFont="1" applyFill="1" applyBorder="1" applyAlignment="1">
      <alignment horizontal="center"/>
    </xf>
    <xf numFmtId="37" fontId="9" fillId="0" borderId="2" xfId="0" applyNumberFormat="1" applyFont="1" applyFill="1" applyBorder="1" applyAlignment="1" applyProtection="1">
      <alignment horizontal="right"/>
    </xf>
    <xf numFmtId="0" fontId="12" fillId="8" borderId="2" xfId="0" applyFont="1" applyFill="1" applyBorder="1" applyProtection="1"/>
    <xf numFmtId="0" fontId="12" fillId="12" borderId="2" xfId="0" applyFont="1" applyFill="1" applyBorder="1" applyAlignment="1" applyProtection="1">
      <alignment horizontal="right" shrinkToFit="1"/>
    </xf>
    <xf numFmtId="0" fontId="12" fillId="10" borderId="9" xfId="0" applyFont="1" applyFill="1" applyBorder="1" applyAlignment="1" applyProtection="1">
      <alignment horizontal="left" shrinkToFit="1"/>
    </xf>
    <xf numFmtId="0" fontId="11" fillId="0" borderId="10" xfId="0" applyFont="1" applyFill="1" applyBorder="1" applyAlignment="1" applyProtection="1">
      <alignment shrinkToFit="1"/>
    </xf>
    <xf numFmtId="37" fontId="12" fillId="0" borderId="2" xfId="0" applyNumberFormat="1" applyFont="1" applyFill="1" applyBorder="1" applyAlignment="1" applyProtection="1">
      <alignment horizontal="right" shrinkToFit="1"/>
    </xf>
    <xf numFmtId="0" fontId="12" fillId="0" borderId="0" xfId="0" applyFont="1" applyAlignment="1" applyProtection="1">
      <alignment shrinkToFit="1"/>
    </xf>
    <xf numFmtId="37" fontId="9" fillId="0" borderId="2" xfId="0" applyNumberFormat="1" applyFont="1" applyFill="1" applyBorder="1" applyAlignment="1" applyProtection="1">
      <alignment horizontal="right" shrinkToFit="1"/>
    </xf>
    <xf numFmtId="0" fontId="12" fillId="0" borderId="2" xfId="0" applyFont="1" applyFill="1" applyBorder="1" applyAlignment="1" applyProtection="1">
      <alignment horizontal="right" shrinkToFit="1"/>
    </xf>
    <xf numFmtId="0" fontId="9" fillId="0" borderId="2" xfId="0" applyFont="1" applyFill="1" applyBorder="1" applyAlignment="1" applyProtection="1">
      <alignment horizontal="right" shrinkToFit="1"/>
    </xf>
    <xf numFmtId="0" fontId="12" fillId="0" borderId="8" xfId="0" applyFont="1" applyFill="1" applyBorder="1" applyAlignment="1" applyProtection="1">
      <alignment shrinkToFit="1"/>
    </xf>
    <xf numFmtId="0" fontId="12" fillId="0" borderId="9" xfId="0" applyFont="1" applyFill="1" applyBorder="1" applyAlignment="1" applyProtection="1">
      <alignment shrinkToFit="1"/>
    </xf>
    <xf numFmtId="0" fontId="12" fillId="0" borderId="10" xfId="0" applyFont="1" applyFill="1" applyBorder="1" applyAlignment="1" applyProtection="1">
      <alignment shrinkToFit="1"/>
    </xf>
    <xf numFmtId="0" fontId="1" fillId="0" borderId="8" xfId="0" applyFont="1" applyFill="1" applyBorder="1" applyAlignment="1" applyProtection="1">
      <alignment shrinkToFit="1"/>
    </xf>
    <xf numFmtId="0" fontId="1" fillId="0" borderId="9" xfId="0" applyFont="1" applyFill="1" applyBorder="1" applyAlignment="1" applyProtection="1">
      <alignment shrinkToFit="1"/>
    </xf>
    <xf numFmtId="0" fontId="1" fillId="0" borderId="10" xfId="0" applyFont="1" applyFill="1" applyBorder="1" applyAlignment="1" applyProtection="1">
      <alignment shrinkToFit="1"/>
    </xf>
    <xf numFmtId="0" fontId="11" fillId="8" borderId="10" xfId="0" applyFont="1" applyFill="1" applyBorder="1" applyAlignment="1" applyProtection="1">
      <alignment shrinkToFit="1"/>
    </xf>
    <xf numFmtId="37" fontId="12" fillId="8" borderId="2" xfId="0" applyNumberFormat="1" applyFont="1" applyFill="1" applyBorder="1" applyAlignment="1" applyProtection="1">
      <alignment horizontal="right" shrinkToFit="1"/>
    </xf>
    <xf numFmtId="0" fontId="12" fillId="8" borderId="9" xfId="0" applyFont="1" applyFill="1" applyBorder="1" applyAlignment="1" applyProtection="1">
      <alignment horizontal="left" shrinkToFit="1"/>
    </xf>
    <xf numFmtId="37" fontId="1" fillId="8" borderId="2" xfId="0" applyNumberFormat="1" applyFont="1" applyFill="1" applyBorder="1" applyAlignment="1" applyProtection="1">
      <alignment horizontal="right" shrinkToFit="1"/>
    </xf>
    <xf numFmtId="0" fontId="1" fillId="10" borderId="2" xfId="0" applyFont="1" applyFill="1" applyBorder="1" applyAlignment="1" applyProtection="1">
      <alignment horizontal="right"/>
    </xf>
    <xf numFmtId="0" fontId="1" fillId="10" borderId="2" xfId="0" applyFont="1" applyFill="1" applyBorder="1" applyProtection="1"/>
    <xf numFmtId="0" fontId="1" fillId="0" borderId="2" xfId="0" applyFont="1" applyFill="1" applyBorder="1" applyProtection="1"/>
    <xf numFmtId="0" fontId="42" fillId="6" borderId="8" xfId="1" applyFont="1" applyFill="1" applyBorder="1" applyAlignment="1" applyProtection="1">
      <alignment horizontal="left" vertical="top"/>
    </xf>
    <xf numFmtId="0" fontId="43" fillId="6" borderId="9" xfId="1" applyFont="1" applyFill="1" applyBorder="1" applyProtection="1"/>
    <xf numFmtId="0" fontId="44" fillId="6" borderId="9" xfId="1" applyFont="1" applyFill="1" applyBorder="1" applyProtection="1"/>
    <xf numFmtId="164" fontId="44" fillId="6" borderId="10" xfId="1" applyNumberFormat="1" applyFont="1" applyFill="1" applyBorder="1" applyAlignment="1" applyProtection="1">
      <alignment horizontal="left"/>
    </xf>
    <xf numFmtId="0" fontId="43" fillId="10" borderId="0" xfId="1" applyFont="1" applyFill="1" applyBorder="1" applyProtection="1"/>
    <xf numFmtId="0" fontId="43" fillId="10" borderId="0" xfId="1" applyNumberFormat="1" applyFont="1" applyFill="1" applyBorder="1" applyProtection="1"/>
    <xf numFmtId="0" fontId="45" fillId="9" borderId="0" xfId="1" applyFont="1" applyFill="1" applyProtection="1"/>
    <xf numFmtId="0" fontId="46" fillId="13" borderId="2" xfId="1" applyFont="1" applyFill="1" applyBorder="1" applyAlignment="1" applyProtection="1">
      <alignment wrapText="1"/>
    </xf>
    <xf numFmtId="0" fontId="46" fillId="8" borderId="5" xfId="1" applyFont="1" applyFill="1" applyBorder="1" applyAlignment="1" applyProtection="1">
      <alignment horizontal="left"/>
    </xf>
    <xf numFmtId="0" fontId="46" fillId="8" borderId="4" xfId="1" applyFont="1" applyFill="1" applyBorder="1" applyAlignment="1" applyProtection="1">
      <alignment horizontal="left"/>
    </xf>
    <xf numFmtId="0" fontId="45" fillId="10" borderId="0" xfId="1" applyFont="1" applyFill="1" applyBorder="1" applyProtection="1"/>
    <xf numFmtId="0" fontId="45" fillId="10" borderId="0" xfId="1" applyNumberFormat="1" applyFont="1" applyFill="1" applyBorder="1" applyProtection="1"/>
    <xf numFmtId="0" fontId="46" fillId="11" borderId="2" xfId="1" applyFont="1" applyFill="1" applyBorder="1" applyProtection="1"/>
    <xf numFmtId="0" fontId="46" fillId="8" borderId="6" xfId="1" applyFont="1" applyFill="1" applyBorder="1" applyAlignment="1" applyProtection="1"/>
    <xf numFmtId="0" fontId="46" fillId="9" borderId="0" xfId="1" applyFont="1" applyFill="1" applyAlignment="1" applyProtection="1">
      <alignment vertical="top"/>
    </xf>
    <xf numFmtId="1" fontId="46" fillId="9" borderId="0" xfId="1" quotePrefix="1" applyNumberFormat="1" applyFont="1" applyFill="1" applyAlignment="1" applyProtection="1">
      <alignment horizontal="left" vertical="top"/>
    </xf>
    <xf numFmtId="0" fontId="46" fillId="0" borderId="13" xfId="0" applyFont="1" applyFill="1" applyBorder="1" applyAlignment="1" applyProtection="1">
      <alignment horizontal="left"/>
    </xf>
    <xf numFmtId="0" fontId="46" fillId="0" borderId="0" xfId="1" applyFont="1" applyFill="1" applyBorder="1" applyAlignment="1" applyProtection="1"/>
    <xf numFmtId="0" fontId="45" fillId="0" borderId="0" xfId="1" applyFont="1" applyFill="1" applyBorder="1" applyProtection="1"/>
    <xf numFmtId="0" fontId="45" fillId="0" borderId="0" xfId="1" applyNumberFormat="1" applyFont="1" applyFill="1" applyBorder="1" applyProtection="1"/>
    <xf numFmtId="0" fontId="46" fillId="9" borderId="0" xfId="1" applyFont="1" applyFill="1" applyBorder="1" applyAlignment="1" applyProtection="1">
      <alignment horizontal="left"/>
    </xf>
    <xf numFmtId="0" fontId="46" fillId="9" borderId="0" xfId="1" applyFont="1" applyFill="1" applyProtection="1"/>
    <xf numFmtId="1" fontId="46" fillId="9" borderId="0" xfId="1" quotePrefix="1" applyNumberFormat="1" applyFont="1" applyFill="1" applyAlignment="1" applyProtection="1">
      <alignment horizontal="left"/>
    </xf>
    <xf numFmtId="0" fontId="47" fillId="9" borderId="0" xfId="1" applyFont="1" applyFill="1" applyBorder="1" applyAlignment="1" applyProtection="1">
      <alignment horizontal="right"/>
    </xf>
    <xf numFmtId="0" fontId="47" fillId="9" borderId="0" xfId="1" applyFont="1" applyFill="1" applyBorder="1" applyProtection="1"/>
    <xf numFmtId="0" fontId="47" fillId="9" borderId="0" xfId="1" applyNumberFormat="1" applyFont="1" applyFill="1" applyBorder="1" applyAlignment="1" applyProtection="1">
      <alignment horizontal="right"/>
    </xf>
    <xf numFmtId="0" fontId="45" fillId="9" borderId="0" xfId="1" applyNumberFormat="1" applyFont="1" applyFill="1" applyProtection="1"/>
    <xf numFmtId="0" fontId="45" fillId="0" borderId="0" xfId="1" applyFont="1" applyAlignment="1" applyProtection="1"/>
    <xf numFmtId="0" fontId="44" fillId="9" borderId="0" xfId="1" applyFont="1" applyFill="1" applyBorder="1" applyProtection="1"/>
    <xf numFmtId="0" fontId="45" fillId="0" borderId="0" xfId="1" applyFont="1" applyProtection="1"/>
    <xf numFmtId="0" fontId="45" fillId="9" borderId="0" xfId="1" applyFont="1" applyFill="1" applyBorder="1" applyAlignment="1" applyProtection="1">
      <alignment horizontal="left"/>
    </xf>
    <xf numFmtId="0" fontId="46" fillId="9" borderId="0" xfId="1" applyFont="1" applyFill="1" applyBorder="1" applyProtection="1"/>
    <xf numFmtId="0" fontId="46" fillId="9" borderId="0" xfId="1" applyNumberFormat="1" applyFont="1" applyFill="1" applyBorder="1" applyProtection="1"/>
    <xf numFmtId="0" fontId="45" fillId="9" borderId="0" xfId="1" applyFont="1" applyFill="1" applyBorder="1" applyAlignment="1" applyProtection="1">
      <alignment horizontal="left" indent="1"/>
    </xf>
    <xf numFmtId="0" fontId="45" fillId="9" borderId="0" xfId="1" applyFont="1" applyFill="1" applyBorder="1" applyProtection="1"/>
    <xf numFmtId="37" fontId="45" fillId="9" borderId="0" xfId="1" applyNumberFormat="1" applyFont="1" applyFill="1" applyBorder="1" applyProtection="1"/>
    <xf numFmtId="37" fontId="45" fillId="0" borderId="0" xfId="1" applyNumberFormat="1" applyFont="1" applyFill="1" applyBorder="1" applyProtection="1"/>
    <xf numFmtId="0" fontId="48" fillId="9" borderId="0" xfId="1" applyNumberFormat="1" applyFont="1" applyFill="1" applyBorder="1" applyProtection="1"/>
    <xf numFmtId="0" fontId="48" fillId="0" borderId="0" xfId="1" applyNumberFormat="1" applyFont="1" applyFill="1" applyBorder="1" applyProtection="1"/>
    <xf numFmtId="0" fontId="45" fillId="0" borderId="0" xfId="1" applyNumberFormat="1" applyFont="1" applyFill="1" applyProtection="1"/>
    <xf numFmtId="0" fontId="45" fillId="0" borderId="0" xfId="1" applyFont="1" applyFill="1" applyProtection="1"/>
    <xf numFmtId="0" fontId="49" fillId="9" borderId="0" xfId="10" applyFont="1" applyFill="1" applyAlignment="1" applyProtection="1"/>
    <xf numFmtId="0" fontId="45" fillId="9" borderId="0" xfId="1" applyFont="1" applyFill="1" applyBorder="1" applyAlignment="1" applyProtection="1">
      <alignment horizontal="center"/>
    </xf>
    <xf numFmtId="0" fontId="45" fillId="9" borderId="3" xfId="1" applyFont="1" applyFill="1" applyBorder="1" applyAlignment="1" applyProtection="1">
      <alignment horizontal="center"/>
    </xf>
    <xf numFmtId="37" fontId="45" fillId="9" borderId="3" xfId="1" applyNumberFormat="1" applyFont="1" applyFill="1" applyBorder="1" applyAlignment="1" applyProtection="1">
      <alignment horizontal="center"/>
    </xf>
    <xf numFmtId="0" fontId="50" fillId="6" borderId="13" xfId="1" applyFont="1" applyFill="1" applyBorder="1" applyProtection="1"/>
    <xf numFmtId="0" fontId="44" fillId="6" borderId="13" xfId="1" applyFont="1" applyFill="1" applyBorder="1" applyAlignment="1" applyProtection="1">
      <alignment horizontal="left"/>
    </xf>
    <xf numFmtId="0" fontId="45" fillId="6" borderId="13" xfId="1" applyFont="1" applyFill="1" applyBorder="1" applyProtection="1"/>
    <xf numFmtId="0" fontId="45" fillId="6" borderId="13" xfId="1" applyNumberFormat="1" applyFont="1" applyFill="1" applyBorder="1" applyProtection="1"/>
    <xf numFmtId="0" fontId="45" fillId="6" borderId="14" xfId="1" applyFont="1" applyFill="1" applyBorder="1" applyProtection="1"/>
    <xf numFmtId="49" fontId="45" fillId="6" borderId="0" xfId="1" applyNumberFormat="1" applyFont="1" applyFill="1" applyBorder="1" applyAlignment="1" applyProtection="1">
      <alignment horizontal="left"/>
    </xf>
    <xf numFmtId="0" fontId="45" fillId="6" borderId="0" xfId="1" applyFont="1" applyFill="1" applyBorder="1" applyProtection="1"/>
    <xf numFmtId="0" fontId="45" fillId="6" borderId="0" xfId="1" applyNumberFormat="1" applyFont="1" applyFill="1" applyBorder="1" applyProtection="1"/>
    <xf numFmtId="0" fontId="45" fillId="6" borderId="16" xfId="1" applyFont="1" applyFill="1" applyBorder="1" applyProtection="1"/>
    <xf numFmtId="49" fontId="45" fillId="6" borderId="3" xfId="1" applyNumberFormat="1" applyFont="1" applyFill="1" applyBorder="1" applyAlignment="1" applyProtection="1">
      <alignment horizontal="left"/>
    </xf>
    <xf numFmtId="0" fontId="45" fillId="6" borderId="3" xfId="1" applyFont="1" applyFill="1" applyBorder="1" applyAlignment="1" applyProtection="1">
      <alignment horizontal="left"/>
    </xf>
    <xf numFmtId="0" fontId="45" fillId="6" borderId="3" xfId="1" applyFont="1" applyFill="1" applyBorder="1" applyProtection="1"/>
    <xf numFmtId="0" fontId="45" fillId="6" borderId="3" xfId="1" applyNumberFormat="1" applyFont="1" applyFill="1" applyBorder="1" applyAlignment="1" applyProtection="1">
      <alignment horizontal="left"/>
    </xf>
    <xf numFmtId="0" fontId="46" fillId="9" borderId="3" xfId="1" applyFont="1" applyFill="1" applyBorder="1" applyAlignment="1" applyProtection="1">
      <alignment horizontal="left"/>
    </xf>
    <xf numFmtId="0" fontId="46" fillId="9" borderId="9" xfId="1" applyFont="1" applyFill="1" applyBorder="1" applyProtection="1"/>
    <xf numFmtId="0" fontId="46" fillId="9" borderId="0" xfId="1" applyNumberFormat="1" applyFont="1" applyFill="1" applyBorder="1" applyAlignment="1" applyProtection="1">
      <alignment horizontal="left"/>
    </xf>
    <xf numFmtId="0" fontId="46" fillId="9" borderId="0" xfId="1" applyNumberFormat="1" applyFont="1" applyFill="1" applyBorder="1" applyAlignment="1" applyProtection="1">
      <alignment horizontal="center"/>
    </xf>
    <xf numFmtId="0" fontId="45" fillId="9" borderId="0" xfId="1" applyFont="1" applyFill="1" applyBorder="1" applyAlignment="1" applyProtection="1"/>
    <xf numFmtId="0" fontId="45" fillId="9" borderId="9" xfId="1" applyFont="1" applyFill="1" applyBorder="1" applyAlignment="1" applyProtection="1"/>
    <xf numFmtId="0" fontId="45" fillId="9" borderId="9" xfId="1" applyNumberFormat="1" applyFont="1" applyFill="1" applyBorder="1" applyProtection="1"/>
    <xf numFmtId="0" fontId="51" fillId="9" borderId="0" xfId="1" applyFont="1" applyFill="1" applyProtection="1"/>
    <xf numFmtId="0" fontId="51" fillId="9" borderId="0" xfId="1" quotePrefix="1" applyFont="1" applyFill="1" applyBorder="1" applyAlignment="1" applyProtection="1">
      <alignment vertical="center"/>
    </xf>
    <xf numFmtId="0" fontId="51" fillId="9" borderId="0" xfId="1" applyFont="1" applyFill="1" applyBorder="1" applyAlignment="1" applyProtection="1">
      <alignment vertical="center"/>
    </xf>
    <xf numFmtId="0" fontId="51" fillId="9" borderId="0" xfId="1" quotePrefix="1" applyFont="1" applyFill="1" applyBorder="1" applyAlignment="1" applyProtection="1">
      <alignment horizontal="left" vertical="center" wrapText="1"/>
    </xf>
    <xf numFmtId="0" fontId="45" fillId="9" borderId="13" xfId="1" applyFont="1" applyFill="1" applyBorder="1" applyAlignment="1" applyProtection="1">
      <alignment vertical="center"/>
    </xf>
    <xf numFmtId="0" fontId="45" fillId="9" borderId="9" xfId="1" applyNumberFormat="1" applyFont="1" applyFill="1" applyBorder="1" applyAlignment="1" applyProtection="1">
      <alignment vertical="center"/>
    </xf>
    <xf numFmtId="0" fontId="45" fillId="9" borderId="3" xfId="1" applyNumberFormat="1" applyFont="1" applyFill="1" applyBorder="1" applyAlignment="1" applyProtection="1">
      <alignment vertical="center"/>
    </xf>
    <xf numFmtId="0" fontId="1" fillId="0" borderId="0" xfId="0" applyFont="1" applyFill="1" applyBorder="1" applyProtection="1"/>
    <xf numFmtId="0" fontId="7" fillId="2" borderId="1" xfId="0" applyFont="1" applyFill="1" applyBorder="1" applyAlignment="1" applyProtection="1">
      <alignment horizontal="left" vertical="top"/>
    </xf>
    <xf numFmtId="0" fontId="7" fillId="2" borderId="14" xfId="0" applyFont="1" applyFill="1" applyBorder="1" applyAlignment="1" applyProtection="1">
      <alignment horizontal="left" vertical="top"/>
    </xf>
    <xf numFmtId="0" fontId="7" fillId="2" borderId="0" xfId="0" applyFont="1" applyFill="1" applyBorder="1" applyAlignment="1" applyProtection="1">
      <alignment horizontal="left" vertical="top" wrapText="1"/>
    </xf>
    <xf numFmtId="0" fontId="22" fillId="2" borderId="16" xfId="0" applyFont="1" applyFill="1" applyBorder="1" applyProtection="1"/>
    <xf numFmtId="0" fontId="22" fillId="2" borderId="3" xfId="0" applyFont="1" applyFill="1" applyBorder="1" applyProtection="1"/>
    <xf numFmtId="0" fontId="7" fillId="2" borderId="2" xfId="0" applyFont="1" applyFill="1" applyBorder="1" applyAlignment="1" applyProtection="1">
      <alignment horizontal="right" wrapText="1"/>
    </xf>
    <xf numFmtId="0" fontId="1" fillId="12" borderId="2" xfId="0" applyFont="1" applyFill="1" applyBorder="1" applyAlignment="1" applyProtection="1">
      <alignment horizontal="right"/>
    </xf>
    <xf numFmtId="0" fontId="2" fillId="3" borderId="10" xfId="0" applyFont="1" applyFill="1" applyBorder="1" applyAlignment="1" applyProtection="1">
      <alignment horizontal="left"/>
    </xf>
    <xf numFmtId="0" fontId="1" fillId="3" borderId="2" xfId="0" applyFont="1" applyFill="1" applyBorder="1" applyProtection="1"/>
    <xf numFmtId="0" fontId="1" fillId="3" borderId="8" xfId="0" applyFont="1" applyFill="1" applyBorder="1" applyAlignment="1" applyProtection="1">
      <alignment horizontal="left" indent="1"/>
    </xf>
    <xf numFmtId="0" fontId="1" fillId="3" borderId="9" xfId="0" applyFont="1" applyFill="1" applyBorder="1" applyAlignment="1" applyProtection="1">
      <alignment horizontal="left"/>
    </xf>
    <xf numFmtId="0" fontId="1" fillId="3" borderId="9" xfId="0" applyFont="1" applyFill="1" applyBorder="1" applyAlignment="1" applyProtection="1">
      <alignment horizontal="left" indent="1"/>
    </xf>
    <xf numFmtId="0" fontId="1" fillId="3" borderId="10" xfId="0" applyFont="1" applyFill="1" applyBorder="1" applyAlignment="1" applyProtection="1">
      <alignment horizontal="left" indent="1"/>
    </xf>
    <xf numFmtId="37" fontId="1" fillId="3" borderId="2" xfId="0" applyNumberFormat="1" applyFont="1" applyFill="1" applyBorder="1" applyProtection="1"/>
    <xf numFmtId="0" fontId="1" fillId="4" borderId="8" xfId="0" applyFont="1" applyFill="1" applyBorder="1" applyAlignment="1" applyProtection="1">
      <alignment horizontal="left" indent="2"/>
    </xf>
    <xf numFmtId="0" fontId="1" fillId="4" borderId="9" xfId="0" applyFont="1" applyFill="1" applyBorder="1" applyAlignment="1" applyProtection="1">
      <alignment horizontal="left" indent="2"/>
    </xf>
    <xf numFmtId="0" fontId="1" fillId="4" borderId="9" xfId="0" applyFont="1" applyFill="1" applyBorder="1" applyAlignment="1" applyProtection="1">
      <alignment horizontal="left"/>
    </xf>
    <xf numFmtId="0" fontId="1" fillId="4" borderId="10" xfId="0" applyFont="1" applyFill="1" applyBorder="1" applyAlignment="1" applyProtection="1">
      <alignment horizontal="left" indent="2"/>
    </xf>
    <xf numFmtId="0" fontId="14" fillId="5" borderId="8" xfId="0" applyFont="1" applyFill="1" applyBorder="1" applyAlignment="1" applyProtection="1">
      <alignment horizontal="left"/>
    </xf>
    <xf numFmtId="0" fontId="14" fillId="5" borderId="9" xfId="0" applyFont="1" applyFill="1" applyBorder="1" applyAlignment="1" applyProtection="1">
      <alignment horizontal="left"/>
    </xf>
    <xf numFmtId="0" fontId="14" fillId="5" borderId="9" xfId="0" applyFont="1" applyFill="1" applyBorder="1" applyAlignment="1" applyProtection="1">
      <alignment horizontal="left" indent="1"/>
    </xf>
    <xf numFmtId="0" fontId="14" fillId="5" borderId="10" xfId="0" applyFont="1" applyFill="1" applyBorder="1" applyAlignment="1" applyProtection="1">
      <alignment horizontal="left" indent="1"/>
    </xf>
    <xf numFmtId="0" fontId="14" fillId="3" borderId="8" xfId="0" applyFont="1" applyFill="1" applyBorder="1" applyAlignment="1" applyProtection="1">
      <alignment horizontal="left" indent="1"/>
    </xf>
    <xf numFmtId="0" fontId="14" fillId="3" borderId="9" xfId="0" applyFont="1" applyFill="1" applyBorder="1" applyAlignment="1" applyProtection="1">
      <alignment horizontal="left" indent="1"/>
    </xf>
    <xf numFmtId="0" fontId="14" fillId="3" borderId="9" xfId="0" applyFont="1" applyFill="1" applyBorder="1" applyAlignment="1" applyProtection="1">
      <alignment horizontal="left"/>
    </xf>
    <xf numFmtId="0" fontId="14" fillId="3" borderId="10" xfId="0" applyFont="1" applyFill="1" applyBorder="1" applyAlignment="1" applyProtection="1">
      <alignment horizontal="left" indent="1"/>
    </xf>
    <xf numFmtId="0" fontId="1" fillId="0" borderId="10" xfId="0" applyFont="1" applyFill="1" applyBorder="1" applyAlignment="1" applyProtection="1">
      <alignment horizontal="left" indent="2"/>
    </xf>
    <xf numFmtId="0" fontId="1" fillId="0" borderId="8" xfId="0" applyFont="1" applyFill="1" applyBorder="1" applyAlignment="1" applyProtection="1">
      <alignment horizontal="left"/>
    </xf>
    <xf numFmtId="0" fontId="14" fillId="7" borderId="8" xfId="0" applyFont="1" applyFill="1" applyBorder="1" applyAlignment="1" applyProtection="1">
      <alignment horizontal="left" indent="1"/>
    </xf>
    <xf numFmtId="0" fontId="1" fillId="3" borderId="9" xfId="0" applyFont="1" applyFill="1" applyBorder="1" applyAlignment="1" applyProtection="1">
      <alignment horizontal="left" indent="2"/>
    </xf>
    <xf numFmtId="0" fontId="14" fillId="7" borderId="10" xfId="0" applyFont="1" applyFill="1" applyBorder="1" applyAlignment="1" applyProtection="1">
      <alignment horizontal="left" indent="1"/>
    </xf>
    <xf numFmtId="0" fontId="14" fillId="5" borderId="9" xfId="0" applyFont="1" applyFill="1" applyBorder="1" applyAlignment="1" applyProtection="1">
      <alignment horizontal="left" indent="2"/>
    </xf>
    <xf numFmtId="0" fontId="14" fillId="5" borderId="10" xfId="0" applyFont="1" applyFill="1" applyBorder="1" applyAlignment="1" applyProtection="1">
      <alignment horizontal="left" indent="2"/>
    </xf>
    <xf numFmtId="0" fontId="2" fillId="0" borderId="10" xfId="0" applyFont="1" applyFill="1" applyBorder="1" applyAlignment="1" applyProtection="1">
      <alignment horizontal="left"/>
    </xf>
    <xf numFmtId="0" fontId="1" fillId="5" borderId="8" xfId="0" applyFont="1" applyFill="1" applyBorder="1" applyAlignment="1" applyProtection="1">
      <alignment horizontal="left"/>
    </xf>
    <xf numFmtId="0" fontId="1" fillId="5" borderId="9" xfId="0" applyFont="1" applyFill="1" applyBorder="1" applyAlignment="1" applyProtection="1">
      <alignment horizontal="left"/>
    </xf>
    <xf numFmtId="0" fontId="1" fillId="5" borderId="10" xfId="0" applyFont="1" applyFill="1" applyBorder="1" applyAlignment="1" applyProtection="1">
      <alignment horizontal="left"/>
    </xf>
    <xf numFmtId="0" fontId="1" fillId="4" borderId="8" xfId="0" applyFont="1" applyFill="1" applyBorder="1" applyAlignment="1" applyProtection="1">
      <alignment horizontal="left"/>
    </xf>
    <xf numFmtId="0" fontId="1" fillId="4" borderId="10" xfId="0" applyFont="1" applyFill="1" applyBorder="1" applyAlignment="1" applyProtection="1">
      <alignment horizontal="left"/>
    </xf>
    <xf numFmtId="0" fontId="1" fillId="4" borderId="8" xfId="0" applyFont="1" applyFill="1" applyBorder="1" applyAlignment="1" applyProtection="1">
      <alignment horizontal="left" indent="1"/>
    </xf>
    <xf numFmtId="0" fontId="1" fillId="5" borderId="8" xfId="0" applyFont="1" applyFill="1" applyBorder="1" applyAlignment="1" applyProtection="1"/>
    <xf numFmtId="0" fontId="1" fillId="5" borderId="9" xfId="0" applyFont="1" applyFill="1" applyBorder="1" applyAlignment="1" applyProtection="1"/>
    <xf numFmtId="0" fontId="1" fillId="5" borderId="10" xfId="0" applyFont="1" applyFill="1" applyBorder="1" applyAlignment="1" applyProtection="1"/>
    <xf numFmtId="0" fontId="1" fillId="4" borderId="8" xfId="0" applyFont="1" applyFill="1" applyBorder="1" applyProtection="1"/>
    <xf numFmtId="0" fontId="1" fillId="4" borderId="9" xfId="0" applyFont="1" applyFill="1" applyBorder="1" applyProtection="1"/>
    <xf numFmtId="0" fontId="1" fillId="4" borderId="10" xfId="0" applyFont="1" applyFill="1" applyBorder="1" applyProtection="1"/>
    <xf numFmtId="0" fontId="1" fillId="5" borderId="9" xfId="0" applyFont="1" applyFill="1" applyBorder="1" applyAlignment="1" applyProtection="1">
      <alignment horizontal="left" indent="2"/>
    </xf>
    <xf numFmtId="0" fontId="2" fillId="8" borderId="10" xfId="0" applyFont="1" applyFill="1" applyBorder="1" applyAlignment="1" applyProtection="1">
      <alignment horizontal="left"/>
    </xf>
    <xf numFmtId="37" fontId="1" fillId="4" borderId="2" xfId="0" applyNumberFormat="1" applyFont="1" applyFill="1" applyBorder="1" applyProtection="1">
      <protection hidden="1"/>
    </xf>
    <xf numFmtId="37" fontId="1" fillId="5" borderId="2" xfId="0" applyNumberFormat="1" applyFont="1" applyFill="1" applyBorder="1" applyProtection="1">
      <protection hidden="1"/>
    </xf>
    <xf numFmtId="37" fontId="1" fillId="7" borderId="2" xfId="0" applyNumberFormat="1" applyFont="1" applyFill="1" applyBorder="1" applyProtection="1">
      <protection hidden="1"/>
    </xf>
    <xf numFmtId="37" fontId="1" fillId="0" borderId="2" xfId="0" applyNumberFormat="1" applyFont="1" applyFill="1" applyBorder="1" applyProtection="1">
      <protection hidden="1"/>
    </xf>
    <xf numFmtId="0" fontId="1" fillId="3" borderId="2" xfId="0" applyFont="1" applyFill="1" applyBorder="1" applyProtection="1">
      <protection hidden="1"/>
    </xf>
    <xf numFmtId="37" fontId="9" fillId="4" borderId="2" xfId="0" applyNumberFormat="1" applyFont="1" applyFill="1" applyBorder="1" applyProtection="1">
      <protection hidden="1"/>
    </xf>
    <xf numFmtId="37" fontId="1" fillId="5" borderId="2" xfId="0" applyNumberFormat="1" applyFont="1" applyFill="1" applyBorder="1" applyAlignment="1" applyProtection="1">
      <alignment horizontal="right"/>
      <protection hidden="1"/>
    </xf>
    <xf numFmtId="0" fontId="1" fillId="0" borderId="2" xfId="0" applyFont="1" applyFill="1" applyBorder="1" applyAlignment="1" applyProtection="1">
      <alignment horizontal="right"/>
      <protection hidden="1"/>
    </xf>
    <xf numFmtId="0" fontId="1" fillId="5" borderId="2" xfId="0" applyFont="1" applyFill="1" applyBorder="1" applyAlignment="1" applyProtection="1">
      <alignment horizontal="right"/>
      <protection hidden="1"/>
    </xf>
    <xf numFmtId="0" fontId="1" fillId="0" borderId="0" xfId="0" applyFont="1" applyFill="1" applyBorder="1" applyProtection="1">
      <protection hidden="1"/>
    </xf>
    <xf numFmtId="0" fontId="1" fillId="4" borderId="2" xfId="0" applyFont="1" applyFill="1" applyBorder="1" applyAlignment="1" applyProtection="1">
      <alignment horizontal="right"/>
      <protection hidden="1"/>
    </xf>
    <xf numFmtId="0" fontId="1" fillId="3" borderId="2" xfId="0" applyFont="1" applyFill="1" applyBorder="1" applyAlignment="1" applyProtection="1">
      <alignment horizontal="right"/>
      <protection hidden="1"/>
    </xf>
    <xf numFmtId="0" fontId="1" fillId="4" borderId="2" xfId="0" applyFont="1" applyFill="1" applyBorder="1" applyProtection="1">
      <protection hidden="1"/>
    </xf>
    <xf numFmtId="0" fontId="1" fillId="8" borderId="2" xfId="0" applyFont="1" applyFill="1" applyBorder="1" applyAlignment="1" applyProtection="1">
      <alignment horizontal="right"/>
      <protection hidden="1"/>
    </xf>
    <xf numFmtId="37" fontId="1" fillId="4" borderId="2" xfId="0" applyNumberFormat="1" applyFont="1" applyFill="1" applyBorder="1" applyAlignment="1" applyProtection="1">
      <alignment horizontal="right"/>
      <protection hidden="1"/>
    </xf>
    <xf numFmtId="37" fontId="1" fillId="0" borderId="2" xfId="0" applyNumberFormat="1" applyFont="1" applyFill="1" applyBorder="1" applyAlignment="1" applyProtection="1">
      <alignment horizontal="right"/>
      <protection hidden="1"/>
    </xf>
    <xf numFmtId="0" fontId="1" fillId="3" borderId="9" xfId="0" applyFont="1" applyFill="1" applyBorder="1" applyAlignment="1" applyProtection="1">
      <alignment horizontal="left"/>
      <protection hidden="1"/>
    </xf>
    <xf numFmtId="0" fontId="18" fillId="10" borderId="9" xfId="0" applyFont="1" applyFill="1" applyBorder="1" applyAlignment="1" applyProtection="1">
      <alignment horizontal="left" shrinkToFit="1"/>
    </xf>
    <xf numFmtId="0" fontId="18" fillId="0" borderId="8" xfId="0" applyFont="1" applyFill="1" applyBorder="1" applyAlignment="1" applyProtection="1">
      <alignment shrinkToFit="1"/>
    </xf>
    <xf numFmtId="0" fontId="18" fillId="0" borderId="9" xfId="0" applyFont="1" applyFill="1" applyBorder="1" applyAlignment="1" applyProtection="1">
      <alignment shrinkToFit="1"/>
    </xf>
    <xf numFmtId="0" fontId="55" fillId="0" borderId="8" xfId="0" applyFont="1" applyFill="1" applyBorder="1" applyAlignment="1" applyProtection="1">
      <alignment shrinkToFit="1"/>
    </xf>
    <xf numFmtId="0" fontId="55" fillId="0" borderId="9" xfId="0" applyFont="1" applyFill="1" applyBorder="1" applyAlignment="1" applyProtection="1">
      <alignment shrinkToFit="1"/>
    </xf>
    <xf numFmtId="0" fontId="20" fillId="8" borderId="8" xfId="0" applyFont="1" applyFill="1" applyBorder="1" applyAlignment="1" applyProtection="1">
      <alignment shrinkToFit="1"/>
    </xf>
    <xf numFmtId="0" fontId="10" fillId="6" borderId="1" xfId="2" applyFont="1" applyFill="1" applyBorder="1" applyAlignment="1" applyProtection="1">
      <alignment vertical="top"/>
    </xf>
    <xf numFmtId="0" fontId="12" fillId="10" borderId="9" xfId="0" applyFont="1" applyFill="1" applyBorder="1" applyProtection="1"/>
    <xf numFmtId="0" fontId="12" fillId="10" borderId="10" xfId="0" applyFont="1" applyFill="1" applyBorder="1" applyProtection="1"/>
    <xf numFmtId="0" fontId="1" fillId="10" borderId="9" xfId="3" applyFont="1" applyFill="1" applyBorder="1" applyAlignment="1" applyProtection="1">
      <alignment horizontal="left" indent="1"/>
    </xf>
    <xf numFmtId="0" fontId="1" fillId="10" borderId="10" xfId="3" applyFont="1" applyFill="1" applyBorder="1" applyAlignment="1" applyProtection="1">
      <alignment horizontal="left" indent="1"/>
    </xf>
    <xf numFmtId="0" fontId="11" fillId="10" borderId="9" xfId="0" applyFont="1" applyFill="1" applyBorder="1" applyProtection="1"/>
    <xf numFmtId="0" fontId="11" fillId="10" borderId="10" xfId="0" applyFont="1" applyFill="1" applyBorder="1" applyProtection="1"/>
    <xf numFmtId="0" fontId="11" fillId="10" borderId="11" xfId="0" applyFont="1" applyFill="1" applyBorder="1" applyProtection="1"/>
    <xf numFmtId="0" fontId="12" fillId="10" borderId="12" xfId="0" applyFont="1" applyFill="1" applyBorder="1" applyProtection="1"/>
    <xf numFmtId="0" fontId="12" fillId="10" borderId="15" xfId="0" applyFont="1" applyFill="1" applyBorder="1" applyAlignment="1" applyProtection="1"/>
    <xf numFmtId="0" fontId="2" fillId="10" borderId="3" xfId="3" applyFont="1" applyFill="1" applyBorder="1" applyAlignment="1" applyProtection="1"/>
    <xf numFmtId="0" fontId="2" fillId="10" borderId="9" xfId="3" applyFont="1" applyFill="1" applyBorder="1" applyAlignment="1" applyProtection="1"/>
    <xf numFmtId="0" fontId="2" fillId="10" borderId="10" xfId="3" applyFont="1" applyFill="1" applyBorder="1" applyAlignment="1" applyProtection="1"/>
    <xf numFmtId="0" fontId="12" fillId="12" borderId="8" xfId="0" applyFont="1" applyFill="1" applyBorder="1" applyAlignment="1" applyProtection="1">
      <alignment horizontal="right"/>
    </xf>
    <xf numFmtId="0" fontId="12" fillId="7" borderId="13" xfId="0" applyFont="1" applyFill="1" applyBorder="1" applyAlignment="1" applyProtection="1"/>
    <xf numFmtId="0" fontId="12" fillId="7" borderId="9" xfId="0" applyFont="1" applyFill="1" applyBorder="1" applyAlignment="1" applyProtection="1">
      <alignment horizontal="left" indent="1"/>
    </xf>
    <xf numFmtId="0" fontId="12" fillId="7" borderId="10" xfId="0" applyFont="1" applyFill="1" applyBorder="1" applyAlignment="1" applyProtection="1">
      <alignment horizontal="left" indent="1"/>
    </xf>
    <xf numFmtId="0" fontId="10" fillId="6" borderId="14" xfId="2" applyFont="1" applyFill="1" applyBorder="1" applyAlignment="1" applyProtection="1">
      <alignment vertical="top" wrapText="1"/>
    </xf>
    <xf numFmtId="0" fontId="10" fillId="6" borderId="0" xfId="2" applyFont="1" applyFill="1" applyBorder="1" applyAlignment="1" applyProtection="1">
      <alignment vertical="top" wrapText="1"/>
    </xf>
    <xf numFmtId="0" fontId="17" fillId="6" borderId="14" xfId="0" applyFont="1" applyFill="1" applyBorder="1" applyProtection="1"/>
    <xf numFmtId="0" fontId="17" fillId="6" borderId="0" xfId="0" applyFont="1" applyFill="1" applyBorder="1" applyProtection="1"/>
    <xf numFmtId="0" fontId="17" fillId="6" borderId="15" xfId="0" applyFont="1" applyFill="1" applyBorder="1" applyProtection="1"/>
    <xf numFmtId="0" fontId="17" fillId="6" borderId="16" xfId="0" applyFont="1" applyFill="1" applyBorder="1" applyProtection="1"/>
    <xf numFmtId="0" fontId="17" fillId="6" borderId="3" xfId="0" applyFont="1" applyFill="1" applyBorder="1" applyProtection="1"/>
    <xf numFmtId="0" fontId="10" fillId="6" borderId="6" xfId="0" applyFont="1" applyFill="1" applyBorder="1" applyAlignment="1" applyProtection="1">
      <alignment horizontal="right" wrapText="1"/>
    </xf>
    <xf numFmtId="0" fontId="12" fillId="12" borderId="2" xfId="0" applyFont="1" applyFill="1" applyBorder="1" applyAlignment="1" applyProtection="1">
      <alignment horizontal="right"/>
    </xf>
    <xf numFmtId="0" fontId="12" fillId="10" borderId="9" xfId="0" applyFont="1" applyFill="1" applyBorder="1" applyAlignment="1" applyProtection="1">
      <alignment horizontal="left" indent="1"/>
    </xf>
    <xf numFmtId="0" fontId="12" fillId="10" borderId="10" xfId="0" applyFont="1" applyFill="1" applyBorder="1" applyAlignment="1" applyProtection="1">
      <alignment horizontal="left" indent="1"/>
    </xf>
    <xf numFmtId="0" fontId="12" fillId="10" borderId="9" xfId="0" applyFont="1" applyFill="1" applyBorder="1" applyAlignment="1" applyProtection="1"/>
    <xf numFmtId="0" fontId="10" fillId="6" borderId="16" xfId="0" applyFont="1" applyFill="1" applyBorder="1" applyAlignment="1" applyProtection="1">
      <alignment horizontal="right" wrapText="1"/>
    </xf>
    <xf numFmtId="0" fontId="12" fillId="10" borderId="0" xfId="0" applyFont="1" applyFill="1" applyBorder="1" applyAlignment="1" applyProtection="1">
      <alignment horizontal="right"/>
    </xf>
    <xf numFmtId="0" fontId="11" fillId="10" borderId="0" xfId="0" applyFont="1" applyFill="1" applyBorder="1" applyProtection="1"/>
    <xf numFmtId="0" fontId="12" fillId="8" borderId="9" xfId="0" applyFont="1" applyFill="1" applyBorder="1" applyAlignment="1" applyProtection="1">
      <alignment horizontal="left" indent="1"/>
    </xf>
    <xf numFmtId="0" fontId="12" fillId="10" borderId="9" xfId="0" applyFont="1" applyFill="1" applyBorder="1" applyAlignment="1" applyProtection="1">
      <alignment horizontal="right"/>
    </xf>
    <xf numFmtId="0" fontId="12" fillId="0" borderId="13" xfId="0" applyFont="1" applyFill="1" applyBorder="1" applyAlignment="1" applyProtection="1">
      <alignment horizontal="right"/>
    </xf>
    <xf numFmtId="0" fontId="1" fillId="0" borderId="13" xfId="0" applyFont="1" applyFill="1" applyBorder="1" applyAlignment="1" applyProtection="1">
      <alignment horizontal="left" indent="2"/>
    </xf>
    <xf numFmtId="0" fontId="12" fillId="8" borderId="10" xfId="0" applyFont="1" applyFill="1" applyBorder="1" applyAlignment="1" applyProtection="1">
      <alignment horizontal="left" indent="1"/>
    </xf>
    <xf numFmtId="0" fontId="12" fillId="8" borderId="8" xfId="0" applyFont="1" applyFill="1" applyBorder="1" applyAlignment="1" applyProtection="1">
      <alignment horizontal="right"/>
    </xf>
    <xf numFmtId="0" fontId="10" fillId="6" borderId="1" xfId="2" applyFont="1" applyFill="1" applyBorder="1" applyAlignment="1" applyProtection="1">
      <alignment vertical="center"/>
    </xf>
    <xf numFmtId="0" fontId="10" fillId="6" borderId="13" xfId="2" applyFont="1" applyFill="1" applyBorder="1" applyAlignment="1" applyProtection="1">
      <alignment vertical="center"/>
    </xf>
    <xf numFmtId="0" fontId="12" fillId="10" borderId="13" xfId="0" applyFont="1" applyFill="1" applyBorder="1" applyAlignment="1" applyProtection="1">
      <alignment horizontal="left" indent="1"/>
    </xf>
    <xf numFmtId="0" fontId="12" fillId="8" borderId="9" xfId="0" applyFont="1" applyFill="1" applyBorder="1" applyAlignment="1" applyProtection="1"/>
    <xf numFmtId="0" fontId="12" fillId="0" borderId="13" xfId="0" applyFont="1" applyFill="1" applyBorder="1" applyProtection="1"/>
    <xf numFmtId="0" fontId="10" fillId="6" borderId="12" xfId="2" applyFont="1" applyFill="1" applyBorder="1" applyAlignment="1" applyProtection="1">
      <alignment vertical="center" wrapText="1"/>
    </xf>
    <xf numFmtId="0" fontId="10" fillId="6" borderId="11" xfId="2" applyFont="1" applyFill="1" applyBorder="1" applyAlignment="1" applyProtection="1">
      <alignment vertical="center" wrapText="1"/>
    </xf>
    <xf numFmtId="0" fontId="12" fillId="7" borderId="9" xfId="0" applyFont="1" applyFill="1" applyBorder="1" applyAlignment="1" applyProtection="1">
      <alignment horizontal="left"/>
    </xf>
    <xf numFmtId="0" fontId="2" fillId="3" borderId="8" xfId="0" applyFont="1" applyFill="1" applyBorder="1" applyAlignment="1" applyProtection="1">
      <alignment horizontal="right"/>
    </xf>
    <xf numFmtId="0" fontId="11" fillId="7" borderId="2" xfId="0" applyFont="1" applyFill="1" applyBorder="1" applyAlignment="1" applyProtection="1">
      <alignment horizontal="right" wrapText="1"/>
    </xf>
    <xf numFmtId="0" fontId="2" fillId="3" borderId="2" xfId="0" applyFont="1" applyFill="1" applyBorder="1" applyAlignment="1" applyProtection="1">
      <alignment horizontal="right"/>
    </xf>
    <xf numFmtId="37" fontId="12" fillId="7" borderId="2" xfId="0" applyNumberFormat="1" applyFont="1" applyFill="1" applyBorder="1" applyAlignment="1" applyProtection="1">
      <alignment horizontal="right"/>
      <protection hidden="1"/>
    </xf>
    <xf numFmtId="37" fontId="12" fillId="8" borderId="2" xfId="0" applyNumberFormat="1" applyFont="1" applyFill="1" applyBorder="1" applyAlignment="1" applyProtection="1">
      <alignment horizontal="right"/>
      <protection hidden="1"/>
    </xf>
    <xf numFmtId="37" fontId="1" fillId="8" borderId="2" xfId="0" applyNumberFormat="1" applyFont="1" applyFill="1" applyBorder="1" applyAlignment="1" applyProtection="1">
      <alignment horizontal="right"/>
      <protection hidden="1"/>
    </xf>
    <xf numFmtId="0" fontId="12" fillId="0" borderId="3" xfId="0" applyFont="1" applyFill="1" applyBorder="1" applyAlignment="1" applyProtection="1">
      <alignment horizontal="right"/>
    </xf>
    <xf numFmtId="0" fontId="12" fillId="0" borderId="3" xfId="0" applyFont="1" applyFill="1" applyBorder="1" applyAlignment="1" applyProtection="1">
      <alignment horizontal="left" indent="1"/>
    </xf>
    <xf numFmtId="0" fontId="1" fillId="0" borderId="13" xfId="0" applyFont="1" applyFill="1" applyBorder="1" applyAlignment="1" applyProtection="1">
      <alignment horizontal="left"/>
    </xf>
    <xf numFmtId="0" fontId="1" fillId="0" borderId="3" xfId="3" applyFont="1" applyFill="1" applyBorder="1" applyAlignment="1" applyProtection="1"/>
    <xf numFmtId="0" fontId="1" fillId="4" borderId="8" xfId="0" applyFont="1" applyFill="1" applyBorder="1" applyAlignment="1" applyProtection="1">
      <alignment horizontal="left" vertical="center"/>
    </xf>
    <xf numFmtId="0" fontId="1" fillId="4" borderId="9" xfId="0" applyFont="1" applyFill="1" applyBorder="1" applyAlignment="1" applyProtection="1">
      <alignment horizontal="left" vertical="center"/>
    </xf>
    <xf numFmtId="0" fontId="12" fillId="12" borderId="2" xfId="0" applyFont="1" applyFill="1" applyBorder="1" applyAlignment="1" applyProtection="1">
      <alignment horizontal="right" vertical="top"/>
    </xf>
    <xf numFmtId="37" fontId="12" fillId="8" borderId="8" xfId="0" applyNumberFormat="1" applyFont="1" applyFill="1" applyBorder="1" applyProtection="1"/>
    <xf numFmtId="37" fontId="12" fillId="5" borderId="2" xfId="0" applyNumberFormat="1" applyFont="1" applyFill="1" applyBorder="1" applyAlignment="1" applyProtection="1">
      <alignment horizontal="right"/>
      <protection hidden="1"/>
    </xf>
    <xf numFmtId="0" fontId="1" fillId="0" borderId="9" xfId="0" applyFont="1" applyFill="1" applyBorder="1" applyAlignment="1" applyProtection="1">
      <alignment horizontal="left"/>
    </xf>
    <xf numFmtId="0" fontId="1" fillId="0" borderId="9" xfId="0" applyFont="1" applyFill="1" applyBorder="1" applyAlignment="1" applyProtection="1">
      <alignment horizontal="left" indent="2"/>
    </xf>
    <xf numFmtId="0" fontId="1" fillId="10" borderId="9" xfId="0" applyFont="1" applyFill="1" applyBorder="1" applyAlignment="1" applyProtection="1">
      <alignment horizontal="left" indent="2"/>
    </xf>
    <xf numFmtId="0" fontId="1" fillId="14" borderId="9" xfId="0" applyFont="1" applyFill="1" applyBorder="1" applyAlignment="1" applyProtection="1">
      <alignment horizontal="left" indent="2"/>
    </xf>
    <xf numFmtId="0" fontId="2" fillId="10" borderId="10" xfId="0" applyFont="1" applyFill="1" applyBorder="1" applyAlignment="1" applyProtection="1">
      <alignment horizontal="left"/>
    </xf>
    <xf numFmtId="0" fontId="1" fillId="10" borderId="8" xfId="0" applyFont="1" applyFill="1" applyBorder="1" applyAlignment="1" applyProtection="1">
      <alignment horizontal="left"/>
    </xf>
    <xf numFmtId="0" fontId="1" fillId="14" borderId="9" xfId="0" applyFont="1" applyFill="1" applyBorder="1" applyAlignment="1" applyProtection="1">
      <alignment horizontal="left"/>
    </xf>
    <xf numFmtId="0" fontId="1" fillId="10" borderId="0" xfId="0" applyFont="1" applyFill="1" applyBorder="1" applyProtection="1"/>
    <xf numFmtId="0" fontId="14" fillId="10" borderId="9" xfId="0" applyFont="1" applyFill="1" applyBorder="1" applyAlignment="1" applyProtection="1">
      <alignment horizontal="left" indent="1"/>
    </xf>
    <xf numFmtId="0" fontId="14" fillId="10" borderId="10" xfId="0" applyFont="1" applyFill="1" applyBorder="1" applyAlignment="1" applyProtection="1">
      <alignment horizontal="left" indent="1"/>
    </xf>
    <xf numFmtId="0" fontId="45" fillId="9" borderId="9" xfId="1" applyFont="1" applyFill="1" applyBorder="1" applyAlignment="1" applyProtection="1">
      <alignment vertical="center"/>
    </xf>
    <xf numFmtId="37" fontId="1" fillId="10" borderId="2" xfId="0" applyNumberFormat="1" applyFont="1" applyFill="1" applyBorder="1" applyAlignment="1" applyProtection="1">
      <alignment horizontal="right"/>
      <protection hidden="1"/>
    </xf>
    <xf numFmtId="37" fontId="1" fillId="8" borderId="2" xfId="0" applyNumberFormat="1" applyFont="1" applyFill="1" applyBorder="1" applyProtection="1">
      <protection hidden="1"/>
    </xf>
    <xf numFmtId="0" fontId="30" fillId="6" borderId="14" xfId="0" applyFont="1" applyFill="1" applyBorder="1" applyProtection="1"/>
    <xf numFmtId="0" fontId="30" fillId="6" borderId="0" xfId="0" applyFont="1" applyFill="1" applyBorder="1" applyProtection="1"/>
    <xf numFmtId="0" fontId="30" fillId="6" borderId="15" xfId="0" applyFont="1" applyFill="1" applyBorder="1" applyProtection="1"/>
    <xf numFmtId="0" fontId="30" fillId="6" borderId="15" xfId="0" applyFont="1" applyFill="1" applyBorder="1" applyAlignment="1" applyProtection="1">
      <alignment horizontal="right"/>
    </xf>
    <xf numFmtId="0" fontId="60" fillId="6" borderId="13" xfId="0" applyFont="1" applyFill="1" applyBorder="1" applyProtection="1"/>
    <xf numFmtId="0" fontId="60" fillId="6" borderId="12" xfId="0" applyFont="1" applyFill="1" applyBorder="1" applyProtection="1"/>
    <xf numFmtId="0" fontId="60" fillId="6" borderId="0" xfId="0" applyFont="1" applyFill="1" applyBorder="1" applyProtection="1"/>
    <xf numFmtId="0" fontId="60" fillId="6" borderId="3" xfId="0" applyFont="1" applyFill="1" applyBorder="1" applyProtection="1"/>
    <xf numFmtId="0" fontId="60" fillId="6" borderId="11" xfId="0" applyFont="1" applyFill="1" applyBorder="1" applyProtection="1"/>
    <xf numFmtId="0" fontId="10" fillId="6" borderId="8" xfId="0" applyFont="1" applyFill="1" applyBorder="1" applyAlignment="1" applyProtection="1">
      <alignment horizontal="right" vertical="center" wrapText="1"/>
    </xf>
    <xf numFmtId="0" fontId="10" fillId="6" borderId="2" xfId="0" applyFont="1" applyFill="1" applyBorder="1" applyAlignment="1" applyProtection="1">
      <alignment horizontal="right" vertical="center" wrapText="1"/>
    </xf>
    <xf numFmtId="0" fontId="0" fillId="7" borderId="0" xfId="0" applyFill="1" applyProtection="1"/>
    <xf numFmtId="37" fontId="9" fillId="7" borderId="2" xfId="0" applyNumberFormat="1" applyFont="1" applyFill="1" applyBorder="1" applyAlignment="1" applyProtection="1">
      <alignment horizontal="right"/>
    </xf>
    <xf numFmtId="0" fontId="40" fillId="0" borderId="0" xfId="0" applyFont="1" applyProtection="1"/>
    <xf numFmtId="0" fontId="0" fillId="8" borderId="9" xfId="0" applyFont="1" applyFill="1" applyBorder="1" applyProtection="1"/>
    <xf numFmtId="0" fontId="0" fillId="10" borderId="9" xfId="0" applyFont="1" applyFill="1" applyBorder="1" applyProtection="1"/>
    <xf numFmtId="37" fontId="1" fillId="10" borderId="9" xfId="0" applyNumberFormat="1" applyFont="1" applyFill="1" applyBorder="1" applyAlignment="1" applyProtection="1">
      <alignment horizontal="right"/>
    </xf>
    <xf numFmtId="37" fontId="1" fillId="10" borderId="10" xfId="0" applyNumberFormat="1" applyFont="1" applyFill="1" applyBorder="1" applyAlignment="1" applyProtection="1">
      <alignment horizontal="right"/>
    </xf>
    <xf numFmtId="0" fontId="58" fillId="0" borderId="0" xfId="0" applyFont="1" applyProtection="1"/>
    <xf numFmtId="0" fontId="0" fillId="0" borderId="3" xfId="0" applyFont="1" applyFill="1" applyBorder="1" applyProtection="1"/>
    <xf numFmtId="37" fontId="1" fillId="0" borderId="3" xfId="0" applyNumberFormat="1" applyFont="1" applyFill="1" applyBorder="1" applyAlignment="1" applyProtection="1">
      <alignment horizontal="right"/>
    </xf>
    <xf numFmtId="37" fontId="1" fillId="0" borderId="0" xfId="0" applyNumberFormat="1" applyFont="1" applyFill="1" applyBorder="1" applyAlignment="1" applyProtection="1">
      <alignment horizontal="right"/>
    </xf>
    <xf numFmtId="0" fontId="0" fillId="0" borderId="0" xfId="0" applyBorder="1" applyProtection="1"/>
    <xf numFmtId="0" fontId="12" fillId="0" borderId="13" xfId="0" applyFont="1" applyFill="1" applyBorder="1" applyAlignment="1" applyProtection="1"/>
    <xf numFmtId="0" fontId="12" fillId="0" borderId="0" xfId="0" applyFont="1" applyFill="1" applyBorder="1" applyAlignment="1" applyProtection="1"/>
    <xf numFmtId="0" fontId="0" fillId="10" borderId="3" xfId="0" applyFill="1" applyBorder="1" applyProtection="1"/>
    <xf numFmtId="0" fontId="0" fillId="10" borderId="0" xfId="0" applyFill="1" applyProtection="1"/>
    <xf numFmtId="0" fontId="17" fillId="6" borderId="0" xfId="0" applyFont="1" applyFill="1" applyProtection="1"/>
    <xf numFmtId="1" fontId="9" fillId="10" borderId="2" xfId="0" applyNumberFormat="1" applyFont="1" applyFill="1" applyBorder="1" applyAlignment="1" applyProtection="1">
      <alignment horizontal="right"/>
    </xf>
    <xf numFmtId="0" fontId="11" fillId="7" borderId="16" xfId="0" applyFont="1" applyFill="1" applyBorder="1" applyProtection="1"/>
    <xf numFmtId="37" fontId="57" fillId="10" borderId="2" xfId="0" applyNumberFormat="1" applyFont="1" applyFill="1" applyBorder="1" applyAlignment="1" applyProtection="1">
      <alignment horizontal="right"/>
    </xf>
    <xf numFmtId="0" fontId="1" fillId="9" borderId="0" xfId="1" applyFont="1" applyFill="1" applyBorder="1" applyAlignment="1" applyProtection="1">
      <alignment horizontal="left" indent="1"/>
    </xf>
    <xf numFmtId="0" fontId="1" fillId="9" borderId="0" xfId="1" applyFont="1" applyFill="1" applyBorder="1" applyProtection="1"/>
    <xf numFmtId="37" fontId="1" fillId="9" borderId="0" xfId="1" applyNumberFormat="1" applyFont="1" applyFill="1" applyBorder="1" applyProtection="1"/>
    <xf numFmtId="0" fontId="25" fillId="9" borderId="0" xfId="1" applyNumberFormat="1" applyFont="1" applyFill="1" applyBorder="1" applyProtection="1"/>
    <xf numFmtId="0" fontId="1" fillId="9" borderId="0" xfId="1" applyNumberFormat="1" applyFont="1" applyFill="1" applyProtection="1"/>
    <xf numFmtId="0" fontId="1" fillId="9" borderId="0" xfId="1" applyFont="1" applyFill="1" applyProtection="1"/>
    <xf numFmtId="37" fontId="1" fillId="5" borderId="2" xfId="0" applyNumberFormat="1" applyFont="1" applyFill="1" applyBorder="1" applyAlignment="1" applyProtection="1">
      <alignment horizontal="right"/>
    </xf>
    <xf numFmtId="0" fontId="12" fillId="10" borderId="8" xfId="0" applyFont="1" applyFill="1" applyBorder="1" applyAlignment="1" applyProtection="1">
      <alignment horizontal="left"/>
    </xf>
    <xf numFmtId="0" fontId="12" fillId="10" borderId="8" xfId="0" applyFont="1" applyFill="1" applyBorder="1" applyAlignment="1" applyProtection="1"/>
    <xf numFmtId="0" fontId="0" fillId="6" borderId="0" xfId="0" applyFill="1" applyProtection="1"/>
    <xf numFmtId="0" fontId="10" fillId="6" borderId="0" xfId="0" applyFont="1" applyFill="1" applyProtection="1"/>
    <xf numFmtId="0" fontId="0" fillId="15" borderId="2" xfId="0" applyFill="1" applyBorder="1" applyProtection="1"/>
    <xf numFmtId="37" fontId="1" fillId="0" borderId="0" xfId="1" applyNumberFormat="1" applyFont="1" applyFill="1" applyBorder="1" applyProtection="1"/>
    <xf numFmtId="0" fontId="1" fillId="10" borderId="8" xfId="3" applyFill="1" applyBorder="1" applyAlignment="1" applyProtection="1"/>
    <xf numFmtId="0" fontId="30" fillId="6" borderId="0" xfId="0" applyFont="1" applyFill="1" applyBorder="1" applyAlignment="1" applyProtection="1">
      <alignment vertical="center" wrapText="1"/>
    </xf>
    <xf numFmtId="0" fontId="45" fillId="9" borderId="0" xfId="1" applyNumberFormat="1" applyFont="1" applyFill="1" applyBorder="1" applyAlignment="1" applyProtection="1">
      <alignment vertical="center"/>
    </xf>
    <xf numFmtId="0" fontId="1" fillId="9" borderId="9" xfId="1" applyFont="1" applyFill="1" applyBorder="1" applyAlignment="1" applyProtection="1">
      <alignment vertical="center"/>
    </xf>
    <xf numFmtId="0" fontId="43" fillId="10" borderId="0" xfId="1" applyNumberFormat="1" applyFont="1" applyFill="1" applyBorder="1" applyAlignment="1" applyProtection="1">
      <alignment vertical="center"/>
    </xf>
    <xf numFmtId="0" fontId="45" fillId="9" borderId="0" xfId="1" applyFont="1" applyFill="1" applyAlignment="1" applyProtection="1">
      <alignment vertical="center"/>
    </xf>
    <xf numFmtId="0" fontId="45" fillId="10" borderId="0" xfId="1" applyNumberFormat="1" applyFont="1" applyFill="1" applyBorder="1" applyAlignment="1" applyProtection="1">
      <alignment vertical="center"/>
    </xf>
    <xf numFmtId="0" fontId="1" fillId="9" borderId="0" xfId="0" applyNumberFormat="1" applyFont="1" applyFill="1" applyAlignment="1" applyProtection="1">
      <alignment horizontal="center" vertical="center"/>
    </xf>
    <xf numFmtId="0" fontId="45" fillId="0" borderId="0" xfId="1" applyNumberFormat="1" applyFont="1" applyFill="1" applyBorder="1" applyAlignment="1" applyProtection="1">
      <alignment horizontal="right" vertical="center"/>
    </xf>
    <xf numFmtId="0" fontId="45" fillId="0" borderId="0" xfId="1" applyNumberFormat="1" applyFont="1" applyFill="1" applyBorder="1" applyAlignment="1" applyProtection="1">
      <alignment vertical="center"/>
    </xf>
    <xf numFmtId="0" fontId="45" fillId="9" borderId="0" xfId="1" applyNumberFormat="1" applyFont="1" applyFill="1" applyAlignment="1" applyProtection="1">
      <alignment vertical="center"/>
    </xf>
    <xf numFmtId="0" fontId="1" fillId="9" borderId="0" xfId="1" applyNumberFormat="1" applyFont="1" applyFill="1" applyAlignment="1" applyProtection="1">
      <alignment vertical="center"/>
    </xf>
    <xf numFmtId="0" fontId="1" fillId="9" borderId="0" xfId="1" applyFont="1" applyFill="1" applyAlignment="1" applyProtection="1">
      <alignment vertical="center"/>
    </xf>
    <xf numFmtId="0" fontId="45" fillId="0" borderId="0" xfId="1" applyNumberFormat="1" applyFont="1" applyFill="1" applyAlignment="1" applyProtection="1">
      <alignment vertical="center"/>
    </xf>
    <xf numFmtId="0" fontId="45" fillId="0" borderId="0" xfId="1" applyFont="1" applyFill="1" applyAlignment="1" applyProtection="1">
      <alignment vertical="center"/>
    </xf>
    <xf numFmtId="0" fontId="45" fillId="0" borderId="0" xfId="1" applyNumberFormat="1" applyFont="1" applyFill="1" applyBorder="1" applyAlignment="1" applyProtection="1">
      <alignment horizontal="left" vertical="center"/>
    </xf>
    <xf numFmtId="0" fontId="46" fillId="0" borderId="0" xfId="1" applyNumberFormat="1" applyFont="1" applyFill="1" applyBorder="1" applyAlignment="1" applyProtection="1">
      <alignment horizontal="left" vertical="center" textRotation="90"/>
    </xf>
    <xf numFmtId="0" fontId="51" fillId="9" borderId="0" xfId="1" quotePrefix="1" applyFont="1" applyFill="1" applyBorder="1" applyAlignment="1" applyProtection="1">
      <alignment vertical="center" wrapText="1"/>
    </xf>
    <xf numFmtId="0" fontId="29" fillId="0" borderId="0" xfId="0" applyFont="1" applyAlignment="1" applyProtection="1">
      <alignment horizontal="center" vertical="center"/>
    </xf>
    <xf numFmtId="0" fontId="29" fillId="0" borderId="0" xfId="0" applyNumberFormat="1" applyFont="1" applyAlignment="1" applyProtection="1">
      <alignment horizontal="center" vertical="center"/>
    </xf>
    <xf numFmtId="0" fontId="45" fillId="9" borderId="0" xfId="0" applyNumberFormat="1" applyFont="1" applyFill="1" applyBorder="1" applyAlignment="1" applyProtection="1">
      <alignment horizontal="right" vertical="center"/>
    </xf>
    <xf numFmtId="0" fontId="45" fillId="9" borderId="0" xfId="0" applyNumberFormat="1" applyFont="1" applyFill="1" applyBorder="1" applyAlignment="1" applyProtection="1">
      <alignment vertical="center"/>
    </xf>
    <xf numFmtId="0" fontId="45" fillId="9" borderId="0" xfId="1" applyFont="1" applyFill="1" applyBorder="1" applyAlignment="1" applyProtection="1">
      <alignment vertical="center"/>
    </xf>
    <xf numFmtId="0" fontId="51" fillId="9" borderId="0" xfId="1" applyFont="1" applyFill="1" applyBorder="1" applyAlignment="1" applyProtection="1">
      <alignment horizontal="left" vertical="center" wrapText="1"/>
    </xf>
    <xf numFmtId="0" fontId="51" fillId="9" borderId="0" xfId="1" applyNumberFormat="1" applyFont="1" applyFill="1" applyBorder="1" applyAlignment="1" applyProtection="1">
      <alignment vertical="center"/>
    </xf>
    <xf numFmtId="0" fontId="51" fillId="9" borderId="0" xfId="1" applyFont="1" applyFill="1" applyAlignment="1" applyProtection="1">
      <alignment vertical="center"/>
    </xf>
    <xf numFmtId="0" fontId="45" fillId="9" borderId="0" xfId="0" applyNumberFormat="1" applyFont="1" applyFill="1" applyBorder="1" applyAlignment="1" applyProtection="1">
      <alignment horizontal="left" vertical="center"/>
    </xf>
    <xf numFmtId="0" fontId="51" fillId="0" borderId="0" xfId="1" quotePrefix="1" applyFont="1" applyFill="1" applyAlignment="1" applyProtection="1">
      <alignment vertical="center"/>
    </xf>
    <xf numFmtId="0" fontId="1" fillId="0" borderId="0" xfId="0" applyNumberFormat="1" applyFont="1" applyFill="1" applyAlignment="1" applyProtection="1">
      <alignment horizontal="center" vertical="center"/>
    </xf>
    <xf numFmtId="0" fontId="51" fillId="9" borderId="0" xfId="1" quotePrefix="1" applyFont="1" applyFill="1" applyAlignment="1" applyProtection="1">
      <alignment vertical="center"/>
    </xf>
    <xf numFmtId="0" fontId="45" fillId="0" borderId="0" xfId="0" applyNumberFormat="1" applyFont="1" applyFill="1" applyBorder="1" applyAlignment="1" applyProtection="1">
      <alignment vertical="center"/>
    </xf>
    <xf numFmtId="49" fontId="51" fillId="9" borderId="0" xfId="1" quotePrefix="1" applyNumberFormat="1" applyFont="1" applyFill="1" applyAlignment="1" applyProtection="1">
      <alignment horizontal="left" vertical="center" wrapText="1"/>
    </xf>
    <xf numFmtId="49" fontId="51" fillId="9" borderId="0" xfId="1" applyNumberFormat="1" applyFont="1" applyFill="1" applyBorder="1" applyAlignment="1" applyProtection="1">
      <alignment horizontal="left" vertical="center" wrapText="1"/>
    </xf>
    <xf numFmtId="0" fontId="45" fillId="0" borderId="0" xfId="0" applyNumberFormat="1" applyFont="1" applyBorder="1" applyAlignment="1" applyProtection="1">
      <alignment vertical="center"/>
    </xf>
    <xf numFmtId="0" fontId="51" fillId="0" borderId="0" xfId="1" applyFont="1" applyFill="1" applyBorder="1" applyAlignment="1" applyProtection="1">
      <alignment horizontal="left" vertical="center" wrapText="1"/>
    </xf>
    <xf numFmtId="0" fontId="45" fillId="9" borderId="0" xfId="0" quotePrefix="1" applyNumberFormat="1" applyFont="1" applyFill="1" applyBorder="1" applyAlignment="1" applyProtection="1">
      <alignment horizontal="right" vertical="center" wrapText="1"/>
    </xf>
    <xf numFmtId="0" fontId="45" fillId="9" borderId="0" xfId="1" quotePrefix="1" applyNumberFormat="1" applyFont="1" applyFill="1" applyAlignment="1" applyProtection="1">
      <alignment vertical="center" wrapText="1"/>
    </xf>
    <xf numFmtId="0" fontId="45" fillId="0" borderId="0" xfId="1" applyFont="1" applyFill="1" applyBorder="1" applyAlignment="1" applyProtection="1">
      <alignment vertical="center"/>
    </xf>
    <xf numFmtId="0" fontId="45" fillId="0" borderId="0" xfId="1" applyFont="1" applyFill="1" applyAlignment="1" applyProtection="1">
      <alignment vertical="center" wrapText="1"/>
    </xf>
    <xf numFmtId="0" fontId="45" fillId="9" borderId="9" xfId="1" applyFont="1" applyFill="1" applyBorder="1" applyAlignment="1" applyProtection="1">
      <alignment horizontal="left" vertical="center"/>
    </xf>
    <xf numFmtId="0" fontId="45" fillId="9" borderId="9" xfId="1" applyFont="1" applyFill="1" applyBorder="1" applyAlignment="1" applyProtection="1">
      <alignment vertical="center" wrapText="1"/>
    </xf>
    <xf numFmtId="0" fontId="45" fillId="9" borderId="9" xfId="1" applyNumberFormat="1" applyFont="1" applyFill="1" applyBorder="1" applyAlignment="1" applyProtection="1">
      <alignment horizontal="left" vertical="center"/>
    </xf>
    <xf numFmtId="0" fontId="45" fillId="9" borderId="9" xfId="0" applyNumberFormat="1" applyFont="1" applyFill="1" applyBorder="1" applyAlignment="1" applyProtection="1">
      <alignment vertical="center"/>
    </xf>
    <xf numFmtId="0" fontId="45" fillId="0" borderId="0" xfId="0" applyFont="1" applyBorder="1" applyAlignment="1" applyProtection="1">
      <alignment horizontal="left" vertical="center"/>
    </xf>
    <xf numFmtId="37" fontId="45" fillId="0" borderId="9" xfId="1" applyNumberFormat="1" applyFont="1" applyFill="1" applyBorder="1" applyAlignment="1" applyProtection="1">
      <alignment horizontal="left" vertical="center"/>
    </xf>
    <xf numFmtId="37" fontId="45" fillId="9" borderId="9" xfId="1" applyNumberFormat="1" applyFont="1" applyFill="1" applyBorder="1" applyAlignment="1" applyProtection="1">
      <alignment horizontal="left" vertical="center"/>
    </xf>
    <xf numFmtId="0" fontId="45" fillId="9" borderId="3" xfId="0" applyNumberFormat="1" applyFont="1" applyFill="1" applyBorder="1" applyAlignment="1" applyProtection="1">
      <alignment vertical="center"/>
    </xf>
    <xf numFmtId="0" fontId="45" fillId="9" borderId="3" xfId="1" applyFont="1" applyFill="1" applyBorder="1" applyAlignment="1" applyProtection="1">
      <alignment vertical="center" wrapText="1"/>
    </xf>
    <xf numFmtId="0" fontId="45" fillId="0" borderId="9" xfId="1" applyFont="1" applyFill="1" applyBorder="1" applyAlignment="1" applyProtection="1">
      <alignment vertical="center"/>
    </xf>
    <xf numFmtId="0" fontId="1" fillId="9" borderId="9" xfId="1" applyFont="1" applyFill="1" applyBorder="1" applyAlignment="1" applyProtection="1">
      <alignment horizontal="left" vertical="center"/>
    </xf>
    <xf numFmtId="0" fontId="1" fillId="9" borderId="9" xfId="1" applyFont="1" applyFill="1" applyBorder="1" applyAlignment="1" applyProtection="1">
      <alignment vertical="center" wrapText="1"/>
    </xf>
    <xf numFmtId="0" fontId="45" fillId="9" borderId="3" xfId="1" applyFont="1" applyFill="1" applyBorder="1" applyAlignment="1" applyProtection="1">
      <alignment vertical="center"/>
    </xf>
    <xf numFmtId="0" fontId="45" fillId="0" borderId="13" xfId="1" applyFont="1" applyFill="1" applyBorder="1" applyAlignment="1" applyProtection="1">
      <alignment vertical="center"/>
    </xf>
    <xf numFmtId="0" fontId="45" fillId="0" borderId="9" xfId="1" applyFont="1" applyFill="1" applyBorder="1" applyAlignment="1" applyProtection="1">
      <alignment vertical="center" wrapText="1"/>
    </xf>
    <xf numFmtId="0" fontId="45" fillId="0" borderId="9" xfId="1" applyNumberFormat="1" applyFont="1" applyFill="1" applyBorder="1" applyAlignment="1" applyProtection="1">
      <alignment vertical="center"/>
    </xf>
    <xf numFmtId="0" fontId="45" fillId="0" borderId="9" xfId="1" applyFont="1" applyFill="1" applyBorder="1" applyAlignment="1" applyProtection="1">
      <alignment horizontal="left" vertical="center"/>
    </xf>
    <xf numFmtId="0" fontId="45" fillId="0" borderId="9" xfId="0" applyNumberFormat="1" applyFont="1" applyFill="1" applyBorder="1" applyAlignment="1" applyProtection="1">
      <alignment vertical="center"/>
    </xf>
    <xf numFmtId="0" fontId="1" fillId="9" borderId="13" xfId="1" applyFont="1" applyFill="1" applyBorder="1" applyAlignment="1" applyProtection="1">
      <alignment vertical="center"/>
    </xf>
    <xf numFmtId="0" fontId="1" fillId="0" borderId="9" xfId="1" applyFont="1" applyFill="1" applyBorder="1" applyAlignment="1" applyProtection="1">
      <alignment horizontal="left" vertical="center"/>
    </xf>
    <xf numFmtId="0" fontId="45" fillId="0" borderId="9" xfId="1" applyNumberFormat="1" applyFont="1" applyFill="1" applyBorder="1" applyAlignment="1" applyProtection="1">
      <alignment horizontal="left" vertical="center"/>
    </xf>
    <xf numFmtId="0" fontId="45" fillId="9" borderId="9" xfId="0" applyNumberFormat="1" applyFont="1" applyFill="1" applyBorder="1" applyAlignment="1" applyProtection="1">
      <alignment horizontal="left" vertical="center"/>
    </xf>
    <xf numFmtId="0" fontId="45" fillId="0" borderId="9" xfId="0" quotePrefix="1" applyNumberFormat="1" applyFont="1" applyFill="1" applyBorder="1" applyAlignment="1" applyProtection="1">
      <alignment vertical="center" wrapText="1"/>
    </xf>
    <xf numFmtId="0" fontId="43" fillId="10" borderId="0" xfId="1" applyNumberFormat="1" applyFont="1" applyFill="1" applyBorder="1" applyAlignment="1" applyProtection="1">
      <alignment horizontal="right" vertical="center" wrapText="1"/>
    </xf>
    <xf numFmtId="0" fontId="45" fillId="10" borderId="0" xfId="1" applyNumberFormat="1" applyFont="1" applyFill="1" applyBorder="1" applyAlignment="1" applyProtection="1">
      <alignment horizontal="right" vertical="center" wrapText="1"/>
    </xf>
    <xf numFmtId="0" fontId="45" fillId="0" borderId="0" xfId="1" applyNumberFormat="1" applyFont="1" applyFill="1" applyBorder="1" applyAlignment="1" applyProtection="1">
      <alignment horizontal="right" vertical="center" wrapText="1"/>
    </xf>
    <xf numFmtId="0" fontId="45" fillId="9" borderId="0" xfId="1" applyNumberFormat="1" applyFont="1" applyFill="1" applyAlignment="1" applyProtection="1">
      <alignment horizontal="right" vertical="center" wrapText="1"/>
    </xf>
    <xf numFmtId="0" fontId="1" fillId="9" borderId="0" xfId="1" applyNumberFormat="1" applyFont="1" applyFill="1" applyAlignment="1" applyProtection="1">
      <alignment horizontal="right" vertical="center" wrapText="1"/>
    </xf>
    <xf numFmtId="0" fontId="45" fillId="0" borderId="0" xfId="1" applyNumberFormat="1" applyFont="1" applyFill="1" applyAlignment="1" applyProtection="1">
      <alignment horizontal="right" vertical="center" wrapText="1"/>
    </xf>
    <xf numFmtId="0" fontId="46" fillId="0" borderId="0" xfId="1" applyNumberFormat="1" applyFont="1" applyFill="1" applyBorder="1" applyAlignment="1" applyProtection="1">
      <alignment horizontal="right" vertical="center" textRotation="90" wrapText="1"/>
    </xf>
    <xf numFmtId="0" fontId="45" fillId="9" borderId="0" xfId="1" applyNumberFormat="1" applyFont="1" applyFill="1" applyBorder="1" applyAlignment="1" applyProtection="1">
      <alignment horizontal="right" vertical="center" wrapText="1"/>
    </xf>
    <xf numFmtId="0" fontId="45" fillId="9" borderId="0" xfId="0" applyNumberFormat="1" applyFont="1" applyFill="1" applyBorder="1" applyAlignment="1" applyProtection="1">
      <alignment horizontal="right" vertical="center" wrapText="1"/>
    </xf>
    <xf numFmtId="37" fontId="45" fillId="9" borderId="0" xfId="0" applyNumberFormat="1" applyFont="1" applyFill="1" applyBorder="1" applyAlignment="1" applyProtection="1">
      <alignment horizontal="right" vertical="center" wrapText="1"/>
    </xf>
    <xf numFmtId="0" fontId="45" fillId="0" borderId="0" xfId="0" applyNumberFormat="1" applyFont="1" applyFill="1" applyBorder="1" applyAlignment="1" applyProtection="1">
      <alignment horizontal="right" vertical="center" wrapText="1"/>
    </xf>
    <xf numFmtId="0" fontId="45" fillId="6" borderId="13" xfId="1" applyNumberFormat="1" applyFont="1" applyFill="1" applyBorder="1" applyAlignment="1" applyProtection="1">
      <alignment horizontal="right" vertical="center" wrapText="1"/>
    </xf>
    <xf numFmtId="0" fontId="45" fillId="6" borderId="0" xfId="1" applyNumberFormat="1" applyFont="1" applyFill="1" applyBorder="1" applyAlignment="1" applyProtection="1">
      <alignment horizontal="right" vertical="center" wrapText="1"/>
    </xf>
    <xf numFmtId="0" fontId="45" fillId="6" borderId="3" xfId="1" applyNumberFormat="1" applyFont="1" applyFill="1" applyBorder="1" applyAlignment="1" applyProtection="1">
      <alignment horizontal="right" vertical="center" wrapText="1"/>
    </xf>
    <xf numFmtId="37" fontId="45" fillId="9" borderId="0" xfId="1" applyNumberFormat="1" applyFont="1" applyFill="1" applyBorder="1" applyAlignment="1" applyProtection="1">
      <alignment horizontal="right" vertical="center" wrapText="1"/>
    </xf>
    <xf numFmtId="37" fontId="45" fillId="9" borderId="0" xfId="0" quotePrefix="1" applyNumberFormat="1" applyFont="1" applyFill="1" applyBorder="1" applyAlignment="1" applyProtection="1">
      <alignment horizontal="right" vertical="center" wrapText="1"/>
    </xf>
    <xf numFmtId="1" fontId="45" fillId="9" borderId="0" xfId="1" applyNumberFormat="1" applyFont="1" applyFill="1" applyAlignment="1" applyProtection="1">
      <alignment horizontal="right" vertical="center" wrapText="1"/>
    </xf>
    <xf numFmtId="0" fontId="45" fillId="9" borderId="13" xfId="1" applyNumberFormat="1" applyFont="1" applyFill="1" applyBorder="1" applyAlignment="1" applyProtection="1">
      <alignment vertical="center"/>
    </xf>
    <xf numFmtId="0" fontId="12" fillId="0" borderId="0" xfId="0" applyNumberFormat="1" applyFont="1" applyAlignment="1" applyProtection="1">
      <alignment horizontal="center"/>
    </xf>
    <xf numFmtId="0" fontId="0" fillId="0" borderId="3" xfId="0" applyBorder="1" applyProtection="1"/>
    <xf numFmtId="0" fontId="45" fillId="0" borderId="3" xfId="1" applyNumberFormat="1" applyFont="1" applyFill="1" applyBorder="1" applyAlignment="1" applyProtection="1">
      <alignment vertical="center"/>
    </xf>
    <xf numFmtId="0" fontId="1" fillId="0" borderId="9" xfId="1" applyNumberFormat="1" applyFont="1" applyFill="1" applyBorder="1" applyAlignment="1" applyProtection="1">
      <alignment vertical="center"/>
    </xf>
    <xf numFmtId="37" fontId="12" fillId="5" borderId="2" xfId="0" applyNumberFormat="1" applyFont="1" applyFill="1" applyBorder="1" applyAlignment="1" applyProtection="1">
      <alignment horizontal="right"/>
    </xf>
    <xf numFmtId="37" fontId="12" fillId="4" borderId="2" xfId="0" applyNumberFormat="1" applyFont="1" applyFill="1" applyBorder="1" applyAlignment="1" applyProtection="1">
      <alignment horizontal="right"/>
    </xf>
    <xf numFmtId="37" fontId="1" fillId="0" borderId="2" xfId="0" applyNumberFormat="1" applyFont="1" applyFill="1" applyBorder="1" applyAlignment="1" applyProtection="1">
      <alignment horizontal="right"/>
    </xf>
    <xf numFmtId="0" fontId="2" fillId="7" borderId="8" xfId="0" applyFont="1" applyFill="1" applyBorder="1" applyAlignment="1" applyProtection="1">
      <alignment vertical="center"/>
    </xf>
    <xf numFmtId="0" fontId="2" fillId="7" borderId="9" xfId="0" applyFont="1" applyFill="1" applyBorder="1" applyAlignment="1" applyProtection="1">
      <alignment vertical="center"/>
    </xf>
    <xf numFmtId="0" fontId="12" fillId="7" borderId="9" xfId="0" applyFont="1" applyFill="1" applyBorder="1" applyAlignment="1" applyProtection="1">
      <alignment vertical="center"/>
    </xf>
    <xf numFmtId="0" fontId="12" fillId="7" borderId="13" xfId="0" applyFont="1" applyFill="1" applyBorder="1" applyAlignment="1" applyProtection="1">
      <alignment vertical="center"/>
    </xf>
    <xf numFmtId="37" fontId="12" fillId="10" borderId="2" xfId="0" applyNumberFormat="1" applyFont="1" applyFill="1" applyBorder="1" applyAlignment="1" applyProtection="1">
      <alignment horizontal="right"/>
    </xf>
    <xf numFmtId="0" fontId="62" fillId="8" borderId="8" xfId="0" applyFont="1" applyFill="1" applyBorder="1" applyProtection="1"/>
    <xf numFmtId="0" fontId="62" fillId="10" borderId="3" xfId="0" applyFont="1" applyFill="1" applyBorder="1" applyProtection="1"/>
    <xf numFmtId="0" fontId="62" fillId="10" borderId="0" xfId="0" applyFont="1" applyFill="1" applyProtection="1"/>
    <xf numFmtId="0" fontId="62" fillId="0" borderId="9" xfId="0" applyFont="1" applyBorder="1" applyProtection="1"/>
    <xf numFmtId="0" fontId="62" fillId="0" borderId="0" xfId="0" applyFont="1" applyProtection="1"/>
    <xf numFmtId="0" fontId="62" fillId="0" borderId="15" xfId="0" applyFont="1" applyBorder="1" applyProtection="1"/>
    <xf numFmtId="0" fontId="62" fillId="10" borderId="1" xfId="0" applyFont="1" applyFill="1" applyBorder="1" applyAlignment="1" applyProtection="1">
      <alignment horizontal="center"/>
    </xf>
    <xf numFmtId="0" fontId="62" fillId="10" borderId="8" xfId="0" applyFont="1" applyFill="1" applyBorder="1" applyProtection="1"/>
    <xf numFmtId="0" fontId="62" fillId="10" borderId="9" xfId="0" applyFont="1" applyFill="1" applyBorder="1" applyProtection="1"/>
    <xf numFmtId="0" fontId="12" fillId="0" borderId="13" xfId="0" applyFont="1" applyBorder="1" applyProtection="1"/>
    <xf numFmtId="0" fontId="12" fillId="0" borderId="11" xfId="0" applyFont="1" applyBorder="1" applyProtection="1"/>
    <xf numFmtId="0" fontId="12" fillId="8" borderId="2" xfId="0" applyNumberFormat="1" applyFont="1" applyFill="1" applyBorder="1" applyAlignment="1" applyProtection="1">
      <alignment horizontal="right"/>
    </xf>
    <xf numFmtId="2" fontId="12" fillId="8" borderId="2" xfId="0" applyNumberFormat="1" applyFont="1" applyFill="1" applyBorder="1" applyAlignment="1" applyProtection="1">
      <alignment horizontal="right"/>
    </xf>
    <xf numFmtId="0" fontId="1" fillId="9" borderId="9" xfId="1" applyNumberFormat="1" applyFont="1" applyFill="1" applyBorder="1" applyAlignment="1" applyProtection="1">
      <alignment vertical="center"/>
    </xf>
    <xf numFmtId="0" fontId="45" fillId="9" borderId="9" xfId="1" applyFont="1" applyFill="1" applyBorder="1" applyAlignment="1" applyProtection="1">
      <alignment horizontal="left" vertical="center" wrapText="1"/>
    </xf>
    <xf numFmtId="0" fontId="20" fillId="0" borderId="8" xfId="0" applyFont="1" applyFill="1" applyBorder="1" applyAlignment="1" applyProtection="1">
      <alignment shrinkToFit="1"/>
    </xf>
    <xf numFmtId="0" fontId="10" fillId="6" borderId="13" xfId="2" applyFont="1" applyFill="1" applyBorder="1" applyAlignment="1" applyProtection="1">
      <alignment vertical="top" wrapText="1"/>
    </xf>
    <xf numFmtId="0" fontId="11" fillId="8" borderId="8" xfId="0" applyFont="1" applyFill="1" applyBorder="1" applyAlignment="1" applyProtection="1">
      <alignment shrinkToFit="1"/>
    </xf>
    <xf numFmtId="0" fontId="11" fillId="8" borderId="9" xfId="0" applyFont="1" applyFill="1" applyBorder="1" applyAlignment="1" applyProtection="1">
      <alignment shrinkToFit="1"/>
    </xf>
    <xf numFmtId="0" fontId="11" fillId="0" borderId="8" xfId="0" applyFont="1" applyFill="1" applyBorder="1" applyAlignment="1" applyProtection="1">
      <alignment shrinkToFit="1"/>
    </xf>
    <xf numFmtId="0" fontId="1" fillId="4" borderId="9" xfId="0" applyFont="1" applyFill="1" applyBorder="1" applyAlignment="1" applyProtection="1">
      <alignment horizontal="left" wrapText="1"/>
    </xf>
    <xf numFmtId="0" fontId="10" fillId="6" borderId="13" xfId="2" applyFont="1" applyFill="1" applyBorder="1" applyAlignment="1" applyProtection="1">
      <alignment vertical="center" wrapText="1"/>
    </xf>
    <xf numFmtId="0" fontId="10" fillId="6" borderId="3" xfId="2" applyFont="1" applyFill="1" applyBorder="1" applyAlignment="1" applyProtection="1">
      <alignment vertical="center" wrapText="1"/>
    </xf>
    <xf numFmtId="0" fontId="2" fillId="3" borderId="8" xfId="0" applyFont="1" applyFill="1" applyBorder="1" applyAlignment="1" applyProtection="1">
      <alignment horizontal="left"/>
    </xf>
    <xf numFmtId="0" fontId="2" fillId="3" borderId="9" xfId="0" applyFont="1" applyFill="1" applyBorder="1" applyAlignment="1" applyProtection="1">
      <alignment horizontal="left"/>
    </xf>
    <xf numFmtId="0" fontId="12" fillId="10" borderId="9" xfId="0" applyFont="1" applyFill="1" applyBorder="1" applyAlignment="1" applyProtection="1">
      <alignment horizontal="left"/>
    </xf>
    <xf numFmtId="0" fontId="11" fillId="7" borderId="8" xfId="0" applyFont="1" applyFill="1" applyBorder="1" applyProtection="1"/>
    <xf numFmtId="0" fontId="11" fillId="7" borderId="9" xfId="0" applyFont="1" applyFill="1" applyBorder="1" applyProtection="1"/>
    <xf numFmtId="0" fontId="11" fillId="7" borderId="10" xfId="0" applyFont="1" applyFill="1" applyBorder="1" applyProtection="1"/>
    <xf numFmtId="0" fontId="12" fillId="0" borderId="9" xfId="0" applyFont="1" applyBorder="1" applyAlignment="1" applyProtection="1"/>
    <xf numFmtId="0" fontId="37" fillId="0" borderId="2" xfId="0" applyFont="1" applyBorder="1" applyAlignment="1">
      <alignment vertical="center"/>
    </xf>
    <xf numFmtId="0" fontId="37" fillId="0" borderId="6" xfId="0" applyFont="1" applyBorder="1" applyAlignment="1">
      <alignment vertical="center"/>
    </xf>
    <xf numFmtId="0" fontId="39" fillId="0" borderId="8" xfId="0" applyFont="1" applyFill="1" applyBorder="1"/>
    <xf numFmtId="0" fontId="0" fillId="0" borderId="0" xfId="0" applyAlignment="1" applyProtection="1">
      <alignment horizontal="center" vertical="center"/>
    </xf>
    <xf numFmtId="0" fontId="46" fillId="0" borderId="10" xfId="1" applyFont="1" applyFill="1" applyBorder="1" applyAlignment="1" applyProtection="1">
      <alignment horizontal="left" wrapText="1"/>
    </xf>
    <xf numFmtId="165" fontId="45" fillId="0" borderId="2" xfId="1" applyNumberFormat="1" applyFont="1" applyFill="1" applyBorder="1" applyAlignment="1" applyProtection="1">
      <alignment horizontal="left"/>
    </xf>
    <xf numFmtId="166" fontId="1" fillId="0" borderId="2" xfId="1" applyNumberFormat="1" applyFont="1" applyFill="1" applyBorder="1" applyAlignment="1" applyProtection="1">
      <alignment horizontal="left"/>
    </xf>
    <xf numFmtId="0" fontId="40" fillId="0" borderId="0" xfId="0" applyFont="1" applyAlignment="1" applyProtection="1">
      <alignment horizontal="center" vertical="center"/>
    </xf>
    <xf numFmtId="0" fontId="12" fillId="0" borderId="2" xfId="0" applyFont="1" applyBorder="1" applyAlignment="1" applyProtection="1">
      <alignment horizontal="left"/>
    </xf>
    <xf numFmtId="37" fontId="1" fillId="10" borderId="2" xfId="0" applyNumberFormat="1" applyFont="1" applyFill="1" applyBorder="1" applyAlignment="1" applyProtection="1">
      <alignment horizontal="left"/>
    </xf>
    <xf numFmtId="37" fontId="9" fillId="8" borderId="2" xfId="0" applyNumberFormat="1" applyFont="1" applyFill="1" applyBorder="1" applyProtection="1"/>
    <xf numFmtId="37" fontId="9" fillId="0" borderId="2" xfId="0" applyNumberFormat="1" applyFont="1" applyBorder="1" applyProtection="1"/>
    <xf numFmtId="37" fontId="9" fillId="4" borderId="2" xfId="0" applyNumberFormat="1" applyFont="1" applyFill="1" applyBorder="1" applyAlignment="1" applyProtection="1">
      <alignment horizontal="right"/>
    </xf>
    <xf numFmtId="37" fontId="12" fillId="4" borderId="2" xfId="0" applyNumberFormat="1" applyFont="1" applyFill="1" applyBorder="1" applyAlignment="1" applyProtection="1">
      <alignment horizontal="right"/>
      <protection hidden="1"/>
    </xf>
    <xf numFmtId="0" fontId="0" fillId="8" borderId="0" xfId="0" applyFill="1" applyBorder="1" applyAlignment="1" applyProtection="1">
      <alignment horizontal="center"/>
    </xf>
    <xf numFmtId="37" fontId="9" fillId="5" borderId="2" xfId="0" applyNumberFormat="1" applyFont="1" applyFill="1" applyBorder="1" applyAlignment="1" applyProtection="1">
      <alignment horizontal="right"/>
    </xf>
    <xf numFmtId="0" fontId="12" fillId="0" borderId="0" xfId="0" quotePrefix="1" applyFont="1" applyAlignment="1" applyProtection="1">
      <alignment horizontal="center" wrapText="1"/>
    </xf>
    <xf numFmtId="0" fontId="12" fillId="0" borderId="0" xfId="0" quotePrefix="1" applyFont="1" applyAlignment="1" applyProtection="1">
      <alignment wrapText="1"/>
    </xf>
    <xf numFmtId="0" fontId="12" fillId="0" borderId="0" xfId="0" applyFont="1" applyBorder="1" applyAlignment="1" applyProtection="1">
      <alignment horizontal="center"/>
    </xf>
    <xf numFmtId="0" fontId="11" fillId="0" borderId="2" xfId="0" applyFont="1" applyBorder="1" applyAlignment="1" applyProtection="1">
      <alignment horizontal="center" vertical="center"/>
    </xf>
    <xf numFmtId="0" fontId="11" fillId="0" borderId="0" xfId="0" applyFont="1" applyBorder="1" applyAlignment="1" applyProtection="1">
      <alignment horizontal="center" wrapText="1"/>
    </xf>
    <xf numFmtId="0" fontId="12" fillId="0" borderId="2" xfId="0" applyFont="1" applyBorder="1" applyAlignment="1" applyProtection="1">
      <alignment wrapText="1"/>
    </xf>
    <xf numFmtId="0" fontId="1" fillId="0" borderId="8" xfId="0" applyFont="1" applyFill="1" applyBorder="1" applyProtection="1"/>
    <xf numFmtId="0" fontId="1" fillId="10" borderId="9" xfId="0" applyFont="1" applyFill="1" applyBorder="1" applyAlignment="1" applyProtection="1"/>
    <xf numFmtId="0" fontId="12" fillId="0" borderId="8" xfId="0" applyFont="1" applyBorder="1" applyAlignment="1" applyProtection="1">
      <alignment wrapText="1"/>
    </xf>
    <xf numFmtId="0" fontId="2" fillId="8" borderId="8" xfId="0" applyFont="1" applyFill="1" applyBorder="1" applyProtection="1"/>
    <xf numFmtId="0" fontId="2" fillId="8" borderId="9" xfId="0" applyFont="1" applyFill="1" applyBorder="1" applyProtection="1"/>
    <xf numFmtId="0" fontId="2" fillId="8" borderId="10" xfId="0" applyFont="1" applyFill="1" applyBorder="1" applyProtection="1"/>
    <xf numFmtId="0" fontId="12" fillId="0" borderId="13" xfId="0" applyFont="1" applyBorder="1" applyAlignment="1" applyProtection="1">
      <alignment wrapText="1"/>
    </xf>
    <xf numFmtId="0" fontId="1" fillId="10" borderId="10" xfId="0" applyFont="1" applyFill="1" applyBorder="1" applyProtection="1"/>
    <xf numFmtId="0" fontId="12" fillId="0" borderId="3" xfId="0" applyFont="1" applyBorder="1" applyAlignment="1" applyProtection="1">
      <alignment wrapText="1"/>
    </xf>
    <xf numFmtId="0" fontId="1" fillId="10" borderId="10" xfId="0" applyFont="1" applyFill="1" applyBorder="1" applyAlignment="1" applyProtection="1"/>
    <xf numFmtId="0" fontId="12" fillId="0" borderId="2" xfId="0" quotePrefix="1" applyFont="1" applyBorder="1" applyAlignment="1" applyProtection="1">
      <alignment wrapText="1"/>
    </xf>
    <xf numFmtId="0" fontId="12" fillId="0" borderId="0" xfId="0" quotePrefix="1" applyFont="1" applyBorder="1" applyAlignment="1" applyProtection="1"/>
    <xf numFmtId="0" fontId="2" fillId="10" borderId="8" xfId="0" applyFont="1" applyFill="1" applyBorder="1" applyProtection="1"/>
    <xf numFmtId="0" fontId="2" fillId="10" borderId="9" xfId="0" applyFont="1" applyFill="1" applyBorder="1" applyProtection="1"/>
    <xf numFmtId="0" fontId="2" fillId="10" borderId="10" xfId="0" applyFont="1" applyFill="1" applyBorder="1" applyProtection="1"/>
    <xf numFmtId="0" fontId="8" fillId="10" borderId="8" xfId="0" applyFont="1" applyFill="1" applyBorder="1" applyProtection="1"/>
    <xf numFmtId="0" fontId="12" fillId="0" borderId="0" xfId="0" applyFont="1" applyBorder="1" applyAlignment="1" applyProtection="1">
      <alignment horizontal="left"/>
    </xf>
    <xf numFmtId="168" fontId="1" fillId="15" borderId="2" xfId="0" applyNumberFormat="1" applyFont="1" applyFill="1" applyBorder="1" applyAlignment="1" applyProtection="1"/>
    <xf numFmtId="37" fontId="1" fillId="10" borderId="2" xfId="0" applyNumberFormat="1" applyFont="1" applyFill="1" applyBorder="1" applyAlignment="1" applyProtection="1">
      <alignment horizontal="left" wrapText="1"/>
    </xf>
    <xf numFmtId="167" fontId="9" fillId="10" borderId="2" xfId="0" applyNumberFormat="1" applyFont="1" applyFill="1" applyBorder="1" applyAlignment="1" applyProtection="1">
      <alignment horizontal="right"/>
    </xf>
    <xf numFmtId="2" fontId="9" fillId="10" borderId="2" xfId="0" applyNumberFormat="1" applyFont="1" applyFill="1" applyBorder="1" applyAlignment="1" applyProtection="1">
      <alignment horizontal="right"/>
    </xf>
    <xf numFmtId="0" fontId="9" fillId="0" borderId="2" xfId="0" applyFont="1" applyBorder="1" applyProtection="1"/>
    <xf numFmtId="2" fontId="9" fillId="0" borderId="2" xfId="0" applyNumberFormat="1" applyFont="1" applyBorder="1" applyProtection="1"/>
    <xf numFmtId="0" fontId="12" fillId="0" borderId="9" xfId="0" applyFont="1" applyBorder="1" applyAlignment="1" applyProtection="1">
      <alignment horizontal="left" vertical="center" wrapText="1"/>
    </xf>
    <xf numFmtId="0" fontId="54" fillId="0" borderId="9" xfId="0" applyFont="1" applyBorder="1" applyAlignment="1" applyProtection="1">
      <alignment horizontal="left" vertical="center" wrapText="1"/>
    </xf>
    <xf numFmtId="0" fontId="1" fillId="9" borderId="9" xfId="1" applyFont="1" applyFill="1" applyBorder="1" applyAlignment="1" applyProtection="1">
      <alignment horizontal="left" vertical="center" wrapText="1"/>
    </xf>
    <xf numFmtId="0" fontId="45" fillId="9" borderId="9" xfId="1"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0" fontId="54" fillId="0" borderId="13" xfId="0" applyFont="1" applyBorder="1" applyAlignment="1" applyProtection="1">
      <alignment horizontal="left" vertical="center" wrapText="1"/>
    </xf>
    <xf numFmtId="0" fontId="1" fillId="9" borderId="13" xfId="1" applyFont="1" applyFill="1" applyBorder="1" applyAlignment="1" applyProtection="1">
      <alignment horizontal="left" vertical="center" wrapText="1"/>
    </xf>
    <xf numFmtId="0" fontId="45" fillId="9" borderId="13" xfId="1" applyFont="1" applyFill="1" applyBorder="1" applyAlignment="1" applyProtection="1">
      <alignment horizontal="left" vertical="center" wrapText="1"/>
    </xf>
    <xf numFmtId="0" fontId="45" fillId="0" borderId="9" xfId="1" applyFont="1" applyFill="1" applyBorder="1" applyAlignment="1" applyProtection="1">
      <alignment horizontal="left" vertical="center" wrapText="1"/>
    </xf>
    <xf numFmtId="0" fontId="53" fillId="0" borderId="9" xfId="0" applyFont="1" applyBorder="1" applyAlignment="1" applyProtection="1">
      <alignment horizontal="left" vertical="center" wrapText="1"/>
    </xf>
    <xf numFmtId="0" fontId="52" fillId="0" borderId="9" xfId="0" applyFont="1" applyBorder="1" applyAlignment="1" applyProtection="1">
      <alignment horizontal="left" vertical="center" wrapText="1"/>
    </xf>
    <xf numFmtId="0" fontId="1" fillId="9" borderId="9" xfId="1" quotePrefix="1" applyFont="1" applyFill="1" applyBorder="1" applyAlignment="1" applyProtection="1">
      <alignment horizontal="left" vertical="center" wrapText="1"/>
    </xf>
    <xf numFmtId="0" fontId="46" fillId="0" borderId="0" xfId="0" applyFont="1" applyFill="1" applyBorder="1" applyAlignment="1" applyProtection="1">
      <alignment horizontal="left" wrapText="1"/>
    </xf>
    <xf numFmtId="0" fontId="11" fillId="8" borderId="8" xfId="0" applyFont="1" applyFill="1" applyBorder="1" applyAlignment="1" applyProtection="1">
      <alignment horizontal="left" wrapText="1"/>
    </xf>
    <xf numFmtId="0" fontId="11" fillId="8" borderId="9" xfId="0" applyFont="1" applyFill="1" applyBorder="1" applyAlignment="1" applyProtection="1">
      <alignment horizontal="left" wrapText="1"/>
    </xf>
    <xf numFmtId="0" fontId="11" fillId="8" borderId="10" xfId="0" applyFont="1" applyFill="1" applyBorder="1" applyAlignment="1" applyProtection="1">
      <alignment horizontal="left" wrapText="1"/>
    </xf>
    <xf numFmtId="0" fontId="10" fillId="6" borderId="13" xfId="2" applyFont="1" applyFill="1" applyBorder="1" applyAlignment="1" applyProtection="1">
      <alignment horizontal="left" vertical="top" wrapText="1"/>
    </xf>
    <xf numFmtId="0" fontId="16" fillId="6" borderId="12" xfId="2" applyFont="1" applyFill="1" applyBorder="1" applyAlignment="1" applyProtection="1">
      <alignment vertical="top" wrapText="1"/>
    </xf>
    <xf numFmtId="0" fontId="33" fillId="0" borderId="11" xfId="0" applyFont="1" applyBorder="1" applyAlignment="1" applyProtection="1">
      <alignment vertical="top" wrapText="1"/>
    </xf>
    <xf numFmtId="0" fontId="20" fillId="0" borderId="8" xfId="0" applyFont="1" applyFill="1" applyBorder="1" applyAlignment="1" applyProtection="1">
      <alignment shrinkToFit="1"/>
    </xf>
    <xf numFmtId="0" fontId="20" fillId="0" borderId="9" xfId="0" applyFont="1" applyFill="1" applyBorder="1" applyAlignment="1" applyProtection="1">
      <alignment shrinkToFit="1"/>
    </xf>
    <xf numFmtId="0" fontId="56" fillId="0" borderId="8" xfId="0" applyFont="1" applyFill="1" applyBorder="1" applyAlignment="1" applyProtection="1">
      <alignment shrinkToFit="1"/>
    </xf>
    <xf numFmtId="0" fontId="56" fillId="0" borderId="9" xfId="0" applyFont="1" applyFill="1" applyBorder="1" applyAlignment="1" applyProtection="1">
      <alignment shrinkToFit="1"/>
    </xf>
    <xf numFmtId="0" fontId="56" fillId="8" borderId="9" xfId="0" applyFont="1" applyFill="1" applyBorder="1" applyAlignment="1" applyProtection="1">
      <alignment shrinkToFit="1"/>
    </xf>
    <xf numFmtId="0" fontId="2" fillId="0" borderId="8" xfId="0" applyFont="1" applyFill="1" applyBorder="1" applyAlignment="1" applyProtection="1">
      <alignment shrinkToFit="1"/>
    </xf>
    <xf numFmtId="0" fontId="2" fillId="0" borderId="9" xfId="0" applyFont="1" applyFill="1" applyBorder="1" applyAlignment="1" applyProtection="1">
      <alignment shrinkToFit="1"/>
    </xf>
    <xf numFmtId="0" fontId="2" fillId="8" borderId="9" xfId="0" applyFont="1" applyFill="1" applyBorder="1" applyAlignment="1" applyProtection="1">
      <alignment shrinkToFit="1"/>
    </xf>
    <xf numFmtId="0" fontId="10" fillId="6" borderId="13" xfId="2" applyFont="1" applyFill="1" applyBorder="1" applyAlignment="1" applyProtection="1">
      <alignment vertical="top" wrapText="1"/>
    </xf>
    <xf numFmtId="0" fontId="41" fillId="0" borderId="13" xfId="0" applyFont="1" applyBorder="1" applyAlignment="1" applyProtection="1">
      <alignment vertical="top"/>
    </xf>
    <xf numFmtId="0" fontId="41" fillId="0" borderId="12" xfId="0" applyFont="1" applyBorder="1" applyAlignment="1" applyProtection="1">
      <alignment vertical="top"/>
    </xf>
    <xf numFmtId="0" fontId="41" fillId="0" borderId="3" xfId="0" applyFont="1" applyBorder="1" applyAlignment="1" applyProtection="1">
      <alignment vertical="top"/>
    </xf>
    <xf numFmtId="0" fontId="41" fillId="0" borderId="11" xfId="0" applyFont="1" applyBorder="1" applyAlignment="1" applyProtection="1">
      <alignment vertical="top"/>
    </xf>
    <xf numFmtId="0" fontId="11" fillId="8" borderId="8" xfId="0" applyFont="1" applyFill="1" applyBorder="1" applyAlignment="1" applyProtection="1">
      <alignment shrinkToFit="1"/>
    </xf>
    <xf numFmtId="0" fontId="11" fillId="8" borderId="9" xfId="0" applyFont="1" applyFill="1" applyBorder="1" applyAlignment="1" applyProtection="1">
      <alignment shrinkToFit="1"/>
    </xf>
    <xf numFmtId="0" fontId="30" fillId="6" borderId="2" xfId="0" applyFont="1" applyFill="1" applyBorder="1" applyAlignment="1" applyProtection="1">
      <alignment horizontal="center" vertical="center"/>
    </xf>
    <xf numFmtId="0" fontId="11" fillId="0" borderId="8" xfId="0" applyFont="1" applyFill="1" applyBorder="1" applyAlignment="1" applyProtection="1">
      <alignment shrinkToFit="1"/>
    </xf>
    <xf numFmtId="0" fontId="11" fillId="0" borderId="9" xfId="0" applyFont="1" applyFill="1" applyBorder="1" applyAlignment="1" applyProtection="1">
      <alignment shrinkToFit="1"/>
    </xf>
    <xf numFmtId="0" fontId="0" fillId="0" borderId="13" xfId="0" applyBorder="1" applyAlignment="1" applyProtection="1">
      <alignment vertical="top" wrapText="1"/>
    </xf>
    <xf numFmtId="0" fontId="30" fillId="6" borderId="3" xfId="0" applyFont="1" applyFill="1" applyBorder="1" applyAlignment="1" applyProtection="1">
      <alignment horizontal="center" wrapText="1"/>
    </xf>
    <xf numFmtId="0" fontId="1" fillId="4" borderId="8" xfId="0" applyFont="1" applyFill="1" applyBorder="1" applyAlignment="1" applyProtection="1">
      <alignment horizontal="left" wrapText="1"/>
    </xf>
    <xf numFmtId="0" fontId="1" fillId="4" borderId="9" xfId="0" applyFont="1" applyFill="1" applyBorder="1" applyAlignment="1" applyProtection="1">
      <alignment horizontal="left" wrapText="1"/>
    </xf>
    <xf numFmtId="0" fontId="10" fillId="6" borderId="0" xfId="0" applyFont="1" applyFill="1" applyBorder="1" applyAlignment="1" applyProtection="1">
      <alignment horizontal="left" vertical="top" wrapText="1"/>
    </xf>
    <xf numFmtId="0" fontId="7" fillId="2" borderId="13" xfId="0" applyFont="1" applyFill="1" applyBorder="1" applyAlignment="1" applyProtection="1">
      <alignment horizontal="left" vertical="top" wrapText="1"/>
    </xf>
    <xf numFmtId="0" fontId="7" fillId="2" borderId="0" xfId="0" applyFont="1" applyFill="1" applyBorder="1" applyAlignment="1" applyProtection="1">
      <alignment horizontal="center"/>
    </xf>
    <xf numFmtId="0" fontId="7" fillId="2" borderId="15" xfId="0" applyFont="1" applyFill="1" applyBorder="1" applyAlignment="1" applyProtection="1">
      <alignment horizontal="center"/>
    </xf>
    <xf numFmtId="0" fontId="7" fillId="2" borderId="8"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10" xfId="0" applyFont="1" applyFill="1" applyBorder="1" applyAlignment="1" applyProtection="1">
      <alignment horizontal="center"/>
    </xf>
    <xf numFmtId="0" fontId="10" fillId="6" borderId="8" xfId="0" applyFont="1" applyFill="1" applyBorder="1" applyAlignment="1" applyProtection="1">
      <alignment horizontal="center" wrapText="1"/>
    </xf>
    <xf numFmtId="0" fontId="10" fillId="6" borderId="9" xfId="0" applyFont="1" applyFill="1" applyBorder="1" applyAlignment="1" applyProtection="1">
      <alignment horizontal="center" wrapText="1"/>
    </xf>
    <xf numFmtId="0" fontId="10" fillId="6" borderId="10" xfId="0" applyFont="1" applyFill="1" applyBorder="1" applyAlignment="1" applyProtection="1">
      <alignment horizontal="center" wrapText="1"/>
    </xf>
    <xf numFmtId="0" fontId="16" fillId="6" borderId="16" xfId="2" applyFont="1" applyFill="1" applyBorder="1" applyAlignment="1" applyProtection="1">
      <alignment horizontal="center" vertical="top" wrapText="1"/>
    </xf>
    <xf numFmtId="0" fontId="16" fillId="6" borderId="3" xfId="2" applyFont="1" applyFill="1" applyBorder="1" applyAlignment="1" applyProtection="1">
      <alignment horizontal="center" vertical="top" wrapText="1"/>
    </xf>
    <xf numFmtId="0" fontId="16" fillId="6" borderId="11" xfId="2" applyFont="1" applyFill="1" applyBorder="1" applyAlignment="1" applyProtection="1">
      <alignment horizontal="center" vertical="top" wrapText="1"/>
    </xf>
    <xf numFmtId="0" fontId="10" fillId="6" borderId="13" xfId="0" applyFont="1" applyFill="1" applyBorder="1" applyAlignment="1" applyProtection="1">
      <alignment horizontal="center"/>
    </xf>
    <xf numFmtId="0" fontId="10" fillId="6" borderId="12" xfId="0" applyFont="1" applyFill="1" applyBorder="1" applyAlignment="1" applyProtection="1">
      <alignment horizontal="center"/>
    </xf>
    <xf numFmtId="0" fontId="7" fillId="2" borderId="13" xfId="0" applyFont="1" applyFill="1" applyBorder="1" applyAlignment="1" applyProtection="1">
      <alignment horizontal="center"/>
    </xf>
    <xf numFmtId="0" fontId="7" fillId="2" borderId="12" xfId="0" applyFont="1" applyFill="1" applyBorder="1" applyAlignment="1" applyProtection="1">
      <alignment horizontal="center"/>
    </xf>
    <xf numFmtId="0" fontId="2" fillId="8" borderId="8" xfId="0" applyFont="1" applyFill="1" applyBorder="1" applyAlignment="1" applyProtection="1">
      <alignment horizontal="left" wrapText="1"/>
    </xf>
    <xf numFmtId="0" fontId="2" fillId="8" borderId="9" xfId="0" applyFont="1" applyFill="1" applyBorder="1" applyAlignment="1" applyProtection="1">
      <alignment horizontal="left" wrapText="1"/>
    </xf>
    <xf numFmtId="0" fontId="2" fillId="8" borderId="10" xfId="0" applyFont="1" applyFill="1" applyBorder="1" applyAlignment="1" applyProtection="1">
      <alignment horizontal="left" wrapText="1"/>
    </xf>
    <xf numFmtId="0" fontId="12" fillId="0" borderId="0" xfId="0" quotePrefix="1" applyFont="1" applyAlignment="1" applyProtection="1">
      <alignment horizontal="center" wrapText="1"/>
    </xf>
    <xf numFmtId="0" fontId="32" fillId="0" borderId="0" xfId="0" applyFont="1" applyAlignment="1" applyProtection="1">
      <alignment horizontal="center"/>
    </xf>
    <xf numFmtId="0" fontId="10" fillId="6" borderId="8" xfId="0" applyFont="1" applyFill="1" applyBorder="1" applyAlignment="1" applyProtection="1">
      <alignment horizontal="center" vertical="center" wrapText="1"/>
    </xf>
    <xf numFmtId="0" fontId="10" fillId="6" borderId="10" xfId="0" applyFont="1" applyFill="1" applyBorder="1" applyAlignment="1" applyProtection="1">
      <alignment horizontal="center" vertical="center" wrapText="1"/>
    </xf>
    <xf numFmtId="0" fontId="1" fillId="4" borderId="9" xfId="0" applyFont="1" applyFill="1" applyBorder="1" applyAlignment="1" applyProtection="1">
      <alignment horizontal="left" vertical="top" wrapText="1"/>
    </xf>
    <xf numFmtId="0" fontId="1" fillId="4" borderId="10" xfId="0" applyFont="1" applyFill="1" applyBorder="1" applyAlignment="1" applyProtection="1">
      <alignment horizontal="left" vertical="top" wrapText="1"/>
    </xf>
    <xf numFmtId="37" fontId="1" fillId="10" borderId="8" xfId="0" applyNumberFormat="1" applyFont="1" applyFill="1" applyBorder="1" applyAlignment="1" applyProtection="1">
      <alignment horizontal="center"/>
    </xf>
    <xf numFmtId="37" fontId="1" fillId="10" borderId="10" xfId="0" applyNumberFormat="1" applyFont="1" applyFill="1" applyBorder="1" applyAlignment="1" applyProtection="1">
      <alignment horizontal="center"/>
    </xf>
    <xf numFmtId="168" fontId="9" fillId="10" borderId="8" xfId="0" applyNumberFormat="1" applyFont="1" applyFill="1" applyBorder="1" applyAlignment="1" applyProtection="1">
      <alignment horizontal="center"/>
    </xf>
    <xf numFmtId="168" fontId="9" fillId="10" borderId="10" xfId="0" applyNumberFormat="1" applyFont="1" applyFill="1" applyBorder="1" applyAlignment="1" applyProtection="1">
      <alignment horizontal="center"/>
    </xf>
    <xf numFmtId="37" fontId="9" fillId="10" borderId="8" xfId="0" applyNumberFormat="1" applyFont="1" applyFill="1" applyBorder="1" applyAlignment="1" applyProtection="1">
      <alignment horizontal="center"/>
    </xf>
    <xf numFmtId="37" fontId="9" fillId="10" borderId="10" xfId="0" applyNumberFormat="1" applyFont="1" applyFill="1" applyBorder="1" applyAlignment="1" applyProtection="1">
      <alignment horizontal="center"/>
    </xf>
    <xf numFmtId="0" fontId="30" fillId="6" borderId="0" xfId="0" applyFont="1" applyFill="1" applyBorder="1" applyAlignment="1" applyProtection="1">
      <alignment horizontal="left" vertical="center" wrapText="1"/>
    </xf>
    <xf numFmtId="0" fontId="12" fillId="0" borderId="8" xfId="0" applyFont="1" applyBorder="1" applyAlignment="1" applyProtection="1">
      <alignment horizontal="left" vertical="top" wrapText="1"/>
    </xf>
    <xf numFmtId="0" fontId="12" fillId="0" borderId="9"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10" fillId="6" borderId="13" xfId="2" applyFont="1" applyFill="1" applyBorder="1" applyAlignment="1" applyProtection="1">
      <alignment vertical="center" wrapText="1"/>
    </xf>
    <xf numFmtId="0" fontId="10" fillId="6" borderId="3" xfId="2" applyFont="1" applyFill="1" applyBorder="1" applyAlignment="1" applyProtection="1">
      <alignment vertical="center" wrapText="1"/>
    </xf>
    <xf numFmtId="0" fontId="10" fillId="6" borderId="14" xfId="2" applyFont="1" applyFill="1" applyBorder="1" applyAlignment="1" applyProtection="1">
      <alignment wrapText="1"/>
    </xf>
    <xf numFmtId="0" fontId="10" fillId="6" borderId="0" xfId="2" applyFont="1" applyFill="1" applyBorder="1" applyAlignment="1" applyProtection="1">
      <alignment wrapText="1"/>
    </xf>
    <xf numFmtId="0" fontId="2" fillId="3" borderId="8" xfId="0" applyFont="1" applyFill="1" applyBorder="1" applyAlignment="1" applyProtection="1">
      <alignment horizontal="left"/>
    </xf>
    <xf numFmtId="0" fontId="2" fillId="3" borderId="9" xfId="0" applyFont="1" applyFill="1" applyBorder="1" applyAlignment="1" applyProtection="1">
      <alignment horizontal="left"/>
    </xf>
    <xf numFmtId="0" fontId="12" fillId="10" borderId="9" xfId="0" applyFont="1" applyFill="1" applyBorder="1" applyAlignment="1" applyProtection="1">
      <alignment horizontal="left"/>
    </xf>
    <xf numFmtId="0" fontId="12" fillId="10" borderId="10" xfId="0" applyFont="1" applyFill="1" applyBorder="1" applyAlignment="1" applyProtection="1">
      <alignment horizontal="left"/>
    </xf>
    <xf numFmtId="0" fontId="11" fillId="7" borderId="8" xfId="0" applyFont="1" applyFill="1" applyBorder="1" applyProtection="1"/>
    <xf numFmtId="0" fontId="11" fillId="7" borderId="9" xfId="0" applyFont="1" applyFill="1" applyBorder="1" applyProtection="1"/>
    <xf numFmtId="0" fontId="11" fillId="7" borderId="10" xfId="0" applyFont="1" applyFill="1" applyBorder="1" applyProtection="1"/>
    <xf numFmtId="0" fontId="12" fillId="0" borderId="9" xfId="0" applyFont="1" applyBorder="1" applyAlignment="1" applyProtection="1"/>
    <xf numFmtId="37" fontId="9" fillId="10" borderId="8" xfId="0" applyNumberFormat="1" applyFont="1" applyFill="1" applyBorder="1" applyAlignment="1" applyProtection="1">
      <alignment horizontal="center" wrapText="1"/>
    </xf>
    <xf numFmtId="0" fontId="36" fillId="6" borderId="27" xfId="0" applyFont="1" applyFill="1" applyBorder="1" applyAlignment="1" applyProtection="1">
      <alignment horizontal="center"/>
    </xf>
    <xf numFmtId="0" fontId="36" fillId="6" borderId="22" xfId="0" applyFont="1" applyFill="1" applyBorder="1" applyAlignment="1" applyProtection="1">
      <alignment horizontal="center"/>
    </xf>
    <xf numFmtId="0" fontId="37" fillId="0" borderId="2" xfId="0" applyFont="1" applyBorder="1" applyAlignment="1">
      <alignment vertical="center"/>
    </xf>
    <xf numFmtId="0" fontId="37" fillId="0" borderId="6" xfId="0" applyFont="1" applyBorder="1" applyAlignment="1">
      <alignment vertical="center"/>
    </xf>
    <xf numFmtId="0" fontId="39" fillId="0" borderId="8" xfId="0" applyFont="1" applyBorder="1" applyAlignment="1">
      <alignment wrapText="1"/>
    </xf>
    <xf numFmtId="0" fontId="39" fillId="0" borderId="10" xfId="0" applyFont="1" applyBorder="1" applyAlignment="1">
      <alignment wrapText="1"/>
    </xf>
    <xf numFmtId="0" fontId="39" fillId="0" borderId="8" xfId="0" applyFont="1" applyBorder="1" applyAlignment="1">
      <alignment vertical="top" wrapText="1"/>
    </xf>
    <xf numFmtId="0" fontId="39" fillId="0" borderId="10" xfId="0" applyFont="1" applyBorder="1" applyAlignment="1">
      <alignment vertical="top" wrapText="1"/>
    </xf>
    <xf numFmtId="0" fontId="39" fillId="0" borderId="8" xfId="0" applyFont="1" applyFill="1" applyBorder="1"/>
    <xf numFmtId="0" fontId="39" fillId="0" borderId="9" xfId="0" applyFont="1" applyFill="1" applyBorder="1"/>
    <xf numFmtId="0" fontId="39" fillId="0" borderId="8" xfId="0" applyFont="1" applyBorder="1"/>
    <xf numFmtId="0" fontId="39" fillId="0" borderId="10" xfId="0" applyFont="1" applyBorder="1"/>
  </cellXfs>
  <cellStyles count="13">
    <cellStyle name="Comma 2" xfId="12" xr:uid="{00000000-0005-0000-0000-000039000000}"/>
    <cellStyle name="Heading 1" xfId="2" builtinId="16"/>
    <cellStyle name="Hyperlink" xfId="10" builtinId="8"/>
    <cellStyle name="Normal" xfId="0" builtinId="0"/>
    <cellStyle name="Normal 2" xfId="1" xr:uid="{00000000-0005-0000-0000-000003000000}"/>
    <cellStyle name="Normal 2 2" xfId="4" xr:uid="{00000000-0005-0000-0000-000004000000}"/>
    <cellStyle name="Normal 3" xfId="3" xr:uid="{00000000-0005-0000-0000-000005000000}"/>
    <cellStyle name="Normal 4" xfId="5" xr:uid="{00000000-0005-0000-0000-000006000000}"/>
    <cellStyle name="Normal 5" xfId="6" xr:uid="{00000000-0005-0000-0000-000007000000}"/>
    <cellStyle name="Percent" xfId="11" builtinId="5"/>
    <cellStyle name="Percent 2" xfId="7" xr:uid="{00000000-0005-0000-0000-000009000000}"/>
    <cellStyle name="Percent 3" xfId="8" xr:uid="{00000000-0005-0000-0000-00000A000000}"/>
    <cellStyle name="Percent 4" xfId="9" xr:uid="{00000000-0005-0000-0000-00000B000000}"/>
  </cellStyles>
  <dxfs count="670">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ont>
        <color rgb="FFFF0000"/>
      </font>
    </dxf>
    <dxf>
      <font>
        <color rgb="FFFF0000"/>
      </font>
    </dxf>
    <dxf>
      <font>
        <color rgb="FFFF0000"/>
      </font>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0000"/>
        </patternFill>
      </fill>
    </dxf>
    <dxf>
      <font>
        <color theme="1"/>
      </font>
      <fill>
        <patternFill patternType="none">
          <bgColor auto="1"/>
        </patternFill>
      </fill>
    </dxf>
    <dxf>
      <fill>
        <patternFill>
          <bgColor rgb="FFFF0000"/>
        </patternFill>
      </fill>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patternType="none">
          <bgColor auto="1"/>
        </patternFill>
      </fill>
    </dxf>
    <dxf>
      <font>
        <strike val="0"/>
        <color theme="1"/>
      </font>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ont>
        <color theme="1"/>
      </font>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ill>
        <patternFill>
          <bgColor rgb="FFFF0000"/>
        </patternFill>
      </fill>
    </dxf>
    <dxf>
      <font>
        <strike val="0"/>
        <color theme="1"/>
      </font>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ont>
        <strike val="0"/>
        <color theme="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patternType="none">
          <bgColor auto="1"/>
        </patternFill>
      </fill>
    </dxf>
    <dxf>
      <font>
        <strike val="0"/>
        <color theme="1"/>
      </font>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66"/>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66"/>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66"/>
        </patternFill>
      </fill>
    </dxf>
    <dxf>
      <fill>
        <patternFill>
          <bgColor rgb="FFFFFF66"/>
        </patternFill>
      </fill>
    </dxf>
    <dxf>
      <fill>
        <patternFill>
          <bgColor rgb="FFFFFF66"/>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66"/>
        </patternFill>
      </fill>
    </dxf>
    <dxf>
      <fill>
        <patternFill>
          <bgColor rgb="FFFFFF66"/>
        </patternFill>
      </fill>
    </dxf>
    <dxf>
      <fill>
        <patternFill>
          <bgColor rgb="FFFFFF66"/>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8585"/>
        </patternFill>
      </fill>
    </dxf>
    <dxf>
      <fill>
        <patternFill>
          <bgColor rgb="FFFFFF66"/>
        </patternFill>
      </fill>
    </dxf>
    <dxf>
      <fill>
        <patternFill>
          <bgColor rgb="FFFFFF66"/>
        </patternFill>
      </fill>
    </dxf>
    <dxf>
      <fill>
        <patternFill>
          <bgColor rgb="FFFFFF66"/>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47"/>
      </font>
    </dxf>
  </dxfs>
  <tableStyles count="0" defaultTableStyle="TableStyleMedium2" defaultPivotStyle="PivotStyleLight16"/>
  <colors>
    <mruColors>
      <color rgb="FFFFFF66"/>
      <color rgb="FFDDE1EB"/>
      <color rgb="FF0000FF"/>
      <color rgb="FF647B96"/>
      <color rgb="FFAFC0EF"/>
      <color rgb="FFFF8585"/>
      <color rgb="FFFF8F8F"/>
      <color rgb="FFFF8FFF"/>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338666</xdr:colOff>
      <xdr:row>25</xdr:row>
      <xdr:rowOff>148166</xdr:rowOff>
    </xdr:from>
    <xdr:ext cx="10186813" cy="2248925"/>
    <xdr:sp macro="" textlink="">
      <xdr:nvSpPr>
        <xdr:cNvPr id="3" name="Rectangle 2">
          <a:extLst>
            <a:ext uri="{FF2B5EF4-FFF2-40B4-BE49-F238E27FC236}">
              <a16:creationId xmlns:a16="http://schemas.microsoft.com/office/drawing/2014/main" id="{00625DF6-66B2-45B4-BA9E-D30A089BAA03}"/>
            </a:ext>
          </a:extLst>
        </xdr:cNvPr>
        <xdr:cNvSpPr/>
      </xdr:nvSpPr>
      <xdr:spPr>
        <a:xfrm rot="19935941">
          <a:off x="338666" y="440266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0</xdr:colOff>
      <xdr:row>5</xdr:row>
      <xdr:rowOff>0</xdr:rowOff>
    </xdr:from>
    <xdr:ext cx="10186813" cy="2248925"/>
    <xdr:sp macro="" textlink="">
      <xdr:nvSpPr>
        <xdr:cNvPr id="2" name="Rectangle 1">
          <a:extLst>
            <a:ext uri="{FF2B5EF4-FFF2-40B4-BE49-F238E27FC236}">
              <a16:creationId xmlns:a16="http://schemas.microsoft.com/office/drawing/2014/main" id="{9AB56DB1-AC8A-4591-877C-C9C1F62802F4}"/>
            </a:ext>
          </a:extLst>
        </xdr:cNvPr>
        <xdr:cNvSpPr/>
      </xdr:nvSpPr>
      <xdr:spPr>
        <a:xfrm rot="19935941">
          <a:off x="1153583" y="3026833"/>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xdr:col>
      <xdr:colOff>0</xdr:colOff>
      <xdr:row>12</xdr:row>
      <xdr:rowOff>0</xdr:rowOff>
    </xdr:from>
    <xdr:ext cx="10186813" cy="2248925"/>
    <xdr:sp macro="" textlink="">
      <xdr:nvSpPr>
        <xdr:cNvPr id="2" name="Rectangle 1">
          <a:extLst>
            <a:ext uri="{FF2B5EF4-FFF2-40B4-BE49-F238E27FC236}">
              <a16:creationId xmlns:a16="http://schemas.microsoft.com/office/drawing/2014/main" id="{A3379BF7-A763-4BBA-BE31-34DA84697A63}"/>
            </a:ext>
          </a:extLst>
        </xdr:cNvPr>
        <xdr:cNvSpPr/>
      </xdr:nvSpPr>
      <xdr:spPr>
        <a:xfrm rot="19935941">
          <a:off x="1153583" y="4138083"/>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518582</xdr:colOff>
      <xdr:row>10</xdr:row>
      <xdr:rowOff>116417</xdr:rowOff>
    </xdr:from>
    <xdr:ext cx="10186813" cy="2248925"/>
    <xdr:sp macro="" textlink="">
      <xdr:nvSpPr>
        <xdr:cNvPr id="2" name="Rectangle 1">
          <a:extLst>
            <a:ext uri="{FF2B5EF4-FFF2-40B4-BE49-F238E27FC236}">
              <a16:creationId xmlns:a16="http://schemas.microsoft.com/office/drawing/2014/main" id="{5F60DB26-A287-412C-B086-296291AF8974}"/>
            </a:ext>
          </a:extLst>
        </xdr:cNvPr>
        <xdr:cNvSpPr/>
      </xdr:nvSpPr>
      <xdr:spPr>
        <a:xfrm rot="19935941">
          <a:off x="518582" y="3937000"/>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16</xdr:row>
      <xdr:rowOff>21167</xdr:rowOff>
    </xdr:from>
    <xdr:ext cx="10186813" cy="2248925"/>
    <xdr:sp macro="" textlink="">
      <xdr:nvSpPr>
        <xdr:cNvPr id="2" name="Rectangle 1">
          <a:extLst>
            <a:ext uri="{FF2B5EF4-FFF2-40B4-BE49-F238E27FC236}">
              <a16:creationId xmlns:a16="http://schemas.microsoft.com/office/drawing/2014/main" id="{D50F8FD1-0648-4040-A5A9-ECB7A8E26646}"/>
            </a:ext>
          </a:extLst>
        </xdr:cNvPr>
        <xdr:cNvSpPr/>
      </xdr:nvSpPr>
      <xdr:spPr>
        <a:xfrm rot="19935941">
          <a:off x="0" y="2582334"/>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15</xdr:row>
      <xdr:rowOff>2771</xdr:rowOff>
    </xdr:from>
    <xdr:ext cx="10186813" cy="2248925"/>
    <xdr:sp macro="" textlink="">
      <xdr:nvSpPr>
        <xdr:cNvPr id="2" name="Rectangle 1">
          <a:extLst>
            <a:ext uri="{FF2B5EF4-FFF2-40B4-BE49-F238E27FC236}">
              <a16:creationId xmlns:a16="http://schemas.microsoft.com/office/drawing/2014/main" id="{C519EFAC-80E1-4A71-AF57-F02D97B98906}"/>
            </a:ext>
          </a:extLst>
        </xdr:cNvPr>
        <xdr:cNvSpPr/>
      </xdr:nvSpPr>
      <xdr:spPr>
        <a:xfrm rot="19935941">
          <a:off x="0"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15</xdr:row>
      <xdr:rowOff>59921</xdr:rowOff>
    </xdr:from>
    <xdr:ext cx="10186813" cy="2248925"/>
    <xdr:sp macro="" textlink="">
      <xdr:nvSpPr>
        <xdr:cNvPr id="3" name="Rectangle 2">
          <a:extLst>
            <a:ext uri="{FF2B5EF4-FFF2-40B4-BE49-F238E27FC236}">
              <a16:creationId xmlns:a16="http://schemas.microsoft.com/office/drawing/2014/main" id="{F9D2B7E1-6867-4122-9216-68F127DF6C6B}"/>
            </a:ext>
          </a:extLst>
        </xdr:cNvPr>
        <xdr:cNvSpPr/>
      </xdr:nvSpPr>
      <xdr:spPr>
        <a:xfrm rot="19935941">
          <a:off x="0"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15</xdr:row>
      <xdr:rowOff>59921</xdr:rowOff>
    </xdr:from>
    <xdr:ext cx="10186813" cy="2248925"/>
    <xdr:sp macro="" textlink="">
      <xdr:nvSpPr>
        <xdr:cNvPr id="2" name="Rectangle 1">
          <a:extLst>
            <a:ext uri="{FF2B5EF4-FFF2-40B4-BE49-F238E27FC236}">
              <a16:creationId xmlns:a16="http://schemas.microsoft.com/office/drawing/2014/main" id="{C51EC74E-FFB8-420C-A491-96B913078483}"/>
            </a:ext>
          </a:extLst>
        </xdr:cNvPr>
        <xdr:cNvSpPr/>
      </xdr:nvSpPr>
      <xdr:spPr>
        <a:xfrm rot="19935941">
          <a:off x="0"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14</xdr:row>
      <xdr:rowOff>145646</xdr:rowOff>
    </xdr:from>
    <xdr:ext cx="10186813" cy="2248925"/>
    <xdr:sp macro="" textlink="">
      <xdr:nvSpPr>
        <xdr:cNvPr id="3" name="Rectangle 2">
          <a:extLst>
            <a:ext uri="{FF2B5EF4-FFF2-40B4-BE49-F238E27FC236}">
              <a16:creationId xmlns:a16="http://schemas.microsoft.com/office/drawing/2014/main" id="{82A33015-4A01-4D2A-8377-F55060968445}"/>
            </a:ext>
          </a:extLst>
        </xdr:cNvPr>
        <xdr:cNvSpPr/>
      </xdr:nvSpPr>
      <xdr:spPr>
        <a:xfrm rot="19935941">
          <a:off x="0"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15</xdr:row>
      <xdr:rowOff>0</xdr:rowOff>
    </xdr:from>
    <xdr:ext cx="10186813" cy="2248925"/>
    <xdr:sp macro="" textlink="">
      <xdr:nvSpPr>
        <xdr:cNvPr id="2" name="Rectangle 1">
          <a:extLst>
            <a:ext uri="{FF2B5EF4-FFF2-40B4-BE49-F238E27FC236}">
              <a16:creationId xmlns:a16="http://schemas.microsoft.com/office/drawing/2014/main" id="{633EABF0-5B71-422F-A125-0428B8DD04F6}"/>
            </a:ext>
          </a:extLst>
        </xdr:cNvPr>
        <xdr:cNvSpPr/>
      </xdr:nvSpPr>
      <xdr:spPr>
        <a:xfrm rot="19935941">
          <a:off x="1164167" y="2931583"/>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10</xdr:row>
      <xdr:rowOff>88495</xdr:rowOff>
    </xdr:from>
    <xdr:ext cx="10186813" cy="2248925"/>
    <xdr:sp macro="" textlink="">
      <xdr:nvSpPr>
        <xdr:cNvPr id="2" name="Rectangle 1">
          <a:extLst>
            <a:ext uri="{FF2B5EF4-FFF2-40B4-BE49-F238E27FC236}">
              <a16:creationId xmlns:a16="http://schemas.microsoft.com/office/drawing/2014/main" id="{62EE9099-006B-4D77-89C5-3F6D3181A7AD}"/>
            </a:ext>
          </a:extLst>
        </xdr:cNvPr>
        <xdr:cNvSpPr/>
      </xdr:nvSpPr>
      <xdr:spPr>
        <a:xfrm rot="19935941">
          <a:off x="0" y="2241145"/>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433915</xdr:colOff>
      <xdr:row>17</xdr:row>
      <xdr:rowOff>52916</xdr:rowOff>
    </xdr:from>
    <xdr:ext cx="10186813" cy="2248925"/>
    <xdr:sp macro="" textlink="">
      <xdr:nvSpPr>
        <xdr:cNvPr id="2" name="Rectangle 1">
          <a:extLst>
            <a:ext uri="{FF2B5EF4-FFF2-40B4-BE49-F238E27FC236}">
              <a16:creationId xmlns:a16="http://schemas.microsoft.com/office/drawing/2014/main" id="{77656250-E284-42F0-8E2B-31A01895A275}"/>
            </a:ext>
          </a:extLst>
        </xdr:cNvPr>
        <xdr:cNvSpPr/>
      </xdr:nvSpPr>
      <xdr:spPr>
        <a:xfrm rot="19935941">
          <a:off x="433915" y="411691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0</xdr:col>
      <xdr:colOff>529166</xdr:colOff>
      <xdr:row>4</xdr:row>
      <xdr:rowOff>18646</xdr:rowOff>
    </xdr:from>
    <xdr:ext cx="10186813" cy="2248925"/>
    <xdr:sp macro="" textlink="">
      <xdr:nvSpPr>
        <xdr:cNvPr id="2" name="Rectangle 1">
          <a:extLst>
            <a:ext uri="{FF2B5EF4-FFF2-40B4-BE49-F238E27FC236}">
              <a16:creationId xmlns:a16="http://schemas.microsoft.com/office/drawing/2014/main" id="{919E821E-3C7A-4EDE-81BA-FFB9B158DA47}"/>
            </a:ext>
          </a:extLst>
        </xdr:cNvPr>
        <xdr:cNvSpPr/>
      </xdr:nvSpPr>
      <xdr:spPr>
        <a:xfrm rot="19935941">
          <a:off x="529166"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0</xdr:col>
      <xdr:colOff>642937</xdr:colOff>
      <xdr:row>8</xdr:row>
      <xdr:rowOff>166688</xdr:rowOff>
    </xdr:from>
    <xdr:ext cx="10186813" cy="2248925"/>
    <xdr:sp macro="" textlink="">
      <xdr:nvSpPr>
        <xdr:cNvPr id="2" name="Rectangle 1">
          <a:extLst>
            <a:ext uri="{FF2B5EF4-FFF2-40B4-BE49-F238E27FC236}">
              <a16:creationId xmlns:a16="http://schemas.microsoft.com/office/drawing/2014/main" id="{FA7619D3-5B1B-43D9-8A72-EEFF9FAB7D9C}"/>
            </a:ext>
          </a:extLst>
        </xdr:cNvPr>
        <xdr:cNvSpPr/>
      </xdr:nvSpPr>
      <xdr:spPr>
        <a:xfrm rot="19935941">
          <a:off x="642937" y="2845594"/>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0</xdr:col>
      <xdr:colOff>201082</xdr:colOff>
      <xdr:row>14</xdr:row>
      <xdr:rowOff>116417</xdr:rowOff>
    </xdr:from>
    <xdr:ext cx="10186813" cy="2248925"/>
    <xdr:sp macro="" textlink="">
      <xdr:nvSpPr>
        <xdr:cNvPr id="3" name="Rectangle 2">
          <a:extLst>
            <a:ext uri="{FF2B5EF4-FFF2-40B4-BE49-F238E27FC236}">
              <a16:creationId xmlns:a16="http://schemas.microsoft.com/office/drawing/2014/main" id="{94778DB0-EE6A-4DF4-918E-AF169E3E2FD8}"/>
            </a:ext>
          </a:extLst>
        </xdr:cNvPr>
        <xdr:cNvSpPr/>
      </xdr:nvSpPr>
      <xdr:spPr>
        <a:xfrm rot="19935941">
          <a:off x="201082" y="3079750"/>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0</xdr:col>
      <xdr:colOff>238125</xdr:colOff>
      <xdr:row>9</xdr:row>
      <xdr:rowOff>155171</xdr:rowOff>
    </xdr:from>
    <xdr:ext cx="10186813" cy="2248925"/>
    <xdr:sp macro="" textlink="">
      <xdr:nvSpPr>
        <xdr:cNvPr id="3" name="Rectangle 2">
          <a:extLst>
            <a:ext uri="{FF2B5EF4-FFF2-40B4-BE49-F238E27FC236}">
              <a16:creationId xmlns:a16="http://schemas.microsoft.com/office/drawing/2014/main" id="{03A88860-D91F-4DE5-B7D8-E9AA875A9182}"/>
            </a:ext>
          </a:extLst>
        </xdr:cNvPr>
        <xdr:cNvSpPr/>
      </xdr:nvSpPr>
      <xdr:spPr>
        <a:xfrm rot="19935941">
          <a:off x="238125"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0</xdr:col>
      <xdr:colOff>314326</xdr:colOff>
      <xdr:row>11</xdr:row>
      <xdr:rowOff>31346</xdr:rowOff>
    </xdr:from>
    <xdr:ext cx="10186813" cy="2248925"/>
    <xdr:sp macro="" textlink="">
      <xdr:nvSpPr>
        <xdr:cNvPr id="2" name="Rectangle 1">
          <a:extLst>
            <a:ext uri="{FF2B5EF4-FFF2-40B4-BE49-F238E27FC236}">
              <a16:creationId xmlns:a16="http://schemas.microsoft.com/office/drawing/2014/main" id="{9EF95126-AE31-45FB-B09D-3FDD07B0C79C}"/>
            </a:ext>
          </a:extLst>
        </xdr:cNvPr>
        <xdr:cNvSpPr/>
      </xdr:nvSpPr>
      <xdr:spPr>
        <a:xfrm rot="19935941">
          <a:off x="314326"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529166</xdr:colOff>
      <xdr:row>8</xdr:row>
      <xdr:rowOff>50396</xdr:rowOff>
    </xdr:from>
    <xdr:ext cx="10186813" cy="2248925"/>
    <xdr:sp macro="" textlink="">
      <xdr:nvSpPr>
        <xdr:cNvPr id="2" name="Rectangle 1">
          <a:extLst>
            <a:ext uri="{FF2B5EF4-FFF2-40B4-BE49-F238E27FC236}">
              <a16:creationId xmlns:a16="http://schemas.microsoft.com/office/drawing/2014/main" id="{7B521A3B-6A77-45C3-988C-64C638BF20CF}"/>
            </a:ext>
          </a:extLst>
        </xdr:cNvPr>
        <xdr:cNvSpPr/>
      </xdr:nvSpPr>
      <xdr:spPr>
        <a:xfrm rot="19935941">
          <a:off x="529166" y="2241146"/>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15</xdr:row>
      <xdr:rowOff>63500</xdr:rowOff>
    </xdr:from>
    <xdr:ext cx="10186813" cy="2248925"/>
    <xdr:sp macro="" textlink="">
      <xdr:nvSpPr>
        <xdr:cNvPr id="2" name="Rectangle 1">
          <a:extLst>
            <a:ext uri="{FF2B5EF4-FFF2-40B4-BE49-F238E27FC236}">
              <a16:creationId xmlns:a16="http://schemas.microsoft.com/office/drawing/2014/main" id="{058DE534-AB18-4474-97ED-AF1E152BF89C}"/>
            </a:ext>
          </a:extLst>
        </xdr:cNvPr>
        <xdr:cNvSpPr/>
      </xdr:nvSpPr>
      <xdr:spPr>
        <a:xfrm rot="19935941">
          <a:off x="0" y="3947583"/>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3</xdr:row>
      <xdr:rowOff>272647</xdr:rowOff>
    </xdr:from>
    <xdr:ext cx="10186813" cy="2248925"/>
    <xdr:sp macro="" textlink="">
      <xdr:nvSpPr>
        <xdr:cNvPr id="2" name="Rectangle 1">
          <a:extLst>
            <a:ext uri="{FF2B5EF4-FFF2-40B4-BE49-F238E27FC236}">
              <a16:creationId xmlns:a16="http://schemas.microsoft.com/office/drawing/2014/main" id="{BFE5A5A5-1030-4FD0-870A-FA66B57739F0}"/>
            </a:ext>
          </a:extLst>
        </xdr:cNvPr>
        <xdr:cNvSpPr/>
      </xdr:nvSpPr>
      <xdr:spPr>
        <a:xfrm rot="19935941">
          <a:off x="0" y="2241147"/>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8</xdr:row>
      <xdr:rowOff>52916</xdr:rowOff>
    </xdr:from>
    <xdr:ext cx="10186813" cy="2248925"/>
    <xdr:sp macro="" textlink="">
      <xdr:nvSpPr>
        <xdr:cNvPr id="2" name="Rectangle 1">
          <a:extLst>
            <a:ext uri="{FF2B5EF4-FFF2-40B4-BE49-F238E27FC236}">
              <a16:creationId xmlns:a16="http://schemas.microsoft.com/office/drawing/2014/main" id="{5DD34B1B-6B19-4536-A29C-5FBEFF6B2A54}"/>
            </a:ext>
          </a:extLst>
        </xdr:cNvPr>
        <xdr:cNvSpPr/>
      </xdr:nvSpPr>
      <xdr:spPr>
        <a:xfrm rot="19935941">
          <a:off x="0" y="2836333"/>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452438</xdr:colOff>
      <xdr:row>16</xdr:row>
      <xdr:rowOff>23812</xdr:rowOff>
    </xdr:from>
    <xdr:ext cx="10186813" cy="2248925"/>
    <xdr:sp macro="" textlink="">
      <xdr:nvSpPr>
        <xdr:cNvPr id="3" name="Rectangle 2">
          <a:extLst>
            <a:ext uri="{FF2B5EF4-FFF2-40B4-BE49-F238E27FC236}">
              <a16:creationId xmlns:a16="http://schemas.microsoft.com/office/drawing/2014/main" id="{0E32AD73-1E53-4F11-9C82-0B6F224576F8}"/>
            </a:ext>
          </a:extLst>
        </xdr:cNvPr>
        <xdr:cNvSpPr/>
      </xdr:nvSpPr>
      <xdr:spPr>
        <a:xfrm rot="19935941">
          <a:off x="1333501" y="4476750"/>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521304</xdr:colOff>
      <xdr:row>13</xdr:row>
      <xdr:rowOff>71365</xdr:rowOff>
    </xdr:from>
    <xdr:ext cx="10186813" cy="2248925"/>
    <xdr:sp macro="" textlink="">
      <xdr:nvSpPr>
        <xdr:cNvPr id="2" name="Rectangle 1">
          <a:extLst>
            <a:ext uri="{FF2B5EF4-FFF2-40B4-BE49-F238E27FC236}">
              <a16:creationId xmlns:a16="http://schemas.microsoft.com/office/drawing/2014/main" id="{398C4968-ACD0-49A8-BD4C-17008D4F0FB6}"/>
            </a:ext>
          </a:extLst>
        </xdr:cNvPr>
        <xdr:cNvSpPr/>
      </xdr:nvSpPr>
      <xdr:spPr>
        <a:xfrm rot="19935941">
          <a:off x="521304" y="4368198"/>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7</xdr:row>
      <xdr:rowOff>0</xdr:rowOff>
    </xdr:from>
    <xdr:ext cx="10186813" cy="2248925"/>
    <xdr:sp macro="" textlink="">
      <xdr:nvSpPr>
        <xdr:cNvPr id="2" name="Rectangle 1">
          <a:extLst>
            <a:ext uri="{FF2B5EF4-FFF2-40B4-BE49-F238E27FC236}">
              <a16:creationId xmlns:a16="http://schemas.microsoft.com/office/drawing/2014/main" id="{8540E560-A1C8-4B0A-B79D-A5EA5FF50043}"/>
            </a:ext>
          </a:extLst>
        </xdr:cNvPr>
        <xdr:cNvSpPr/>
      </xdr:nvSpPr>
      <xdr:spPr>
        <a:xfrm rot="19935941">
          <a:off x="1153583" y="3344333"/>
          <a:ext cx="10186813" cy="2248925"/>
        </a:xfrm>
        <a:prstGeom prst="rect">
          <a:avLst/>
        </a:prstGeom>
        <a:noFill/>
      </xdr:spPr>
      <xdr:txBody>
        <a:bodyPr wrap="square" lIns="91440" tIns="45720" rIns="91440" bIns="45720">
          <a:noAutofit/>
        </a:bodyPr>
        <a:lstStyle/>
        <a:p>
          <a:pPr algn="ctr"/>
          <a:r>
            <a:rPr lang="en-US" sz="10000" b="1" cap="none" spc="50" baseline="0">
              <a:ln w="0"/>
              <a:solidFill>
                <a:schemeClr val="bg2">
                  <a:lumMod val="90000"/>
                  <a:alpha val="70000"/>
                </a:schemeClr>
              </a:solidFill>
              <a:effectLst>
                <a:innerShdw blurRad="63500" dist="50800" dir="13500000">
                  <a:schemeClr val="bg1">
                    <a:alpha val="8000"/>
                  </a:schemeClr>
                </a:innerShdw>
              </a:effectLst>
            </a:rPr>
            <a:t>NON</a:t>
          </a:r>
          <a:r>
            <a:rPr lang="en-US" sz="10000" b="1" cap="none" spc="50">
              <a:ln w="0"/>
              <a:solidFill>
                <a:schemeClr val="bg2">
                  <a:lumMod val="90000"/>
                  <a:alpha val="70000"/>
                </a:schemeClr>
              </a:solidFill>
              <a:effectLst>
                <a:innerShdw blurRad="63500" dist="50800" dir="13500000">
                  <a:schemeClr val="bg1">
                    <a:alpha val="8000"/>
                  </a:schemeClr>
                </a:innerShdw>
              </a:effectLst>
            </a:rPr>
            <a:t> </a:t>
          </a:r>
          <a:r>
            <a:rPr lang="en-US" sz="10000" b="1" cap="none" spc="50" baseline="0">
              <a:ln w="0"/>
              <a:solidFill>
                <a:schemeClr val="bg2">
                  <a:lumMod val="90000"/>
                  <a:alpha val="70000"/>
                </a:schemeClr>
              </a:solidFill>
              <a:effectLst>
                <a:innerShdw blurRad="63500" dist="50800" dir="13500000">
                  <a:schemeClr val="bg1">
                    <a:alpha val="8000"/>
                  </a:schemeClr>
                </a:innerShdw>
              </a:effectLst>
            </a:rPr>
            <a:t>FUNCTIONAL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hesa.ac.uk/collection/c16031" TargetMode="External"/><Relationship Id="rId1" Type="http://schemas.openxmlformats.org/officeDocument/2006/relationships/hyperlink" Target="mailto:liaison@hesa.ac.uk" TargetMode="External"/><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5"/>
  <sheetViews>
    <sheetView workbookViewId="0">
      <selection activeCell="A2" sqref="A2"/>
    </sheetView>
  </sheetViews>
  <sheetFormatPr defaultRowHeight="14.4" x14ac:dyDescent="0.55000000000000004"/>
  <cols>
    <col min="1" max="1" width="10.68359375" bestFit="1" customWidth="1"/>
  </cols>
  <sheetData>
    <row r="1" spans="1:1" x14ac:dyDescent="0.55000000000000004">
      <c r="A1" s="112" t="s">
        <v>1416</v>
      </c>
    </row>
    <row r="2" spans="1:1" x14ac:dyDescent="0.55000000000000004">
      <c r="A2" t="s">
        <v>369</v>
      </c>
    </row>
    <row r="3" spans="1:1" x14ac:dyDescent="0.55000000000000004">
      <c r="A3" t="s">
        <v>370</v>
      </c>
    </row>
    <row r="5" spans="1:1" x14ac:dyDescent="0.55000000000000004">
      <c r="A5" s="112" t="s">
        <v>371</v>
      </c>
    </row>
    <row r="6" spans="1:1" x14ac:dyDescent="0.55000000000000004">
      <c r="A6" t="s">
        <v>372</v>
      </c>
    </row>
    <row r="7" spans="1:1" x14ac:dyDescent="0.55000000000000004">
      <c r="A7" t="s">
        <v>373</v>
      </c>
    </row>
    <row r="8" spans="1:1" x14ac:dyDescent="0.55000000000000004">
      <c r="A8" t="s">
        <v>374</v>
      </c>
    </row>
    <row r="9" spans="1:1" x14ac:dyDescent="0.55000000000000004">
      <c r="A9" t="s">
        <v>375</v>
      </c>
    </row>
    <row r="10" spans="1:1" x14ac:dyDescent="0.55000000000000004">
      <c r="A10" t="s">
        <v>50</v>
      </c>
    </row>
    <row r="11" spans="1:1" x14ac:dyDescent="0.55000000000000004">
      <c r="A11" t="s">
        <v>299</v>
      </c>
    </row>
    <row r="15" spans="1:1" x14ac:dyDescent="0.55000000000000004">
      <c r="A15" s="112"/>
    </row>
  </sheetData>
  <sheetProtection algorithmName="SHA-512" hashValue="2cnt7h3GHH+/f+FQ/rokrft6RdHccE7heteyos6j4auB7nZRIo9O9u2NsiVX1Xq0gcov6Z1GFA6bzkCkBH12zw==" saltValue="8fTPu6OT9/hx5PZjtLxbLA=="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F5E0C-2E92-4E10-A934-A1A6E0506622}">
  <sheetPr>
    <pageSetUpPr fitToPage="1"/>
  </sheetPr>
  <dimension ref="A1:S72"/>
  <sheetViews>
    <sheetView zoomScale="90" zoomScaleNormal="90" workbookViewId="0">
      <pane xSplit="7" ySplit="4" topLeftCell="H5" activePane="bottomRight" state="frozen"/>
      <selection pane="topRight"/>
      <selection pane="bottomLeft"/>
      <selection pane="bottomRight" activeCell="H29" sqref="H29"/>
    </sheetView>
  </sheetViews>
  <sheetFormatPr defaultColWidth="9.83984375" defaultRowHeight="12.3" x14ac:dyDescent="0.4"/>
  <cols>
    <col min="1" max="1" width="10" style="21" bestFit="1" customWidth="1"/>
    <col min="2" max="4" width="2" style="416" customWidth="1"/>
    <col min="5" max="5" width="70.20703125" style="416" customWidth="1"/>
    <col min="6" max="6" width="2.83984375" style="416" hidden="1" customWidth="1"/>
    <col min="7" max="7" width="0.5234375" style="416" customWidth="1"/>
    <col min="8" max="8" width="21.83984375" style="416" customWidth="1"/>
    <col min="9" max="9" width="23.20703125" style="416" customWidth="1"/>
    <col min="10" max="10" width="20.5234375" style="416" customWidth="1"/>
    <col min="11" max="11" width="15.83984375" style="416" bestFit="1" customWidth="1"/>
    <col min="12" max="12" width="21.83984375" style="416" customWidth="1"/>
    <col min="13" max="13" width="23.20703125" style="416" customWidth="1"/>
    <col min="14" max="14" width="20.5234375" style="416" customWidth="1"/>
    <col min="15" max="15" width="15.83984375" style="416" bestFit="1" customWidth="1"/>
    <col min="16" max="16" width="15.5234375" style="161" hidden="1" customWidth="1"/>
    <col min="17" max="17" width="30.83984375" style="121" hidden="1" customWidth="1"/>
    <col min="18" max="18" width="14.68359375" style="416" hidden="1" customWidth="1"/>
    <col min="19" max="19" width="43.5234375" style="416" customWidth="1"/>
    <col min="20" max="16384" width="9.83984375" style="416"/>
  </cols>
  <sheetData>
    <row r="1" spans="1:19" ht="76.75" customHeight="1" x14ac:dyDescent="0.5">
      <c r="A1" s="417" t="s">
        <v>362</v>
      </c>
      <c r="B1" s="815" t="s">
        <v>309</v>
      </c>
      <c r="C1" s="815"/>
      <c r="D1" s="815"/>
      <c r="E1" s="815"/>
      <c r="F1" s="815"/>
      <c r="G1" s="815"/>
      <c r="H1" s="816"/>
      <c r="I1" s="816"/>
      <c r="J1" s="816"/>
      <c r="K1" s="817"/>
      <c r="L1" s="824" t="s">
        <v>1364</v>
      </c>
      <c r="M1" s="825"/>
      <c r="N1" s="825"/>
      <c r="O1" s="826"/>
      <c r="P1" s="133"/>
    </row>
    <row r="2" spans="1:19" ht="55.5" customHeight="1" x14ac:dyDescent="0.5">
      <c r="A2" s="418"/>
      <c r="B2" s="419"/>
      <c r="C2" s="419"/>
      <c r="D2" s="419"/>
      <c r="E2" s="419"/>
      <c r="F2" s="419"/>
      <c r="G2" s="419"/>
      <c r="H2" s="821" t="s">
        <v>1166</v>
      </c>
      <c r="I2" s="822"/>
      <c r="J2" s="822"/>
      <c r="K2" s="823"/>
      <c r="L2" s="821" t="s">
        <v>848</v>
      </c>
      <c r="M2" s="822"/>
      <c r="N2" s="822"/>
      <c r="O2" s="823"/>
      <c r="P2" s="133"/>
    </row>
    <row r="3" spans="1:19" ht="32.700000000000003" customHeight="1" x14ac:dyDescent="0.5">
      <c r="A3" s="418"/>
      <c r="B3" s="419"/>
      <c r="C3" s="419"/>
      <c r="D3" s="419"/>
      <c r="E3" s="419"/>
      <c r="F3" s="419"/>
      <c r="G3" s="419"/>
      <c r="H3" s="818" t="s">
        <v>167</v>
      </c>
      <c r="I3" s="819"/>
      <c r="J3" s="819"/>
      <c r="K3" s="820"/>
      <c r="L3" s="818" t="s">
        <v>167</v>
      </c>
      <c r="M3" s="819"/>
      <c r="N3" s="819"/>
      <c r="O3" s="820"/>
      <c r="P3" s="133"/>
      <c r="Q3" s="134"/>
      <c r="R3" s="135"/>
      <c r="S3" s="136" t="s">
        <v>1167</v>
      </c>
    </row>
    <row r="4" spans="1:19" ht="60" x14ac:dyDescent="0.5">
      <c r="A4" s="420"/>
      <c r="B4" s="421"/>
      <c r="C4" s="421"/>
      <c r="D4" s="421"/>
      <c r="E4" s="421"/>
      <c r="F4" s="421"/>
      <c r="G4" s="421"/>
      <c r="H4" s="422" t="s">
        <v>650</v>
      </c>
      <c r="I4" s="422" t="s">
        <v>856</v>
      </c>
      <c r="J4" s="422" t="s">
        <v>632</v>
      </c>
      <c r="K4" s="422" t="s">
        <v>633</v>
      </c>
      <c r="L4" s="422" t="s">
        <v>650</v>
      </c>
      <c r="M4" s="422" t="s">
        <v>856</v>
      </c>
      <c r="N4" s="422" t="s">
        <v>632</v>
      </c>
      <c r="O4" s="422" t="s">
        <v>633</v>
      </c>
      <c r="P4" s="624" t="s">
        <v>376</v>
      </c>
      <c r="Q4" s="139"/>
      <c r="R4" s="135"/>
      <c r="S4" s="140" t="s">
        <v>1509</v>
      </c>
    </row>
    <row r="5" spans="1:19" ht="12.75" customHeight="1" x14ac:dyDescent="0.4">
      <c r="A5" s="423">
        <v>1</v>
      </c>
      <c r="B5" s="721" t="s">
        <v>168</v>
      </c>
      <c r="C5" s="722"/>
      <c r="D5" s="722"/>
      <c r="E5" s="722"/>
      <c r="F5" s="722"/>
      <c r="G5" s="424"/>
      <c r="H5" s="425"/>
      <c r="I5" s="425"/>
      <c r="J5" s="425"/>
      <c r="K5" s="425"/>
      <c r="L5" s="425"/>
      <c r="M5" s="425"/>
      <c r="N5" s="425"/>
      <c r="O5" s="425"/>
      <c r="P5" s="686" t="s">
        <v>1485</v>
      </c>
      <c r="Q5" s="142" t="s">
        <v>88</v>
      </c>
      <c r="R5" s="133" t="s">
        <v>377</v>
      </c>
      <c r="S5" s="143" t="s">
        <v>388</v>
      </c>
    </row>
    <row r="6" spans="1:19" ht="12.75" customHeight="1" x14ac:dyDescent="0.45">
      <c r="A6" s="423" t="s">
        <v>219</v>
      </c>
      <c r="B6" s="426"/>
      <c r="C6" s="427"/>
      <c r="D6" s="481" t="s">
        <v>1390</v>
      </c>
      <c r="E6" s="428"/>
      <c r="F6" s="428"/>
      <c r="G6" s="429"/>
      <c r="H6" s="430"/>
      <c r="I6" s="430"/>
      <c r="J6" s="430"/>
      <c r="K6" s="430"/>
      <c r="L6" s="430"/>
      <c r="M6" s="430"/>
      <c r="N6" s="430"/>
      <c r="O6" s="430"/>
      <c r="P6" s="133">
        <f>COUNTIF(P7:P69,"=ZERO")</f>
        <v>25</v>
      </c>
      <c r="Q6" s="146" t="s">
        <v>376</v>
      </c>
      <c r="R6" s="147" t="s">
        <v>376</v>
      </c>
      <c r="S6" s="142" t="s">
        <v>368</v>
      </c>
    </row>
    <row r="7" spans="1:19" ht="12.75" customHeight="1" x14ac:dyDescent="0.4">
      <c r="A7" s="423" t="s">
        <v>275</v>
      </c>
      <c r="B7" s="431"/>
      <c r="C7" s="432"/>
      <c r="D7" s="432"/>
      <c r="E7" s="433" t="s">
        <v>169</v>
      </c>
      <c r="F7" s="432"/>
      <c r="G7" s="434"/>
      <c r="H7" s="479" t="s">
        <v>174</v>
      </c>
      <c r="I7" s="479" t="s">
        <v>174</v>
      </c>
      <c r="J7" s="479" t="s">
        <v>174</v>
      </c>
      <c r="K7" s="479" t="s">
        <v>174</v>
      </c>
      <c r="L7" s="479" t="s">
        <v>174</v>
      </c>
      <c r="M7" s="479" t="s">
        <v>174</v>
      </c>
      <c r="N7" s="479" t="s">
        <v>174</v>
      </c>
      <c r="O7" s="479" t="s">
        <v>174</v>
      </c>
      <c r="P7" s="150"/>
      <c r="Q7" s="174"/>
      <c r="R7" s="150"/>
      <c r="S7" s="736"/>
    </row>
    <row r="8" spans="1:19" ht="12.75" customHeight="1" x14ac:dyDescent="0.4">
      <c r="A8" s="423" t="s">
        <v>272</v>
      </c>
      <c r="B8" s="431"/>
      <c r="C8" s="432"/>
      <c r="D8" s="432"/>
      <c r="E8" s="433" t="s">
        <v>984</v>
      </c>
      <c r="F8" s="432"/>
      <c r="G8" s="434"/>
      <c r="H8" s="479" t="s">
        <v>174</v>
      </c>
      <c r="I8" s="479" t="s">
        <v>174</v>
      </c>
      <c r="J8" s="479" t="s">
        <v>174</v>
      </c>
      <c r="K8" s="479" t="s">
        <v>174</v>
      </c>
      <c r="L8" s="479" t="s">
        <v>174</v>
      </c>
      <c r="M8" s="479" t="s">
        <v>174</v>
      </c>
      <c r="N8" s="479" t="s">
        <v>174</v>
      </c>
      <c r="O8" s="479" t="s">
        <v>174</v>
      </c>
      <c r="P8" s="150"/>
      <c r="Q8" s="174"/>
      <c r="R8" s="150"/>
      <c r="S8" s="736"/>
    </row>
    <row r="9" spans="1:19" ht="12.75" customHeight="1" x14ac:dyDescent="0.4">
      <c r="A9" s="423" t="s">
        <v>273</v>
      </c>
      <c r="B9" s="431"/>
      <c r="C9" s="432"/>
      <c r="D9" s="432"/>
      <c r="E9" s="433" t="s">
        <v>1413</v>
      </c>
      <c r="F9" s="432"/>
      <c r="G9" s="434"/>
      <c r="H9" s="479" t="s">
        <v>174</v>
      </c>
      <c r="I9" s="479" t="s">
        <v>174</v>
      </c>
      <c r="J9" s="479" t="s">
        <v>174</v>
      </c>
      <c r="K9" s="479" t="s">
        <v>174</v>
      </c>
      <c r="L9" s="479" t="s">
        <v>174</v>
      </c>
      <c r="M9" s="479" t="s">
        <v>174</v>
      </c>
      <c r="N9" s="479" t="s">
        <v>174</v>
      </c>
      <c r="O9" s="479" t="s">
        <v>174</v>
      </c>
      <c r="P9" s="150"/>
      <c r="Q9" s="174"/>
      <c r="R9" s="150"/>
      <c r="S9" s="736"/>
    </row>
    <row r="10" spans="1:19" ht="12.75" customHeight="1" x14ac:dyDescent="0.4">
      <c r="A10" s="423" t="s">
        <v>274</v>
      </c>
      <c r="B10" s="431"/>
      <c r="C10" s="432"/>
      <c r="D10" s="432"/>
      <c r="E10" s="433" t="s">
        <v>170</v>
      </c>
      <c r="F10" s="432"/>
      <c r="G10" s="434"/>
      <c r="H10" s="479" t="s">
        <v>174</v>
      </c>
      <c r="I10" s="479" t="s">
        <v>174</v>
      </c>
      <c r="J10" s="479" t="s">
        <v>174</v>
      </c>
      <c r="K10" s="479" t="s">
        <v>174</v>
      </c>
      <c r="L10" s="479" t="s">
        <v>174</v>
      </c>
      <c r="M10" s="479" t="s">
        <v>174</v>
      </c>
      <c r="N10" s="479" t="s">
        <v>174</v>
      </c>
      <c r="O10" s="479" t="s">
        <v>174</v>
      </c>
      <c r="P10" s="150"/>
      <c r="Q10" s="174"/>
      <c r="R10" s="150"/>
      <c r="S10" s="736"/>
    </row>
    <row r="11" spans="1:19" ht="12.75" customHeight="1" x14ac:dyDescent="0.4">
      <c r="A11" s="423" t="s">
        <v>276</v>
      </c>
      <c r="B11" s="431"/>
      <c r="C11" s="432"/>
      <c r="D11" s="432"/>
      <c r="E11" s="433" t="s">
        <v>171</v>
      </c>
      <c r="F11" s="432"/>
      <c r="G11" s="434"/>
      <c r="H11" s="479" t="s">
        <v>174</v>
      </c>
      <c r="I11" s="479" t="s">
        <v>174</v>
      </c>
      <c r="J11" s="479" t="s">
        <v>174</v>
      </c>
      <c r="K11" s="479" t="s">
        <v>174</v>
      </c>
      <c r="L11" s="479" t="s">
        <v>174</v>
      </c>
      <c r="M11" s="479" t="s">
        <v>174</v>
      </c>
      <c r="N11" s="479" t="s">
        <v>174</v>
      </c>
      <c r="O11" s="479" t="s">
        <v>174</v>
      </c>
      <c r="P11" s="150"/>
      <c r="Q11" s="174"/>
      <c r="R11" s="150"/>
      <c r="S11" s="736"/>
    </row>
    <row r="12" spans="1:19" ht="12.75" customHeight="1" x14ac:dyDescent="0.4">
      <c r="A12" s="423" t="s">
        <v>277</v>
      </c>
      <c r="B12" s="431"/>
      <c r="C12" s="432"/>
      <c r="D12" s="432"/>
      <c r="E12" s="433" t="s">
        <v>172</v>
      </c>
      <c r="F12" s="432"/>
      <c r="G12" s="434"/>
      <c r="H12" s="479" t="s">
        <v>174</v>
      </c>
      <c r="I12" s="479" t="s">
        <v>174</v>
      </c>
      <c r="J12" s="479" t="s">
        <v>174</v>
      </c>
      <c r="K12" s="479" t="s">
        <v>174</v>
      </c>
      <c r="L12" s="479" t="s">
        <v>174</v>
      </c>
      <c r="M12" s="479" t="s">
        <v>174</v>
      </c>
      <c r="N12" s="479" t="s">
        <v>174</v>
      </c>
      <c r="O12" s="479" t="s">
        <v>174</v>
      </c>
      <c r="P12" s="150"/>
      <c r="Q12" s="174"/>
      <c r="R12" s="150"/>
      <c r="S12" s="736"/>
    </row>
    <row r="13" spans="1:19" ht="12.75" customHeight="1" x14ac:dyDescent="0.4">
      <c r="A13" s="423" t="s">
        <v>278</v>
      </c>
      <c r="B13" s="431"/>
      <c r="C13" s="432"/>
      <c r="D13" s="432"/>
      <c r="E13" s="433" t="s">
        <v>173</v>
      </c>
      <c r="F13" s="432"/>
      <c r="G13" s="434"/>
      <c r="H13" s="479" t="s">
        <v>174</v>
      </c>
      <c r="I13" s="479" t="s">
        <v>174</v>
      </c>
      <c r="J13" s="479" t="s">
        <v>174</v>
      </c>
      <c r="K13" s="479" t="s">
        <v>174</v>
      </c>
      <c r="L13" s="479" t="s">
        <v>174</v>
      </c>
      <c r="M13" s="479" t="s">
        <v>174</v>
      </c>
      <c r="N13" s="479" t="s">
        <v>174</v>
      </c>
      <c r="O13" s="479" t="s">
        <v>174</v>
      </c>
      <c r="P13" s="150"/>
      <c r="Q13" s="174"/>
      <c r="R13" s="150"/>
      <c r="S13" s="736"/>
    </row>
    <row r="14" spans="1:19" ht="12.75" customHeight="1" x14ac:dyDescent="0.4">
      <c r="A14" s="423" t="s">
        <v>279</v>
      </c>
      <c r="B14" s="435"/>
      <c r="C14" s="436"/>
      <c r="D14" s="436" t="s">
        <v>985</v>
      </c>
      <c r="E14" s="437"/>
      <c r="F14" s="437"/>
      <c r="G14" s="438"/>
      <c r="H14" s="471" t="s">
        <v>174</v>
      </c>
      <c r="I14" s="471" t="s">
        <v>174</v>
      </c>
      <c r="J14" s="471" t="s">
        <v>174</v>
      </c>
      <c r="K14" s="471" t="s">
        <v>174</v>
      </c>
      <c r="L14" s="471" t="s">
        <v>174</v>
      </c>
      <c r="M14" s="471" t="s">
        <v>174</v>
      </c>
      <c r="N14" s="471" t="s">
        <v>174</v>
      </c>
      <c r="O14" s="471" t="s">
        <v>174</v>
      </c>
      <c r="P14" s="150"/>
      <c r="Q14" s="174"/>
      <c r="R14" s="150"/>
      <c r="S14" s="736"/>
    </row>
    <row r="15" spans="1:19" ht="12.75" customHeight="1" x14ac:dyDescent="0.4">
      <c r="A15" s="423" t="s">
        <v>220</v>
      </c>
      <c r="B15" s="426"/>
      <c r="C15" s="427"/>
      <c r="D15" s="481" t="s">
        <v>1391</v>
      </c>
      <c r="E15" s="428"/>
      <c r="F15" s="428"/>
      <c r="G15" s="429"/>
      <c r="H15" s="467"/>
      <c r="I15" s="467"/>
      <c r="J15" s="467"/>
      <c r="K15" s="467"/>
      <c r="L15" s="467"/>
      <c r="M15" s="467"/>
      <c r="N15" s="467"/>
      <c r="O15" s="467"/>
      <c r="P15" s="150"/>
    </row>
    <row r="16" spans="1:19" ht="12.75" customHeight="1" x14ac:dyDescent="0.4">
      <c r="A16" s="423" t="s">
        <v>275</v>
      </c>
      <c r="B16" s="431"/>
      <c r="C16" s="432"/>
      <c r="D16" s="432"/>
      <c r="E16" s="433" t="s">
        <v>169</v>
      </c>
      <c r="F16" s="432"/>
      <c r="G16" s="434"/>
      <c r="H16" s="479" t="s">
        <v>174</v>
      </c>
      <c r="I16" s="479" t="s">
        <v>174</v>
      </c>
      <c r="J16" s="479" t="s">
        <v>174</v>
      </c>
      <c r="K16" s="479" t="s">
        <v>174</v>
      </c>
      <c r="L16" s="479" t="s">
        <v>174</v>
      </c>
      <c r="M16" s="479" t="s">
        <v>174</v>
      </c>
      <c r="N16" s="479" t="s">
        <v>174</v>
      </c>
      <c r="O16" s="479" t="s">
        <v>174</v>
      </c>
      <c r="P16" s="150"/>
      <c r="Q16" s="174"/>
      <c r="R16" s="150"/>
      <c r="S16" s="736"/>
    </row>
    <row r="17" spans="1:19" ht="12.75" customHeight="1" x14ac:dyDescent="0.4">
      <c r="A17" s="423" t="s">
        <v>272</v>
      </c>
      <c r="B17" s="431"/>
      <c r="C17" s="432"/>
      <c r="D17" s="432"/>
      <c r="E17" s="433" t="s">
        <v>984</v>
      </c>
      <c r="F17" s="432"/>
      <c r="G17" s="434"/>
      <c r="H17" s="479" t="s">
        <v>174</v>
      </c>
      <c r="I17" s="479" t="s">
        <v>174</v>
      </c>
      <c r="J17" s="479" t="s">
        <v>174</v>
      </c>
      <c r="K17" s="479" t="s">
        <v>174</v>
      </c>
      <c r="L17" s="479" t="s">
        <v>174</v>
      </c>
      <c r="M17" s="479" t="s">
        <v>174</v>
      </c>
      <c r="N17" s="479" t="s">
        <v>174</v>
      </c>
      <c r="O17" s="479" t="s">
        <v>174</v>
      </c>
      <c r="P17" s="150"/>
      <c r="Q17" s="174"/>
      <c r="R17" s="150"/>
      <c r="S17" s="736"/>
    </row>
    <row r="18" spans="1:19" ht="12.75" customHeight="1" x14ac:dyDescent="0.4">
      <c r="A18" s="423" t="s">
        <v>273</v>
      </c>
      <c r="B18" s="431"/>
      <c r="C18" s="432"/>
      <c r="D18" s="432"/>
      <c r="E18" s="433" t="s">
        <v>1413</v>
      </c>
      <c r="F18" s="432"/>
      <c r="G18" s="434"/>
      <c r="H18" s="479" t="s">
        <v>174</v>
      </c>
      <c r="I18" s="479" t="s">
        <v>174</v>
      </c>
      <c r="J18" s="479" t="s">
        <v>174</v>
      </c>
      <c r="K18" s="479" t="s">
        <v>174</v>
      </c>
      <c r="L18" s="479" t="s">
        <v>174</v>
      </c>
      <c r="M18" s="479" t="s">
        <v>174</v>
      </c>
      <c r="N18" s="479" t="s">
        <v>174</v>
      </c>
      <c r="O18" s="479" t="s">
        <v>174</v>
      </c>
      <c r="P18" s="150"/>
      <c r="Q18" s="174"/>
      <c r="R18" s="150"/>
      <c r="S18" s="736"/>
    </row>
    <row r="19" spans="1:19" ht="12.75" customHeight="1" x14ac:dyDescent="0.4">
      <c r="A19" s="423" t="s">
        <v>274</v>
      </c>
      <c r="B19" s="431"/>
      <c r="C19" s="432"/>
      <c r="D19" s="432"/>
      <c r="E19" s="433" t="s">
        <v>170</v>
      </c>
      <c r="F19" s="432"/>
      <c r="G19" s="434"/>
      <c r="H19" s="479" t="s">
        <v>174</v>
      </c>
      <c r="I19" s="479" t="s">
        <v>174</v>
      </c>
      <c r="J19" s="479" t="s">
        <v>174</v>
      </c>
      <c r="K19" s="479" t="s">
        <v>174</v>
      </c>
      <c r="L19" s="479" t="s">
        <v>174</v>
      </c>
      <c r="M19" s="479" t="s">
        <v>174</v>
      </c>
      <c r="N19" s="479" t="s">
        <v>174</v>
      </c>
      <c r="O19" s="479" t="s">
        <v>174</v>
      </c>
      <c r="P19" s="150"/>
      <c r="Q19" s="174"/>
      <c r="R19" s="150"/>
      <c r="S19" s="736"/>
    </row>
    <row r="20" spans="1:19" ht="12.75" customHeight="1" x14ac:dyDescent="0.4">
      <c r="A20" s="423" t="s">
        <v>276</v>
      </c>
      <c r="B20" s="431"/>
      <c r="C20" s="432"/>
      <c r="D20" s="432"/>
      <c r="E20" s="433" t="s">
        <v>171</v>
      </c>
      <c r="F20" s="432"/>
      <c r="G20" s="434"/>
      <c r="H20" s="479" t="s">
        <v>174</v>
      </c>
      <c r="I20" s="479" t="s">
        <v>174</v>
      </c>
      <c r="J20" s="479" t="s">
        <v>174</v>
      </c>
      <c r="K20" s="479" t="s">
        <v>174</v>
      </c>
      <c r="L20" s="479" t="s">
        <v>174</v>
      </c>
      <c r="M20" s="479" t="s">
        <v>174</v>
      </c>
      <c r="N20" s="479" t="s">
        <v>174</v>
      </c>
      <c r="O20" s="479" t="s">
        <v>174</v>
      </c>
      <c r="P20" s="150"/>
      <c r="Q20" s="174"/>
      <c r="R20" s="150"/>
      <c r="S20" s="736"/>
    </row>
    <row r="21" spans="1:19" ht="12.75" customHeight="1" x14ac:dyDescent="0.4">
      <c r="A21" s="423" t="s">
        <v>277</v>
      </c>
      <c r="B21" s="431"/>
      <c r="C21" s="432"/>
      <c r="D21" s="432"/>
      <c r="E21" s="433" t="s">
        <v>172</v>
      </c>
      <c r="F21" s="432"/>
      <c r="G21" s="434"/>
      <c r="H21" s="479" t="s">
        <v>174</v>
      </c>
      <c r="I21" s="479" t="s">
        <v>174</v>
      </c>
      <c r="J21" s="479" t="s">
        <v>174</v>
      </c>
      <c r="K21" s="479" t="s">
        <v>174</v>
      </c>
      <c r="L21" s="479" t="s">
        <v>174</v>
      </c>
      <c r="M21" s="479" t="s">
        <v>174</v>
      </c>
      <c r="N21" s="479" t="s">
        <v>174</v>
      </c>
      <c r="O21" s="479" t="s">
        <v>174</v>
      </c>
      <c r="P21" s="150"/>
      <c r="Q21" s="174"/>
      <c r="R21" s="150"/>
      <c r="S21" s="736"/>
    </row>
    <row r="22" spans="1:19" ht="12.75" customHeight="1" x14ac:dyDescent="0.4">
      <c r="A22" s="423" t="s">
        <v>278</v>
      </c>
      <c r="B22" s="431"/>
      <c r="C22" s="432"/>
      <c r="D22" s="432"/>
      <c r="E22" s="433" t="s">
        <v>173</v>
      </c>
      <c r="F22" s="432"/>
      <c r="G22" s="434"/>
      <c r="H22" s="479" t="s">
        <v>174</v>
      </c>
      <c r="I22" s="479" t="s">
        <v>174</v>
      </c>
      <c r="J22" s="479" t="s">
        <v>174</v>
      </c>
      <c r="K22" s="479" t="s">
        <v>174</v>
      </c>
      <c r="L22" s="479" t="s">
        <v>174</v>
      </c>
      <c r="M22" s="479" t="s">
        <v>174</v>
      </c>
      <c r="N22" s="479" t="s">
        <v>174</v>
      </c>
      <c r="O22" s="479" t="s">
        <v>174</v>
      </c>
      <c r="P22" s="150"/>
      <c r="Q22" s="174"/>
      <c r="R22" s="150"/>
      <c r="S22" s="736"/>
    </row>
    <row r="23" spans="1:19" ht="12.75" customHeight="1" x14ac:dyDescent="0.4">
      <c r="A23" s="423" t="s">
        <v>279</v>
      </c>
      <c r="B23" s="435"/>
      <c r="C23" s="437"/>
      <c r="D23" s="436" t="s">
        <v>986</v>
      </c>
      <c r="E23" s="437"/>
      <c r="F23" s="437"/>
      <c r="G23" s="438"/>
      <c r="H23" s="471" t="s">
        <v>174</v>
      </c>
      <c r="I23" s="471" t="s">
        <v>174</v>
      </c>
      <c r="J23" s="471" t="s">
        <v>174</v>
      </c>
      <c r="K23" s="471" t="s">
        <v>174</v>
      </c>
      <c r="L23" s="471" t="s">
        <v>174</v>
      </c>
      <c r="M23" s="471" t="s">
        <v>174</v>
      </c>
      <c r="N23" s="471" t="s">
        <v>174</v>
      </c>
      <c r="O23" s="471" t="s">
        <v>174</v>
      </c>
      <c r="P23" s="150"/>
      <c r="Q23" s="174"/>
      <c r="R23" s="150"/>
      <c r="S23" s="736"/>
    </row>
    <row r="24" spans="1:19" ht="12.75" customHeight="1" x14ac:dyDescent="0.4">
      <c r="A24" s="423" t="s">
        <v>221</v>
      </c>
      <c r="B24" s="426"/>
      <c r="C24" s="427"/>
      <c r="D24" s="481" t="s">
        <v>1392</v>
      </c>
      <c r="E24" s="428"/>
      <c r="F24" s="428"/>
      <c r="G24" s="429"/>
      <c r="H24" s="467"/>
      <c r="I24" s="467"/>
      <c r="J24" s="467"/>
      <c r="K24" s="467"/>
      <c r="L24" s="467"/>
      <c r="M24" s="467"/>
      <c r="N24" s="467"/>
      <c r="O24" s="467"/>
      <c r="P24" s="150"/>
      <c r="Q24" s="230"/>
    </row>
    <row r="25" spans="1:19" ht="12.75" customHeight="1" x14ac:dyDescent="0.55000000000000004">
      <c r="A25" s="423" t="s">
        <v>275</v>
      </c>
      <c r="B25" s="431"/>
      <c r="C25" s="432"/>
      <c r="D25" s="432"/>
      <c r="E25" s="433" t="s">
        <v>169</v>
      </c>
      <c r="F25" s="432"/>
      <c r="G25" s="434"/>
      <c r="H25" s="740">
        <v>0</v>
      </c>
      <c r="I25" s="740">
        <v>0</v>
      </c>
      <c r="J25" s="740">
        <v>0</v>
      </c>
      <c r="K25" s="691">
        <f t="shared" ref="K25:K31" si="0">SUM(H25:J25)</f>
        <v>0</v>
      </c>
      <c r="L25" s="740">
        <v>0</v>
      </c>
      <c r="M25" s="740">
        <v>0</v>
      </c>
      <c r="N25" s="740">
        <v>0</v>
      </c>
      <c r="O25" s="691">
        <f t="shared" ref="O25:O31" si="1">SUM(L25:N25)</f>
        <v>0</v>
      </c>
      <c r="P25" s="742" t="str">
        <f>IF(K25=0,"zero",RIGHT(K25,1))</f>
        <v>zero</v>
      </c>
      <c r="Q25" s="174">
        <f t="shared" ref="Q25:Q32" si="2">K25-O25</f>
        <v>0</v>
      </c>
      <c r="R25" s="150" t="str">
        <f t="shared" ref="R25:R32" si="3">IF(AND(OR(K25=0,O25&lt;&gt;0),OR(O25=0,K25&lt;&gt;0)),IF((K25+O25+Q25&lt;&gt;0),IF(AND(OR(K25&gt;0,O25&lt;0),OR(O25&gt;0,K25&lt;0)),ABS(Q25/MIN(ABS(O25),ABS(K25))),10),"-"),10)</f>
        <v>-</v>
      </c>
      <c r="S25" s="736"/>
    </row>
    <row r="26" spans="1:19" ht="12.75" customHeight="1" x14ac:dyDescent="0.55000000000000004">
      <c r="A26" s="423" t="s">
        <v>272</v>
      </c>
      <c r="B26" s="431"/>
      <c r="C26" s="432"/>
      <c r="D26" s="432"/>
      <c r="E26" s="433" t="s">
        <v>984</v>
      </c>
      <c r="F26" s="432"/>
      <c r="G26" s="434"/>
      <c r="H26" s="740">
        <v>0</v>
      </c>
      <c r="I26" s="740">
        <v>0</v>
      </c>
      <c r="J26" s="740">
        <v>0</v>
      </c>
      <c r="K26" s="691">
        <f t="shared" si="0"/>
        <v>0</v>
      </c>
      <c r="L26" s="740">
        <v>0</v>
      </c>
      <c r="M26" s="740">
        <v>0</v>
      </c>
      <c r="N26" s="740">
        <v>0</v>
      </c>
      <c r="O26" s="691">
        <f t="shared" si="1"/>
        <v>0</v>
      </c>
      <c r="P26" s="742" t="str">
        <f t="shared" ref="P26:P31" si="4">IF(K26=0,"zero",RIGHT(K26,1))</f>
        <v>zero</v>
      </c>
      <c r="Q26" s="174">
        <f t="shared" si="2"/>
        <v>0</v>
      </c>
      <c r="R26" s="150" t="str">
        <f t="shared" si="3"/>
        <v>-</v>
      </c>
      <c r="S26" s="736"/>
    </row>
    <row r="27" spans="1:19" ht="12.75" customHeight="1" x14ac:dyDescent="0.55000000000000004">
      <c r="A27" s="423" t="s">
        <v>273</v>
      </c>
      <c r="B27" s="431"/>
      <c r="C27" s="432"/>
      <c r="D27" s="432"/>
      <c r="E27" s="433" t="s">
        <v>1413</v>
      </c>
      <c r="F27" s="432"/>
      <c r="G27" s="434"/>
      <c r="H27" s="740">
        <v>0</v>
      </c>
      <c r="I27" s="740">
        <v>0</v>
      </c>
      <c r="J27" s="740">
        <v>0</v>
      </c>
      <c r="K27" s="691">
        <f t="shared" si="0"/>
        <v>0</v>
      </c>
      <c r="L27" s="740">
        <v>0</v>
      </c>
      <c r="M27" s="740">
        <v>0</v>
      </c>
      <c r="N27" s="740">
        <v>0</v>
      </c>
      <c r="O27" s="691">
        <f t="shared" si="1"/>
        <v>0</v>
      </c>
      <c r="P27" s="742" t="str">
        <f t="shared" si="4"/>
        <v>zero</v>
      </c>
      <c r="Q27" s="174">
        <f t="shared" si="2"/>
        <v>0</v>
      </c>
      <c r="R27" s="150" t="str">
        <f t="shared" si="3"/>
        <v>-</v>
      </c>
      <c r="S27" s="736"/>
    </row>
    <row r="28" spans="1:19" ht="12.75" customHeight="1" x14ac:dyDescent="0.55000000000000004">
      <c r="A28" s="423" t="s">
        <v>274</v>
      </c>
      <c r="B28" s="431"/>
      <c r="C28" s="432"/>
      <c r="D28" s="432"/>
      <c r="E28" s="433" t="s">
        <v>170</v>
      </c>
      <c r="F28" s="432"/>
      <c r="G28" s="434"/>
      <c r="H28" s="740">
        <v>0</v>
      </c>
      <c r="I28" s="740">
        <v>0</v>
      </c>
      <c r="J28" s="740">
        <v>0</v>
      </c>
      <c r="K28" s="691">
        <f t="shared" si="0"/>
        <v>0</v>
      </c>
      <c r="L28" s="740">
        <v>0</v>
      </c>
      <c r="M28" s="740">
        <v>0</v>
      </c>
      <c r="N28" s="740">
        <v>0</v>
      </c>
      <c r="O28" s="691">
        <f t="shared" si="1"/>
        <v>0</v>
      </c>
      <c r="P28" s="742" t="str">
        <f t="shared" si="4"/>
        <v>zero</v>
      </c>
      <c r="Q28" s="174">
        <f t="shared" si="2"/>
        <v>0</v>
      </c>
      <c r="R28" s="150" t="str">
        <f t="shared" si="3"/>
        <v>-</v>
      </c>
      <c r="S28" s="736"/>
    </row>
    <row r="29" spans="1:19" ht="12.75" customHeight="1" x14ac:dyDescent="0.55000000000000004">
      <c r="A29" s="423" t="s">
        <v>276</v>
      </c>
      <c r="B29" s="431"/>
      <c r="C29" s="432"/>
      <c r="D29" s="432"/>
      <c r="E29" s="433" t="s">
        <v>171</v>
      </c>
      <c r="F29" s="432"/>
      <c r="G29" s="434"/>
      <c r="H29" s="740">
        <v>0</v>
      </c>
      <c r="I29" s="740">
        <v>0</v>
      </c>
      <c r="J29" s="740">
        <v>0</v>
      </c>
      <c r="K29" s="691">
        <f t="shared" si="0"/>
        <v>0</v>
      </c>
      <c r="L29" s="740">
        <v>0</v>
      </c>
      <c r="M29" s="740">
        <v>0</v>
      </c>
      <c r="N29" s="740">
        <v>0</v>
      </c>
      <c r="O29" s="691">
        <f t="shared" si="1"/>
        <v>0</v>
      </c>
      <c r="P29" s="742" t="str">
        <f t="shared" si="4"/>
        <v>zero</v>
      </c>
      <c r="Q29" s="174">
        <f t="shared" si="2"/>
        <v>0</v>
      </c>
      <c r="R29" s="150" t="str">
        <f t="shared" si="3"/>
        <v>-</v>
      </c>
      <c r="S29" s="736"/>
    </row>
    <row r="30" spans="1:19" ht="12.75" customHeight="1" x14ac:dyDescent="0.55000000000000004">
      <c r="A30" s="423" t="s">
        <v>277</v>
      </c>
      <c r="B30" s="431"/>
      <c r="C30" s="432"/>
      <c r="D30" s="432"/>
      <c r="E30" s="433" t="s">
        <v>172</v>
      </c>
      <c r="F30" s="432"/>
      <c r="G30" s="434"/>
      <c r="H30" s="740">
        <v>0</v>
      </c>
      <c r="I30" s="740">
        <v>0</v>
      </c>
      <c r="J30" s="740">
        <v>0</v>
      </c>
      <c r="K30" s="691">
        <f t="shared" si="0"/>
        <v>0</v>
      </c>
      <c r="L30" s="740">
        <v>0</v>
      </c>
      <c r="M30" s="740">
        <v>0</v>
      </c>
      <c r="N30" s="740">
        <v>0</v>
      </c>
      <c r="O30" s="691">
        <f t="shared" si="1"/>
        <v>0</v>
      </c>
      <c r="P30" s="742" t="str">
        <f t="shared" si="4"/>
        <v>zero</v>
      </c>
      <c r="Q30" s="174">
        <f t="shared" si="2"/>
        <v>0</v>
      </c>
      <c r="R30" s="150" t="str">
        <f t="shared" si="3"/>
        <v>-</v>
      </c>
      <c r="S30" s="736"/>
    </row>
    <row r="31" spans="1:19" ht="12.75" customHeight="1" x14ac:dyDescent="0.55000000000000004">
      <c r="A31" s="423" t="s">
        <v>278</v>
      </c>
      <c r="B31" s="431"/>
      <c r="C31" s="432"/>
      <c r="D31" s="432"/>
      <c r="E31" s="433" t="s">
        <v>173</v>
      </c>
      <c r="F31" s="432"/>
      <c r="G31" s="434"/>
      <c r="H31" s="740">
        <v>0</v>
      </c>
      <c r="I31" s="740">
        <v>0</v>
      </c>
      <c r="J31" s="740">
        <v>0</v>
      </c>
      <c r="K31" s="691">
        <f t="shared" si="0"/>
        <v>0</v>
      </c>
      <c r="L31" s="740">
        <v>0</v>
      </c>
      <c r="M31" s="740">
        <v>0</v>
      </c>
      <c r="N31" s="740">
        <v>0</v>
      </c>
      <c r="O31" s="691">
        <f t="shared" si="1"/>
        <v>0</v>
      </c>
      <c r="P31" s="742" t="str">
        <f t="shared" si="4"/>
        <v>zero</v>
      </c>
      <c r="Q31" s="174">
        <f t="shared" si="2"/>
        <v>0</v>
      </c>
      <c r="R31" s="150" t="str">
        <f t="shared" si="3"/>
        <v>-</v>
      </c>
      <c r="S31" s="736"/>
    </row>
    <row r="32" spans="1:19" ht="12.75" customHeight="1" x14ac:dyDescent="0.4">
      <c r="A32" s="423" t="s">
        <v>279</v>
      </c>
      <c r="B32" s="435"/>
      <c r="C32" s="437"/>
      <c r="D32" s="436" t="s">
        <v>987</v>
      </c>
      <c r="E32" s="437"/>
      <c r="F32" s="437"/>
      <c r="G32" s="438"/>
      <c r="H32" s="690">
        <f t="shared" ref="H32:O32" si="5">SUM(H25:H31)</f>
        <v>0</v>
      </c>
      <c r="I32" s="690">
        <f t="shared" si="5"/>
        <v>0</v>
      </c>
      <c r="J32" s="690">
        <f t="shared" si="5"/>
        <v>0</v>
      </c>
      <c r="K32" s="690">
        <f t="shared" si="5"/>
        <v>0</v>
      </c>
      <c r="L32" s="690">
        <f t="shared" si="5"/>
        <v>0</v>
      </c>
      <c r="M32" s="690">
        <f t="shared" si="5"/>
        <v>0</v>
      </c>
      <c r="N32" s="690">
        <f t="shared" si="5"/>
        <v>0</v>
      </c>
      <c r="O32" s="690">
        <f t="shared" si="5"/>
        <v>0</v>
      </c>
      <c r="P32" s="150"/>
      <c r="Q32" s="174">
        <f t="shared" si="2"/>
        <v>0</v>
      </c>
      <c r="R32" s="150" t="str">
        <f t="shared" si="3"/>
        <v>-</v>
      </c>
      <c r="S32" s="736"/>
    </row>
    <row r="33" spans="1:19" ht="12.75" customHeight="1" x14ac:dyDescent="0.4">
      <c r="A33" s="423"/>
      <c r="B33" s="444"/>
      <c r="C33" s="555"/>
      <c r="D33" s="552"/>
      <c r="E33" s="557"/>
      <c r="F33" s="557"/>
      <c r="G33" s="558"/>
      <c r="H33" s="468"/>
      <c r="I33" s="468"/>
      <c r="J33" s="468"/>
      <c r="K33" s="468"/>
      <c r="L33" s="468"/>
      <c r="M33" s="468"/>
      <c r="N33" s="468"/>
      <c r="O33" s="468"/>
      <c r="P33" s="150"/>
    </row>
    <row r="34" spans="1:19" ht="12.75" customHeight="1" x14ac:dyDescent="0.4">
      <c r="A34" s="423" t="s">
        <v>222</v>
      </c>
      <c r="B34" s="439"/>
      <c r="C34" s="440"/>
      <c r="D34" s="441" t="s">
        <v>988</v>
      </c>
      <c r="E34" s="440"/>
      <c r="F34" s="440"/>
      <c r="G34" s="442"/>
      <c r="H34" s="469"/>
      <c r="I34" s="469"/>
      <c r="J34" s="469"/>
      <c r="K34" s="469"/>
      <c r="L34" s="469"/>
      <c r="M34" s="469"/>
      <c r="N34" s="469"/>
      <c r="O34" s="469"/>
      <c r="P34" s="150"/>
    </row>
    <row r="35" spans="1:19" ht="12.75" customHeight="1" x14ac:dyDescent="0.55000000000000004">
      <c r="A35" s="423" t="s">
        <v>275</v>
      </c>
      <c r="B35" s="431"/>
      <c r="C35" s="432"/>
      <c r="D35" s="432"/>
      <c r="E35" s="433" t="s">
        <v>169</v>
      </c>
      <c r="F35" s="432"/>
      <c r="G35" s="434"/>
      <c r="H35" s="127">
        <v>0</v>
      </c>
      <c r="I35" s="127">
        <v>0</v>
      </c>
      <c r="J35" s="127">
        <v>0</v>
      </c>
      <c r="K35" s="7">
        <f t="shared" ref="K35:K41" si="6">SUM(H35:J35)</f>
        <v>0</v>
      </c>
      <c r="L35" s="127">
        <v>0</v>
      </c>
      <c r="M35" s="127">
        <v>0</v>
      </c>
      <c r="N35" s="127">
        <v>0</v>
      </c>
      <c r="O35" s="7">
        <f t="shared" ref="O35:O41" si="7">SUM(L35:N35)</f>
        <v>0</v>
      </c>
      <c r="P35" s="742" t="str">
        <f t="shared" ref="P35:P41" si="8">IF(K35=0,"zero",RIGHT(K35,1))</f>
        <v>zero</v>
      </c>
      <c r="Q35" s="174">
        <f t="shared" ref="Q35:Q42" si="9">K35-O35</f>
        <v>0</v>
      </c>
      <c r="R35" s="150" t="str">
        <f t="shared" ref="R35:R42" si="10">IF(AND(OR(K35=0,O35&lt;&gt;0),OR(O35=0,K35&lt;&gt;0)),IF((K35+O35+Q35&lt;&gt;0),IF(AND(OR(K35&gt;0,O35&lt;0),OR(O35&gt;0,K35&lt;0)),ABS(Q35/MIN(ABS(O35),ABS(K35))),10),"-"),10)</f>
        <v>-</v>
      </c>
      <c r="S35" s="736"/>
    </row>
    <row r="36" spans="1:19" ht="12.75" customHeight="1" x14ac:dyDescent="0.55000000000000004">
      <c r="A36" s="423" t="s">
        <v>272</v>
      </c>
      <c r="B36" s="431"/>
      <c r="C36" s="432"/>
      <c r="D36" s="432"/>
      <c r="E36" s="433" t="s">
        <v>984</v>
      </c>
      <c r="F36" s="432"/>
      <c r="G36" s="443"/>
      <c r="H36" s="127">
        <v>0</v>
      </c>
      <c r="I36" s="127">
        <v>0</v>
      </c>
      <c r="J36" s="127">
        <v>0</v>
      </c>
      <c r="K36" s="7">
        <f t="shared" si="6"/>
        <v>0</v>
      </c>
      <c r="L36" s="127">
        <v>0</v>
      </c>
      <c r="M36" s="127">
        <v>0</v>
      </c>
      <c r="N36" s="127">
        <v>0</v>
      </c>
      <c r="O36" s="7">
        <f t="shared" si="7"/>
        <v>0</v>
      </c>
      <c r="P36" s="742" t="str">
        <f t="shared" si="8"/>
        <v>zero</v>
      </c>
      <c r="Q36" s="174">
        <f t="shared" si="9"/>
        <v>0</v>
      </c>
      <c r="R36" s="150" t="str">
        <f t="shared" si="10"/>
        <v>-</v>
      </c>
      <c r="S36" s="736"/>
    </row>
    <row r="37" spans="1:19" ht="12.75" customHeight="1" x14ac:dyDescent="0.55000000000000004">
      <c r="A37" s="423" t="s">
        <v>273</v>
      </c>
      <c r="B37" s="431"/>
      <c r="C37" s="432"/>
      <c r="D37" s="432"/>
      <c r="E37" s="433" t="s">
        <v>1413</v>
      </c>
      <c r="F37" s="432"/>
      <c r="G37" s="434"/>
      <c r="H37" s="127">
        <v>0</v>
      </c>
      <c r="I37" s="127">
        <v>0</v>
      </c>
      <c r="J37" s="127">
        <v>0</v>
      </c>
      <c r="K37" s="7">
        <f t="shared" si="6"/>
        <v>0</v>
      </c>
      <c r="L37" s="127">
        <v>0</v>
      </c>
      <c r="M37" s="127">
        <v>0</v>
      </c>
      <c r="N37" s="127">
        <v>0</v>
      </c>
      <c r="O37" s="7">
        <f t="shared" si="7"/>
        <v>0</v>
      </c>
      <c r="P37" s="742" t="str">
        <f t="shared" si="8"/>
        <v>zero</v>
      </c>
      <c r="Q37" s="174">
        <f t="shared" si="9"/>
        <v>0</v>
      </c>
      <c r="R37" s="150" t="str">
        <f t="shared" si="10"/>
        <v>-</v>
      </c>
      <c r="S37" s="736"/>
    </row>
    <row r="38" spans="1:19" ht="12.75" customHeight="1" x14ac:dyDescent="0.55000000000000004">
      <c r="A38" s="423" t="s">
        <v>274</v>
      </c>
      <c r="B38" s="431"/>
      <c r="C38" s="432"/>
      <c r="D38" s="432"/>
      <c r="E38" s="433" t="s">
        <v>170</v>
      </c>
      <c r="F38" s="432"/>
      <c r="G38" s="434"/>
      <c r="H38" s="127">
        <v>0</v>
      </c>
      <c r="I38" s="127">
        <v>0</v>
      </c>
      <c r="J38" s="127">
        <v>0</v>
      </c>
      <c r="K38" s="7">
        <f t="shared" si="6"/>
        <v>0</v>
      </c>
      <c r="L38" s="127">
        <v>0</v>
      </c>
      <c r="M38" s="127">
        <v>0</v>
      </c>
      <c r="N38" s="127">
        <v>0</v>
      </c>
      <c r="O38" s="7">
        <f t="shared" si="7"/>
        <v>0</v>
      </c>
      <c r="P38" s="742" t="str">
        <f t="shared" si="8"/>
        <v>zero</v>
      </c>
      <c r="Q38" s="174">
        <f t="shared" si="9"/>
        <v>0</v>
      </c>
      <c r="R38" s="150" t="str">
        <f t="shared" si="10"/>
        <v>-</v>
      </c>
      <c r="S38" s="736"/>
    </row>
    <row r="39" spans="1:19" ht="12.75" customHeight="1" x14ac:dyDescent="0.55000000000000004">
      <c r="A39" s="423" t="s">
        <v>276</v>
      </c>
      <c r="B39" s="431"/>
      <c r="C39" s="432"/>
      <c r="D39" s="432"/>
      <c r="E39" s="433" t="s">
        <v>171</v>
      </c>
      <c r="F39" s="432"/>
      <c r="G39" s="443"/>
      <c r="H39" s="127">
        <v>0</v>
      </c>
      <c r="I39" s="127">
        <v>0</v>
      </c>
      <c r="J39" s="127">
        <v>0</v>
      </c>
      <c r="K39" s="7">
        <f t="shared" si="6"/>
        <v>0</v>
      </c>
      <c r="L39" s="127">
        <v>0</v>
      </c>
      <c r="M39" s="127">
        <v>0</v>
      </c>
      <c r="N39" s="127">
        <v>0</v>
      </c>
      <c r="O39" s="7">
        <f t="shared" si="7"/>
        <v>0</v>
      </c>
      <c r="P39" s="742" t="str">
        <f t="shared" si="8"/>
        <v>zero</v>
      </c>
      <c r="Q39" s="174">
        <f t="shared" si="9"/>
        <v>0</v>
      </c>
      <c r="R39" s="150" t="str">
        <f t="shared" si="10"/>
        <v>-</v>
      </c>
      <c r="S39" s="736"/>
    </row>
    <row r="40" spans="1:19" ht="12.75" customHeight="1" x14ac:dyDescent="0.55000000000000004">
      <c r="A40" s="423" t="s">
        <v>277</v>
      </c>
      <c r="B40" s="431"/>
      <c r="C40" s="432"/>
      <c r="D40" s="432"/>
      <c r="E40" s="433" t="s">
        <v>172</v>
      </c>
      <c r="F40" s="432"/>
      <c r="G40" s="434"/>
      <c r="H40" s="127">
        <v>0</v>
      </c>
      <c r="I40" s="127">
        <v>0</v>
      </c>
      <c r="J40" s="127">
        <v>0</v>
      </c>
      <c r="K40" s="7">
        <f t="shared" si="6"/>
        <v>0</v>
      </c>
      <c r="L40" s="127">
        <v>0</v>
      </c>
      <c r="M40" s="127">
        <v>0</v>
      </c>
      <c r="N40" s="127">
        <v>0</v>
      </c>
      <c r="O40" s="7">
        <f t="shared" si="7"/>
        <v>0</v>
      </c>
      <c r="P40" s="742" t="str">
        <f t="shared" si="8"/>
        <v>zero</v>
      </c>
      <c r="Q40" s="174">
        <f t="shared" si="9"/>
        <v>0</v>
      </c>
      <c r="R40" s="150" t="str">
        <f t="shared" si="10"/>
        <v>-</v>
      </c>
      <c r="S40" s="736"/>
    </row>
    <row r="41" spans="1:19" ht="12.75" customHeight="1" x14ac:dyDescent="0.55000000000000004">
      <c r="A41" s="423" t="s">
        <v>278</v>
      </c>
      <c r="B41" s="431"/>
      <c r="C41" s="432"/>
      <c r="D41" s="432"/>
      <c r="E41" s="433" t="s">
        <v>173</v>
      </c>
      <c r="F41" s="432"/>
      <c r="G41" s="434"/>
      <c r="H41" s="127">
        <v>0</v>
      </c>
      <c r="I41" s="127">
        <v>0</v>
      </c>
      <c r="J41" s="127">
        <v>0</v>
      </c>
      <c r="K41" s="7">
        <f t="shared" si="6"/>
        <v>0</v>
      </c>
      <c r="L41" s="127">
        <v>0</v>
      </c>
      <c r="M41" s="127">
        <v>0</v>
      </c>
      <c r="N41" s="127">
        <v>0</v>
      </c>
      <c r="O41" s="7">
        <f t="shared" si="7"/>
        <v>0</v>
      </c>
      <c r="P41" s="742" t="str">
        <f t="shared" si="8"/>
        <v>zero</v>
      </c>
      <c r="Q41" s="174">
        <f t="shared" si="9"/>
        <v>0</v>
      </c>
      <c r="R41" s="150" t="str">
        <f t="shared" si="10"/>
        <v>-</v>
      </c>
      <c r="S41" s="736"/>
    </row>
    <row r="42" spans="1:19" ht="12.75" customHeight="1" x14ac:dyDescent="0.4">
      <c r="A42" s="423" t="s">
        <v>279</v>
      </c>
      <c r="B42" s="435"/>
      <c r="C42" s="436"/>
      <c r="D42" s="436" t="s">
        <v>989</v>
      </c>
      <c r="E42" s="437"/>
      <c r="F42" s="437"/>
      <c r="G42" s="438"/>
      <c r="H42" s="2">
        <f t="shared" ref="H42:O42" si="11">SUM(H35:H41)</f>
        <v>0</v>
      </c>
      <c r="I42" s="2">
        <f t="shared" si="11"/>
        <v>0</v>
      </c>
      <c r="J42" s="2">
        <f t="shared" si="11"/>
        <v>0</v>
      </c>
      <c r="K42" s="2">
        <f t="shared" si="11"/>
        <v>0</v>
      </c>
      <c r="L42" s="2">
        <f t="shared" si="11"/>
        <v>0</v>
      </c>
      <c r="M42" s="2">
        <f t="shared" si="11"/>
        <v>0</v>
      </c>
      <c r="N42" s="2">
        <f t="shared" si="11"/>
        <v>0</v>
      </c>
      <c r="O42" s="2">
        <f t="shared" si="11"/>
        <v>0</v>
      </c>
      <c r="P42" s="150"/>
      <c r="Q42" s="174">
        <f t="shared" si="9"/>
        <v>0</v>
      </c>
      <c r="R42" s="150" t="str">
        <f t="shared" si="10"/>
        <v>-</v>
      </c>
      <c r="S42" s="736"/>
    </row>
    <row r="43" spans="1:19" ht="12.75" customHeight="1" x14ac:dyDescent="0.4">
      <c r="A43" s="423"/>
      <c r="B43" s="444"/>
      <c r="C43" s="555"/>
      <c r="D43" s="552"/>
      <c r="E43" s="557"/>
      <c r="F43" s="557"/>
      <c r="G43" s="558"/>
      <c r="H43" s="468"/>
      <c r="I43" s="468"/>
      <c r="J43" s="468"/>
      <c r="K43" s="468"/>
      <c r="L43" s="468"/>
      <c r="M43" s="468"/>
      <c r="N43" s="468"/>
      <c r="O43" s="468"/>
      <c r="P43" s="150"/>
    </row>
    <row r="44" spans="1:19" ht="12.75" customHeight="1" x14ac:dyDescent="0.4">
      <c r="A44" s="423" t="s">
        <v>223</v>
      </c>
      <c r="B44" s="435"/>
      <c r="C44" s="436" t="s">
        <v>990</v>
      </c>
      <c r="D44" s="436"/>
      <c r="E44" s="437"/>
      <c r="F44" s="437"/>
      <c r="G44" s="438"/>
      <c r="H44" s="2">
        <f t="shared" ref="H44:O44" si="12">SUM(H32+H42)</f>
        <v>0</v>
      </c>
      <c r="I44" s="2">
        <f t="shared" si="12"/>
        <v>0</v>
      </c>
      <c r="J44" s="2">
        <f t="shared" si="12"/>
        <v>0</v>
      </c>
      <c r="K44" s="2">
        <f t="shared" si="12"/>
        <v>0</v>
      </c>
      <c r="L44" s="2">
        <f t="shared" si="12"/>
        <v>0</v>
      </c>
      <c r="M44" s="2">
        <f t="shared" si="12"/>
        <v>0</v>
      </c>
      <c r="N44" s="2">
        <f t="shared" si="12"/>
        <v>0</v>
      </c>
      <c r="O44" s="2">
        <f t="shared" si="12"/>
        <v>0</v>
      </c>
      <c r="P44" s="150"/>
      <c r="Q44" s="174">
        <f>K44-O44</f>
        <v>0</v>
      </c>
      <c r="R44" s="150" t="str">
        <f>IF(AND(OR(K44=0,O44&lt;&gt;0),OR(O44=0,K44&lt;&gt;0)),IF((K44+O44+Q44&lt;&gt;0),IF(AND(OR(K44&gt;0,O44&lt;0),OR(O44&gt;0,K44&lt;0)),ABS(Q44/MIN(ABS(O44),ABS(K44))),10),"-"),10)</f>
        <v>-</v>
      </c>
      <c r="S44" s="736"/>
    </row>
    <row r="45" spans="1:19" ht="12.75" customHeight="1" x14ac:dyDescent="0.4">
      <c r="A45" s="423"/>
      <c r="B45" s="444"/>
      <c r="C45" s="555"/>
      <c r="D45" s="552"/>
      <c r="E45" s="557"/>
      <c r="F45" s="557"/>
      <c r="G45" s="558"/>
      <c r="H45" s="468"/>
      <c r="I45" s="468"/>
      <c r="J45" s="468"/>
      <c r="K45" s="468"/>
      <c r="L45" s="468"/>
      <c r="M45" s="468"/>
      <c r="N45" s="468"/>
      <c r="O45" s="468"/>
      <c r="P45" s="150"/>
      <c r="Q45" s="179"/>
    </row>
    <row r="46" spans="1:19" ht="12.75" customHeight="1" x14ac:dyDescent="0.4">
      <c r="A46" s="423" t="s">
        <v>224</v>
      </c>
      <c r="B46" s="445"/>
      <c r="C46" s="446"/>
      <c r="D46" s="427" t="s">
        <v>991</v>
      </c>
      <c r="E46" s="446"/>
      <c r="F46" s="446"/>
      <c r="G46" s="447"/>
      <c r="H46" s="469"/>
      <c r="I46" s="469"/>
      <c r="J46" s="469"/>
      <c r="K46" s="469"/>
      <c r="L46" s="469"/>
      <c r="M46" s="469"/>
      <c r="N46" s="469"/>
      <c r="O46" s="469"/>
      <c r="P46" s="150"/>
    </row>
    <row r="47" spans="1:19" ht="12.75" customHeight="1" x14ac:dyDescent="0.55000000000000004">
      <c r="A47" s="423" t="s">
        <v>275</v>
      </c>
      <c r="B47" s="431"/>
      <c r="C47" s="432"/>
      <c r="D47" s="432"/>
      <c r="E47" s="433" t="s">
        <v>169</v>
      </c>
      <c r="F47" s="432"/>
      <c r="G47" s="434"/>
      <c r="H47" s="479" t="s">
        <v>174</v>
      </c>
      <c r="I47" s="479" t="s">
        <v>174</v>
      </c>
      <c r="J47" s="479" t="s">
        <v>174</v>
      </c>
      <c r="K47" s="127">
        <v>0</v>
      </c>
      <c r="L47" s="479" t="s">
        <v>174</v>
      </c>
      <c r="M47" s="479" t="s">
        <v>174</v>
      </c>
      <c r="N47" s="479" t="s">
        <v>174</v>
      </c>
      <c r="O47" s="127">
        <v>0</v>
      </c>
      <c r="P47" s="742" t="str">
        <f t="shared" ref="P47:P53" si="13">IF(K47=0,"zero",RIGHT(K47,1))</f>
        <v>zero</v>
      </c>
      <c r="Q47" s="174">
        <f t="shared" ref="Q47:Q54" si="14">K47-O47</f>
        <v>0</v>
      </c>
      <c r="R47" s="150" t="str">
        <f t="shared" ref="R47:R54" si="15">IF(AND(OR(K47=0,O47&lt;&gt;0),OR(O47=0,K47&lt;&gt;0)),IF((K47+O47+Q47&lt;&gt;0),IF(AND(OR(K47&gt;0,O47&lt;0),OR(O47&gt;0,K47&lt;0)),ABS(Q47/MIN(ABS(O47),ABS(K47))),10),"-"),10)</f>
        <v>-</v>
      </c>
      <c r="S47" s="736"/>
    </row>
    <row r="48" spans="1:19" ht="12.75" customHeight="1" x14ac:dyDescent="0.55000000000000004">
      <c r="A48" s="423" t="s">
        <v>272</v>
      </c>
      <c r="B48" s="431"/>
      <c r="C48" s="432"/>
      <c r="D48" s="432"/>
      <c r="E48" s="433" t="s">
        <v>984</v>
      </c>
      <c r="F48" s="432"/>
      <c r="G48" s="434"/>
      <c r="H48" s="479" t="s">
        <v>174</v>
      </c>
      <c r="I48" s="479" t="s">
        <v>174</v>
      </c>
      <c r="J48" s="479" t="s">
        <v>174</v>
      </c>
      <c r="K48" s="127">
        <v>0</v>
      </c>
      <c r="L48" s="479" t="s">
        <v>174</v>
      </c>
      <c r="M48" s="479" t="s">
        <v>174</v>
      </c>
      <c r="N48" s="479" t="s">
        <v>174</v>
      </c>
      <c r="O48" s="127">
        <v>0</v>
      </c>
      <c r="P48" s="742" t="str">
        <f t="shared" si="13"/>
        <v>zero</v>
      </c>
      <c r="Q48" s="174">
        <f t="shared" si="14"/>
        <v>0</v>
      </c>
      <c r="R48" s="150" t="str">
        <f t="shared" si="15"/>
        <v>-</v>
      </c>
      <c r="S48" s="736"/>
    </row>
    <row r="49" spans="1:19" ht="12.75" customHeight="1" x14ac:dyDescent="0.55000000000000004">
      <c r="A49" s="423" t="s">
        <v>273</v>
      </c>
      <c r="B49" s="431"/>
      <c r="C49" s="432"/>
      <c r="D49" s="432"/>
      <c r="E49" s="433" t="s">
        <v>1413</v>
      </c>
      <c r="F49" s="432"/>
      <c r="G49" s="434"/>
      <c r="H49" s="479" t="s">
        <v>174</v>
      </c>
      <c r="I49" s="479" t="s">
        <v>174</v>
      </c>
      <c r="J49" s="479" t="s">
        <v>174</v>
      </c>
      <c r="K49" s="127">
        <v>0</v>
      </c>
      <c r="L49" s="479" t="s">
        <v>174</v>
      </c>
      <c r="M49" s="479" t="s">
        <v>174</v>
      </c>
      <c r="N49" s="479" t="s">
        <v>174</v>
      </c>
      <c r="O49" s="127">
        <v>0</v>
      </c>
      <c r="P49" s="742" t="str">
        <f t="shared" si="13"/>
        <v>zero</v>
      </c>
      <c r="Q49" s="174">
        <f t="shared" si="14"/>
        <v>0</v>
      </c>
      <c r="R49" s="150" t="str">
        <f t="shared" si="15"/>
        <v>-</v>
      </c>
      <c r="S49" s="736"/>
    </row>
    <row r="50" spans="1:19" ht="12.75" customHeight="1" x14ac:dyDescent="0.55000000000000004">
      <c r="A50" s="423" t="s">
        <v>274</v>
      </c>
      <c r="B50" s="431"/>
      <c r="C50" s="432"/>
      <c r="D50" s="432"/>
      <c r="E50" s="433" t="s">
        <v>170</v>
      </c>
      <c r="F50" s="432"/>
      <c r="G50" s="443"/>
      <c r="H50" s="479" t="s">
        <v>174</v>
      </c>
      <c r="I50" s="479" t="s">
        <v>174</v>
      </c>
      <c r="J50" s="479" t="s">
        <v>174</v>
      </c>
      <c r="K50" s="127">
        <v>0</v>
      </c>
      <c r="L50" s="479" t="s">
        <v>174</v>
      </c>
      <c r="M50" s="479" t="s">
        <v>174</v>
      </c>
      <c r="N50" s="479" t="s">
        <v>174</v>
      </c>
      <c r="O50" s="127">
        <v>0</v>
      </c>
      <c r="P50" s="742" t="str">
        <f t="shared" si="13"/>
        <v>zero</v>
      </c>
      <c r="Q50" s="174">
        <f t="shared" si="14"/>
        <v>0</v>
      </c>
      <c r="R50" s="150" t="str">
        <f t="shared" si="15"/>
        <v>-</v>
      </c>
      <c r="S50" s="736"/>
    </row>
    <row r="51" spans="1:19" ht="12.75" customHeight="1" x14ac:dyDescent="0.55000000000000004">
      <c r="A51" s="423" t="s">
        <v>276</v>
      </c>
      <c r="B51" s="431"/>
      <c r="C51" s="432"/>
      <c r="D51" s="432"/>
      <c r="E51" s="433" t="s">
        <v>171</v>
      </c>
      <c r="F51" s="432"/>
      <c r="G51" s="443"/>
      <c r="H51" s="479" t="s">
        <v>174</v>
      </c>
      <c r="I51" s="479" t="s">
        <v>174</v>
      </c>
      <c r="J51" s="479" t="s">
        <v>174</v>
      </c>
      <c r="K51" s="127">
        <v>0</v>
      </c>
      <c r="L51" s="479" t="s">
        <v>174</v>
      </c>
      <c r="M51" s="479" t="s">
        <v>174</v>
      </c>
      <c r="N51" s="479" t="s">
        <v>174</v>
      </c>
      <c r="O51" s="127">
        <v>0</v>
      </c>
      <c r="P51" s="742" t="str">
        <f t="shared" si="13"/>
        <v>zero</v>
      </c>
      <c r="Q51" s="174">
        <f t="shared" si="14"/>
        <v>0</v>
      </c>
      <c r="R51" s="150" t="str">
        <f t="shared" si="15"/>
        <v>-</v>
      </c>
      <c r="S51" s="736"/>
    </row>
    <row r="52" spans="1:19" ht="12.75" customHeight="1" x14ac:dyDescent="0.55000000000000004">
      <c r="A52" s="423" t="s">
        <v>277</v>
      </c>
      <c r="B52" s="431"/>
      <c r="C52" s="432"/>
      <c r="D52" s="432"/>
      <c r="E52" s="433" t="s">
        <v>172</v>
      </c>
      <c r="F52" s="432"/>
      <c r="G52" s="434"/>
      <c r="H52" s="479" t="s">
        <v>174</v>
      </c>
      <c r="I52" s="479" t="s">
        <v>174</v>
      </c>
      <c r="J52" s="479" t="s">
        <v>174</v>
      </c>
      <c r="K52" s="127">
        <v>0</v>
      </c>
      <c r="L52" s="479" t="s">
        <v>174</v>
      </c>
      <c r="M52" s="479" t="s">
        <v>174</v>
      </c>
      <c r="N52" s="479" t="s">
        <v>174</v>
      </c>
      <c r="O52" s="127">
        <v>0</v>
      </c>
      <c r="P52" s="742" t="str">
        <f t="shared" si="13"/>
        <v>zero</v>
      </c>
      <c r="Q52" s="174">
        <f t="shared" si="14"/>
        <v>0</v>
      </c>
      <c r="R52" s="150" t="str">
        <f t="shared" si="15"/>
        <v>-</v>
      </c>
      <c r="S52" s="736"/>
    </row>
    <row r="53" spans="1:19" ht="12.75" customHeight="1" x14ac:dyDescent="0.55000000000000004">
      <c r="A53" s="423" t="s">
        <v>278</v>
      </c>
      <c r="B53" s="431"/>
      <c r="C53" s="432"/>
      <c r="D53" s="432"/>
      <c r="E53" s="433" t="s">
        <v>173</v>
      </c>
      <c r="F53" s="432"/>
      <c r="G53" s="434"/>
      <c r="H53" s="479" t="s">
        <v>174</v>
      </c>
      <c r="I53" s="479" t="s">
        <v>174</v>
      </c>
      <c r="J53" s="479" t="s">
        <v>174</v>
      </c>
      <c r="K53" s="127">
        <v>0</v>
      </c>
      <c r="L53" s="479" t="s">
        <v>174</v>
      </c>
      <c r="M53" s="479" t="s">
        <v>174</v>
      </c>
      <c r="N53" s="479" t="s">
        <v>174</v>
      </c>
      <c r="O53" s="127">
        <v>0</v>
      </c>
      <c r="P53" s="742" t="str">
        <f t="shared" si="13"/>
        <v>zero</v>
      </c>
      <c r="Q53" s="174">
        <f t="shared" si="14"/>
        <v>0</v>
      </c>
      <c r="R53" s="150" t="str">
        <f t="shared" si="15"/>
        <v>-</v>
      </c>
      <c r="S53" s="736"/>
    </row>
    <row r="54" spans="1:19" ht="12.75" customHeight="1" x14ac:dyDescent="0.4">
      <c r="A54" s="423" t="s">
        <v>279</v>
      </c>
      <c r="B54" s="435"/>
      <c r="C54" s="436"/>
      <c r="D54" s="436" t="s">
        <v>992</v>
      </c>
      <c r="E54" s="448"/>
      <c r="F54" s="448"/>
      <c r="G54" s="449"/>
      <c r="H54" s="471" t="s">
        <v>174</v>
      </c>
      <c r="I54" s="471" t="s">
        <v>174</v>
      </c>
      <c r="J54" s="471" t="s">
        <v>174</v>
      </c>
      <c r="K54" s="2">
        <f>SUM(K47:K53)</f>
        <v>0</v>
      </c>
      <c r="L54" s="471" t="s">
        <v>174</v>
      </c>
      <c r="M54" s="471" t="s">
        <v>174</v>
      </c>
      <c r="N54" s="471" t="s">
        <v>174</v>
      </c>
      <c r="O54" s="2">
        <f>SUM(O47:O53)</f>
        <v>0</v>
      </c>
      <c r="P54" s="150"/>
      <c r="Q54" s="174">
        <f t="shared" si="14"/>
        <v>0</v>
      </c>
      <c r="R54" s="150" t="str">
        <f t="shared" si="15"/>
        <v>-</v>
      </c>
      <c r="S54" s="736"/>
    </row>
    <row r="55" spans="1:19" ht="12.75" customHeight="1" x14ac:dyDescent="0.4">
      <c r="A55" s="423"/>
      <c r="B55" s="444"/>
      <c r="C55" s="433"/>
      <c r="D55" s="432"/>
      <c r="E55" s="432"/>
      <c r="F55" s="432"/>
      <c r="G55" s="450"/>
      <c r="H55" s="472"/>
      <c r="I55" s="472"/>
      <c r="J55" s="472"/>
      <c r="K55" s="470"/>
      <c r="L55" s="472"/>
      <c r="M55" s="472"/>
      <c r="N55" s="472"/>
      <c r="O55" s="470"/>
      <c r="P55" s="150"/>
    </row>
    <row r="56" spans="1:19" ht="12.75" customHeight="1" x14ac:dyDescent="0.4">
      <c r="A56" s="423" t="s">
        <v>225</v>
      </c>
      <c r="B56" s="451" t="s">
        <v>175</v>
      </c>
      <c r="C56" s="452"/>
      <c r="D56" s="452"/>
      <c r="E56" s="452"/>
      <c r="F56" s="452"/>
      <c r="G56" s="453"/>
      <c r="H56" s="473" t="s">
        <v>174</v>
      </c>
      <c r="I56" s="473" t="s">
        <v>174</v>
      </c>
      <c r="J56" s="473" t="s">
        <v>174</v>
      </c>
      <c r="K56" s="599">
        <f>SUM(K44+K54)</f>
        <v>0</v>
      </c>
      <c r="L56" s="473" t="s">
        <v>174</v>
      </c>
      <c r="M56" s="473" t="s">
        <v>174</v>
      </c>
      <c r="N56" s="473" t="s">
        <v>174</v>
      </c>
      <c r="O56" s="599">
        <f>SUM(O44+O54)</f>
        <v>0</v>
      </c>
      <c r="P56" s="150"/>
    </row>
    <row r="57" spans="1:19" ht="12.75" customHeight="1" x14ac:dyDescent="0.4">
      <c r="A57" s="423"/>
      <c r="B57" s="444"/>
      <c r="C57" s="555"/>
      <c r="D57" s="552"/>
      <c r="E57" s="557"/>
      <c r="F57" s="557"/>
      <c r="G57" s="558"/>
      <c r="H57" s="474"/>
      <c r="I57" s="474"/>
      <c r="J57" s="474"/>
      <c r="K57" s="470"/>
      <c r="L57" s="474"/>
      <c r="M57" s="474"/>
      <c r="N57" s="474"/>
      <c r="O57" s="470"/>
      <c r="P57" s="150"/>
    </row>
    <row r="58" spans="1:19" ht="12.75" customHeight="1" x14ac:dyDescent="0.55000000000000004">
      <c r="A58" s="423">
        <v>2</v>
      </c>
      <c r="B58" s="454" t="s">
        <v>176</v>
      </c>
      <c r="C58" s="433"/>
      <c r="D58" s="433"/>
      <c r="E58" s="433"/>
      <c r="F58" s="433"/>
      <c r="G58" s="455"/>
      <c r="H58" s="475" t="s">
        <v>174</v>
      </c>
      <c r="I58" s="475" t="s">
        <v>174</v>
      </c>
      <c r="J58" s="475" t="s">
        <v>174</v>
      </c>
      <c r="K58" s="127">
        <v>0</v>
      </c>
      <c r="L58" s="475" t="s">
        <v>174</v>
      </c>
      <c r="M58" s="475" t="s">
        <v>174</v>
      </c>
      <c r="N58" s="475" t="s">
        <v>174</v>
      </c>
      <c r="O58" s="127">
        <v>0</v>
      </c>
      <c r="P58" s="742" t="str">
        <f t="shared" ref="P58:P59" si="16">IF(K58=0,"zero",RIGHT(K58,1))</f>
        <v>zero</v>
      </c>
      <c r="Q58" s="174">
        <f t="shared" ref="Q58:Q59" si="17">K58-O58</f>
        <v>0</v>
      </c>
      <c r="R58" s="150" t="str">
        <f t="shared" ref="R58:R59" si="18">IF(AND(OR(K58=0,O58&lt;&gt;0),OR(O58=0,K58&lt;&gt;0)),IF((K58+O58+Q58&lt;&gt;0),IF(AND(OR(K58&gt;0,O58&lt;0),OR(O58&gt;0,K58&lt;0)),ABS(Q58/MIN(ABS(O58),ABS(K58))),10),"-"),10)</f>
        <v>-</v>
      </c>
      <c r="S58" s="736"/>
    </row>
    <row r="59" spans="1:19" ht="12.75" customHeight="1" x14ac:dyDescent="0.55000000000000004">
      <c r="A59" s="423">
        <v>3</v>
      </c>
      <c r="B59" s="454" t="s">
        <v>177</v>
      </c>
      <c r="C59" s="433"/>
      <c r="D59" s="433"/>
      <c r="E59" s="433"/>
      <c r="F59" s="433"/>
      <c r="G59" s="455"/>
      <c r="H59" s="475" t="s">
        <v>174</v>
      </c>
      <c r="I59" s="475" t="s">
        <v>174</v>
      </c>
      <c r="J59" s="475" t="s">
        <v>174</v>
      </c>
      <c r="K59" s="127">
        <v>0</v>
      </c>
      <c r="L59" s="475" t="s">
        <v>174</v>
      </c>
      <c r="M59" s="475" t="s">
        <v>174</v>
      </c>
      <c r="N59" s="475" t="s">
        <v>174</v>
      </c>
      <c r="O59" s="127">
        <v>0</v>
      </c>
      <c r="P59" s="742" t="str">
        <f t="shared" si="16"/>
        <v>zero</v>
      </c>
      <c r="Q59" s="174">
        <f t="shared" si="17"/>
        <v>0</v>
      </c>
      <c r="R59" s="150" t="str">
        <f t="shared" si="18"/>
        <v>-</v>
      </c>
      <c r="S59" s="736"/>
    </row>
    <row r="60" spans="1:19" ht="12.75" customHeight="1" x14ac:dyDescent="0.4">
      <c r="A60" s="423">
        <v>4</v>
      </c>
      <c r="B60" s="721" t="s">
        <v>178</v>
      </c>
      <c r="C60" s="722"/>
      <c r="D60" s="722"/>
      <c r="E60" s="722"/>
      <c r="F60" s="722"/>
      <c r="G60" s="424"/>
      <c r="H60" s="476"/>
      <c r="I60" s="476"/>
      <c r="J60" s="476"/>
      <c r="K60" s="476"/>
      <c r="L60" s="476"/>
      <c r="M60" s="476"/>
      <c r="N60" s="476"/>
      <c r="O60" s="476"/>
      <c r="P60" s="150"/>
    </row>
    <row r="61" spans="1:19" ht="12.75" customHeight="1" x14ac:dyDescent="0.55000000000000004">
      <c r="A61" s="423" t="s">
        <v>235</v>
      </c>
      <c r="B61" s="456"/>
      <c r="C61" s="433" t="s">
        <v>179</v>
      </c>
      <c r="D61" s="432"/>
      <c r="E61" s="432"/>
      <c r="F61" s="432"/>
      <c r="G61" s="434"/>
      <c r="H61" s="475" t="s">
        <v>174</v>
      </c>
      <c r="I61" s="475" t="s">
        <v>174</v>
      </c>
      <c r="J61" s="475" t="s">
        <v>174</v>
      </c>
      <c r="K61" s="127">
        <v>0</v>
      </c>
      <c r="L61" s="475" t="s">
        <v>174</v>
      </c>
      <c r="M61" s="475" t="s">
        <v>174</v>
      </c>
      <c r="N61" s="475" t="s">
        <v>174</v>
      </c>
      <c r="O61" s="127">
        <v>0</v>
      </c>
      <c r="P61" s="742" t="str">
        <f t="shared" ref="P61:P62" si="19">IF(K61=0,"zero",RIGHT(K61,1))</f>
        <v>zero</v>
      </c>
      <c r="Q61" s="174">
        <f t="shared" ref="Q61:Q62" si="20">K61-O61</f>
        <v>0</v>
      </c>
      <c r="R61" s="150" t="str">
        <f t="shared" ref="R61:R62" si="21">IF(AND(OR(K61=0,O61&lt;&gt;0),OR(O61=0,K61&lt;&gt;0)),IF((K61+O61+Q61&lt;&gt;0),IF(AND(OR(K61&gt;0,O61&lt;0),OR(O61&gt;0,K61&lt;0)),ABS(Q61/MIN(ABS(O61),ABS(K61))),10),"-"),10)</f>
        <v>-</v>
      </c>
      <c r="S61" s="736"/>
    </row>
    <row r="62" spans="1:19" ht="12.75" customHeight="1" x14ac:dyDescent="0.55000000000000004">
      <c r="A62" s="423" t="s">
        <v>236</v>
      </c>
      <c r="B62" s="456"/>
      <c r="C62" s="433" t="s">
        <v>180</v>
      </c>
      <c r="D62" s="432"/>
      <c r="E62" s="432"/>
      <c r="F62" s="432"/>
      <c r="G62" s="434"/>
      <c r="H62" s="475" t="s">
        <v>174</v>
      </c>
      <c r="I62" s="475" t="s">
        <v>174</v>
      </c>
      <c r="J62" s="475" t="s">
        <v>174</v>
      </c>
      <c r="K62" s="127">
        <v>0</v>
      </c>
      <c r="L62" s="475" t="s">
        <v>174</v>
      </c>
      <c r="M62" s="475" t="s">
        <v>174</v>
      </c>
      <c r="N62" s="475" t="s">
        <v>174</v>
      </c>
      <c r="O62" s="127">
        <v>0</v>
      </c>
      <c r="P62" s="742" t="str">
        <f t="shared" si="19"/>
        <v>zero</v>
      </c>
      <c r="Q62" s="174">
        <f t="shared" si="20"/>
        <v>0</v>
      </c>
      <c r="R62" s="150" t="str">
        <f t="shared" si="21"/>
        <v>-</v>
      </c>
      <c r="S62" s="736"/>
    </row>
    <row r="63" spans="1:19" ht="12.75" customHeight="1" x14ac:dyDescent="0.4">
      <c r="A63" s="423" t="s">
        <v>237</v>
      </c>
      <c r="B63" s="457" t="s">
        <v>181</v>
      </c>
      <c r="C63" s="458"/>
      <c r="D63" s="458"/>
      <c r="E63" s="458"/>
      <c r="F63" s="458"/>
      <c r="G63" s="459"/>
      <c r="H63" s="473" t="s">
        <v>174</v>
      </c>
      <c r="I63" s="473" t="s">
        <v>174</v>
      </c>
      <c r="J63" s="473" t="s">
        <v>174</v>
      </c>
      <c r="K63" s="599">
        <f>SUM(K61:K62)</f>
        <v>0</v>
      </c>
      <c r="L63" s="473" t="s">
        <v>174</v>
      </c>
      <c r="M63" s="473" t="s">
        <v>174</v>
      </c>
      <c r="N63" s="473" t="s">
        <v>174</v>
      </c>
      <c r="O63" s="599">
        <f>SUM(O61:O62)</f>
        <v>0</v>
      </c>
    </row>
    <row r="64" spans="1:19" ht="12.75" customHeight="1" x14ac:dyDescent="0.4">
      <c r="A64" s="423"/>
      <c r="B64" s="460"/>
      <c r="C64" s="461"/>
      <c r="D64" s="461"/>
      <c r="E64" s="461"/>
      <c r="F64" s="461"/>
      <c r="G64" s="462"/>
      <c r="H64" s="477"/>
      <c r="I64" s="477"/>
      <c r="J64" s="477"/>
      <c r="K64" s="477"/>
      <c r="L64" s="477"/>
      <c r="M64" s="477"/>
      <c r="N64" s="477"/>
      <c r="O64" s="477"/>
    </row>
    <row r="65" spans="1:15" ht="12.75" customHeight="1" x14ac:dyDescent="0.4">
      <c r="A65" s="423">
        <v>5</v>
      </c>
      <c r="B65" s="451" t="s">
        <v>165</v>
      </c>
      <c r="C65" s="452"/>
      <c r="D65" s="452"/>
      <c r="E65" s="452"/>
      <c r="F65" s="452"/>
      <c r="G65" s="453"/>
      <c r="H65" s="473" t="s">
        <v>174</v>
      </c>
      <c r="I65" s="473" t="s">
        <v>174</v>
      </c>
      <c r="J65" s="473" t="s">
        <v>174</v>
      </c>
      <c r="K65" s="599">
        <f>SUM(K56,K58,K59,K63)</f>
        <v>0</v>
      </c>
      <c r="L65" s="473" t="s">
        <v>174</v>
      </c>
      <c r="M65" s="473" t="s">
        <v>174</v>
      </c>
      <c r="N65" s="473" t="s">
        <v>174</v>
      </c>
      <c r="O65" s="599">
        <f>SUM(O56,O58,O59,O63)</f>
        <v>0</v>
      </c>
    </row>
    <row r="66" spans="1:15" ht="12.75" customHeight="1" x14ac:dyDescent="0.4">
      <c r="A66" s="423"/>
      <c r="B66" s="444"/>
      <c r="C66" s="555"/>
      <c r="D66" s="552"/>
      <c r="E66" s="557"/>
      <c r="F66" s="557"/>
      <c r="G66" s="558"/>
      <c r="H66" s="474"/>
      <c r="I66" s="474"/>
      <c r="J66" s="474"/>
      <c r="K66" s="470"/>
      <c r="L66" s="474"/>
      <c r="M66" s="474"/>
      <c r="N66" s="474"/>
      <c r="O66" s="470"/>
    </row>
    <row r="67" spans="1:15" ht="12.75" customHeight="1" x14ac:dyDescent="0.4">
      <c r="A67" s="423">
        <v>6</v>
      </c>
      <c r="B67" s="721" t="s">
        <v>993</v>
      </c>
      <c r="C67" s="722"/>
      <c r="D67" s="722"/>
      <c r="E67" s="722"/>
      <c r="F67" s="722"/>
      <c r="G67" s="424"/>
      <c r="H67" s="469"/>
      <c r="I67" s="469"/>
      <c r="J67" s="469"/>
      <c r="K67" s="469"/>
      <c r="L67" s="469"/>
      <c r="M67" s="469"/>
      <c r="N67" s="469"/>
      <c r="O67" s="469"/>
    </row>
    <row r="68" spans="1:15" ht="12.75" customHeight="1" x14ac:dyDescent="0.4">
      <c r="A68" s="423" t="s">
        <v>248</v>
      </c>
      <c r="B68" s="452" t="s">
        <v>994</v>
      </c>
      <c r="C68" s="452"/>
      <c r="D68" s="463"/>
      <c r="E68" s="463"/>
      <c r="F68" s="463"/>
      <c r="G68" s="464"/>
      <c r="H68" s="478" t="s">
        <v>174</v>
      </c>
      <c r="I68" s="478" t="s">
        <v>174</v>
      </c>
      <c r="J68" s="478" t="s">
        <v>174</v>
      </c>
      <c r="K68" s="478" t="s">
        <v>174</v>
      </c>
      <c r="L68" s="478" t="s">
        <v>174</v>
      </c>
      <c r="M68" s="478" t="s">
        <v>174</v>
      </c>
      <c r="N68" s="478" t="s">
        <v>174</v>
      </c>
      <c r="O68" s="478" t="s">
        <v>174</v>
      </c>
    </row>
    <row r="69" spans="1:15" ht="12.75" customHeight="1" x14ac:dyDescent="0.4">
      <c r="A69" s="423" t="s">
        <v>249</v>
      </c>
      <c r="B69" s="452" t="s">
        <v>995</v>
      </c>
      <c r="C69" s="452"/>
      <c r="D69" s="463"/>
      <c r="E69" s="463"/>
      <c r="F69" s="463"/>
      <c r="G69" s="464"/>
      <c r="H69" s="478" t="s">
        <v>174</v>
      </c>
      <c r="I69" s="478" t="s">
        <v>174</v>
      </c>
      <c r="J69" s="478" t="s">
        <v>174</v>
      </c>
      <c r="K69" s="478" t="s">
        <v>174</v>
      </c>
      <c r="L69" s="478" t="s">
        <v>174</v>
      </c>
      <c r="M69" s="478" t="s">
        <v>174</v>
      </c>
      <c r="N69" s="478" t="s">
        <v>174</v>
      </c>
      <c r="O69" s="478" t="s">
        <v>174</v>
      </c>
    </row>
    <row r="72" spans="1:15" ht="12.75" customHeight="1" x14ac:dyDescent="0.4"/>
  </sheetData>
  <sheetProtection algorithmName="SHA-512" hashValue="Q5wgHsVBYjNOQXLa3JTZejvxeuuP8qywR9gEon+J+XDzMIP58ovFU376E1PCNcIgu35Drvqv978HLYyEEyEimw==" saltValue="ClAoI0BxkN7Hp7P9r8BrUg==" spinCount="100000" sheet="1" objects="1" scenarios="1"/>
  <mergeCells count="7">
    <mergeCell ref="H3:K3"/>
    <mergeCell ref="L3:O3"/>
    <mergeCell ref="B1:G1"/>
    <mergeCell ref="H1:K1"/>
    <mergeCell ref="L1:O1"/>
    <mergeCell ref="H2:K2"/>
    <mergeCell ref="L2:O2"/>
  </mergeCells>
  <conditionalFormatting sqref="S7">
    <cfRule type="expression" dxfId="184" priority="9">
      <formula>AND(OR((R7)&gt;5,(R7)&lt;-5),(R7)&lt;&gt;"-",OR((Q7)&gt;750,(Q7)&lt;-750))</formula>
    </cfRule>
  </conditionalFormatting>
  <conditionalFormatting sqref="S8:S14">
    <cfRule type="expression" dxfId="183" priority="8">
      <formula>AND(OR((R8)&gt;5,(R8)&lt;-5),(R8)&lt;&gt;"-",OR((Q8)&gt;750,(Q8)&lt;-750))</formula>
    </cfRule>
  </conditionalFormatting>
  <conditionalFormatting sqref="S16:S23">
    <cfRule type="expression" dxfId="182" priority="7">
      <formula>AND(OR((R16)&gt;5,(R16)&lt;-5),(R16)&lt;&gt;"-",OR((Q16)&gt;750,(Q16)&lt;-750))</formula>
    </cfRule>
  </conditionalFormatting>
  <conditionalFormatting sqref="S25:S32">
    <cfRule type="expression" dxfId="181" priority="6">
      <formula>AND(OR((R25)&gt;5,(R25)&lt;-5),(R25)&lt;&gt;"-",OR((Q25)&gt;750,(Q25)&lt;-750))</formula>
    </cfRule>
  </conditionalFormatting>
  <conditionalFormatting sqref="S35:S42">
    <cfRule type="expression" dxfId="180" priority="5">
      <formula>AND(OR((R35)&gt;5,(R35)&lt;-5),(R35)&lt;&gt;"-",OR((Q35)&gt;750,(Q35)&lt;-750))</formula>
    </cfRule>
  </conditionalFormatting>
  <conditionalFormatting sqref="S44">
    <cfRule type="expression" dxfId="179" priority="4">
      <formula>AND(OR((R44)&gt;5,(R44)&lt;-5),(R44)&lt;&gt;"-",OR((Q44)&gt;750,(Q44)&lt;-750))</formula>
    </cfRule>
  </conditionalFormatting>
  <conditionalFormatting sqref="S47:S54">
    <cfRule type="expression" dxfId="178" priority="3">
      <formula>AND(OR((R47)&gt;5,(R47)&lt;-5),(R47)&lt;&gt;"-",OR((Q47)&gt;750,(Q47)&lt;-750))</formula>
    </cfRule>
  </conditionalFormatting>
  <conditionalFormatting sqref="S58:S59">
    <cfRule type="expression" dxfId="177" priority="2">
      <formula>AND(OR((R58)&gt;5,(R58)&lt;-5),(R58)&lt;&gt;"-",OR((Q58)&gt;750,(Q58)&lt;-750))</formula>
    </cfRule>
  </conditionalFormatting>
  <conditionalFormatting sqref="S61:S62">
    <cfRule type="expression" dxfId="176" priority="1">
      <formula>AND(OR((R61)&gt;5,(R61)&lt;-5),(R61)&lt;&gt;"-",OR((Q61)&gt;750,(Q61)&lt;-750))</formula>
    </cfRule>
  </conditionalFormatting>
  <dataValidations count="2">
    <dataValidation type="whole" operator="greaterThan" allowBlank="1" showInputMessage="1" showErrorMessage="1" errorTitle="Whole numbers only allowed" error="All monies should be independently rounded to the nearest £1,000." sqref="K58:K59 H35:J41 H47:J53 L47:N53 K61:K62 O58:O59 L35:N41 O61:O62 H25:J31 L25:N31" xr:uid="{BB343EB9-D039-4848-8DF2-95C6455DAACF}">
      <formula1>-999999999</formula1>
    </dataValidation>
    <dataValidation operator="greaterThan" allowBlank="1" showInputMessage="1" showErrorMessage="1" sqref="H851949:O851957 H786413:O786421 H720877:O720885 H655341:O655349 H589805:O589813 H524269:O524277 H458733:O458741 H393197:O393205 H327661:O327669 H262125:O262133 H196589:O196597 H131053:O131061 H65517:O65525 H983033:O983041 H917497:O917505 H851961:O851969 H786425:O786433 H720889:O720897 H655353:O655361 H589817:O589825 H524281:O524289 H458745:O458753 H393209:O393217 H327673:O327681 H262137:O262145 H196601:O196609 H131065:O131073 H65529:O65537 H983044:O983052 H917508:O917516 H851972:O851980 H786436:O786444 H720900:O720908 H655364:O655372 H589828:O589836 H524292:O524300 H458756:O458764 H393220:O393228 H327684:O327692 H262148:O262156 H196612:O196620 H131076:O131084 H65540:O65548 H983012:O983017 H917476:O917481 H851940:O851945 H786404:O786409 H720868:O720873 H655332:O655337 H589796:O589801 H524260:O524265 H458724:O458729 H393188:O393193 H327652:O327657 H262116:O262121 H196580:O196585 H131044:O131049 H65508:O65513 H983021:O983029 H917485:O917493" xr:uid="{591DEFEC-6D12-4F68-B3D4-D54E069D54DF}"/>
  </dataValidations>
  <pageMargins left="0.31496062992125984" right="0.31496062992125984" top="0.74803149606299213" bottom="0.74803149606299213" header="0.31496062992125984" footer="0.31496062992125984"/>
  <pageSetup paperSize="8" scale="56" orientation="portrait" r:id="rId1"/>
  <headerFooter>
    <oddHeader>&amp;C&amp;A (England)</oddHeader>
    <oddFooter>&amp;F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32" id="{E3EEE094-6446-43C9-87A3-4F82D945369A}">
            <xm:f>AND(Title_Page!$B$4="E",K7&lt;&gt;"//////////")</xm:f>
            <x14:dxf>
              <fill>
                <patternFill>
                  <bgColor rgb="FFFF0000"/>
                </patternFill>
              </fill>
            </x14:dxf>
          </x14:cfRule>
          <xm:sqref>K7</xm:sqref>
        </x14:conditionalFormatting>
        <x14:conditionalFormatting xmlns:xm="http://schemas.microsoft.com/office/excel/2006/main">
          <x14:cfRule type="expression" priority="330" id="{78633DB6-1924-4878-9952-DC9DBB020824}">
            <xm:f>AND(Title_Page!$B$4&lt;&gt;"E",H32&lt;&gt;H14+H23)</xm:f>
            <x14:dxf>
              <fill>
                <patternFill>
                  <bgColor rgb="FFFF0000"/>
                </patternFill>
              </fill>
            </x14:dxf>
          </x14:cfRule>
          <xm:sqref>H32</xm:sqref>
        </x14:conditionalFormatting>
        <x14:conditionalFormatting xmlns:xm="http://schemas.microsoft.com/office/excel/2006/main">
          <x14:cfRule type="expression" priority="329" id="{494D623C-E2B8-4C90-84A1-B1F92B92E77F}">
            <xm:f>AND(Title_Page!$B$4&lt;&gt;"E",K25&lt;&gt;K7+K16)</xm:f>
            <x14:dxf>
              <fill>
                <patternFill>
                  <bgColor rgb="FFFF0000"/>
                </patternFill>
              </fill>
            </x14:dxf>
          </x14:cfRule>
          <xm:sqref>K25</xm:sqref>
        </x14:conditionalFormatting>
        <x14:conditionalFormatting xmlns:xm="http://schemas.microsoft.com/office/excel/2006/main">
          <x14:cfRule type="expression" priority="320" id="{399676D0-3D20-4358-8F0A-5610B0BEC8DD}">
            <xm:f>Title_Page!$B$4="E"</xm:f>
            <x14:dxf>
              <font>
                <strike val="0"/>
                <color theme="1"/>
              </font>
            </x14:dxf>
          </x14:cfRule>
          <xm:sqref>H8</xm:sqref>
        </x14:conditionalFormatting>
        <x14:conditionalFormatting xmlns:xm="http://schemas.microsoft.com/office/excel/2006/main">
          <x14:cfRule type="expression" priority="321" id="{1EA17B0C-4C1F-4598-95E5-2FF01D6536C0}">
            <xm:f>AND(Title_Page!$B$4="E",H8&lt;&gt;"//////////")</xm:f>
            <x14:dxf>
              <fill>
                <patternFill>
                  <bgColor rgb="FFFF0000"/>
                </patternFill>
              </fill>
            </x14:dxf>
          </x14:cfRule>
          <xm:sqref>H8</xm:sqref>
        </x14:conditionalFormatting>
        <x14:conditionalFormatting xmlns:xm="http://schemas.microsoft.com/office/excel/2006/main">
          <x14:cfRule type="expression" priority="318" id="{40DA8D2F-2B7B-4DA3-8545-7BEE71E64CB5}">
            <xm:f>Title_Page!$B$4="E"</xm:f>
            <x14:dxf>
              <font>
                <strike val="0"/>
                <color theme="1"/>
              </font>
            </x14:dxf>
          </x14:cfRule>
          <xm:sqref>H9</xm:sqref>
        </x14:conditionalFormatting>
        <x14:conditionalFormatting xmlns:xm="http://schemas.microsoft.com/office/excel/2006/main">
          <x14:cfRule type="expression" priority="319" id="{0807A266-863A-49E4-ABEC-84CAA8419C8C}">
            <xm:f>AND(Title_Page!$B$4="E",H9&lt;&gt;"//////////")</xm:f>
            <x14:dxf>
              <fill>
                <patternFill>
                  <bgColor rgb="FFFF0000"/>
                </patternFill>
              </fill>
            </x14:dxf>
          </x14:cfRule>
          <xm:sqref>H9</xm:sqref>
        </x14:conditionalFormatting>
        <x14:conditionalFormatting xmlns:xm="http://schemas.microsoft.com/office/excel/2006/main">
          <x14:cfRule type="expression" priority="316" id="{73631221-CFF1-4FE6-A25F-0F0A1F9EBB13}">
            <xm:f>Title_Page!$B$4="E"</xm:f>
            <x14:dxf>
              <font>
                <strike val="0"/>
                <color theme="1"/>
              </font>
            </x14:dxf>
          </x14:cfRule>
          <xm:sqref>H10</xm:sqref>
        </x14:conditionalFormatting>
        <x14:conditionalFormatting xmlns:xm="http://schemas.microsoft.com/office/excel/2006/main">
          <x14:cfRule type="expression" priority="317" id="{A2A92E9F-7E10-4915-94E4-26E14C4C4A8D}">
            <xm:f>AND(Title_Page!$B$4="E",H10&lt;&gt;"//////////")</xm:f>
            <x14:dxf>
              <fill>
                <patternFill>
                  <bgColor rgb="FFFF0000"/>
                </patternFill>
              </fill>
            </x14:dxf>
          </x14:cfRule>
          <xm:sqref>H10</xm:sqref>
        </x14:conditionalFormatting>
        <x14:conditionalFormatting xmlns:xm="http://schemas.microsoft.com/office/excel/2006/main">
          <x14:cfRule type="expression" priority="314" id="{3182B666-128D-406D-A20B-E8051D67B3CE}">
            <xm:f>Title_Page!$B$4="E"</xm:f>
            <x14:dxf>
              <font>
                <strike val="0"/>
                <color theme="1"/>
              </font>
            </x14:dxf>
          </x14:cfRule>
          <xm:sqref>H11</xm:sqref>
        </x14:conditionalFormatting>
        <x14:conditionalFormatting xmlns:xm="http://schemas.microsoft.com/office/excel/2006/main">
          <x14:cfRule type="expression" priority="315" id="{35977C5A-C1DF-48DF-B654-79E2F45F0865}">
            <xm:f>AND(Title_Page!$B$4="E",H11&lt;&gt;"//////////")</xm:f>
            <x14:dxf>
              <fill>
                <patternFill>
                  <bgColor rgb="FFFF0000"/>
                </patternFill>
              </fill>
            </x14:dxf>
          </x14:cfRule>
          <xm:sqref>H11</xm:sqref>
        </x14:conditionalFormatting>
        <x14:conditionalFormatting xmlns:xm="http://schemas.microsoft.com/office/excel/2006/main">
          <x14:cfRule type="expression" priority="312" id="{7357B15C-C4BF-4358-822E-B00ACCC74CA4}">
            <xm:f>Title_Page!$B$4="E"</xm:f>
            <x14:dxf>
              <font>
                <strike val="0"/>
                <color theme="1"/>
              </font>
            </x14:dxf>
          </x14:cfRule>
          <xm:sqref>H12</xm:sqref>
        </x14:conditionalFormatting>
        <x14:conditionalFormatting xmlns:xm="http://schemas.microsoft.com/office/excel/2006/main">
          <x14:cfRule type="expression" priority="313" id="{74646998-3425-467B-85DD-D398B303E4F9}">
            <xm:f>AND(Title_Page!$B$4="E",H12&lt;&gt;"//////////")</xm:f>
            <x14:dxf>
              <fill>
                <patternFill>
                  <bgColor rgb="FFFF0000"/>
                </patternFill>
              </fill>
            </x14:dxf>
          </x14:cfRule>
          <xm:sqref>H12</xm:sqref>
        </x14:conditionalFormatting>
        <x14:conditionalFormatting xmlns:xm="http://schemas.microsoft.com/office/excel/2006/main">
          <x14:cfRule type="expression" priority="310" id="{5E0E25C2-B70F-4293-87AB-1E41606869A3}">
            <xm:f>Title_Page!$B$4="E"</xm:f>
            <x14:dxf>
              <font>
                <strike val="0"/>
                <color theme="1"/>
              </font>
            </x14:dxf>
          </x14:cfRule>
          <xm:sqref>H13</xm:sqref>
        </x14:conditionalFormatting>
        <x14:conditionalFormatting xmlns:xm="http://schemas.microsoft.com/office/excel/2006/main">
          <x14:cfRule type="expression" priority="311" id="{44A033AE-D282-4E74-A2D2-3FD145DE1C3B}">
            <xm:f>AND(Title_Page!$B$4="E",H13&lt;&gt;"//////////")</xm:f>
            <x14:dxf>
              <fill>
                <patternFill>
                  <bgColor rgb="FFFF0000"/>
                </patternFill>
              </fill>
            </x14:dxf>
          </x14:cfRule>
          <xm:sqref>H13</xm:sqref>
        </x14:conditionalFormatting>
        <x14:conditionalFormatting xmlns:xm="http://schemas.microsoft.com/office/excel/2006/main">
          <x14:cfRule type="expression" priority="308" id="{AA8FD894-BCDD-4FD6-9AF3-CE5F61878957}">
            <xm:f>Title_Page!$B$4="E"</xm:f>
            <x14:dxf>
              <font>
                <strike val="0"/>
                <color theme="1"/>
              </font>
            </x14:dxf>
          </x14:cfRule>
          <xm:sqref>I7</xm:sqref>
        </x14:conditionalFormatting>
        <x14:conditionalFormatting xmlns:xm="http://schemas.microsoft.com/office/excel/2006/main">
          <x14:cfRule type="expression" priority="309" id="{48C11E6A-0558-4B0B-B832-055AEB14097E}">
            <xm:f>AND(Title_Page!$B$4="E",I7&lt;&gt;"//////////")</xm:f>
            <x14:dxf>
              <fill>
                <patternFill>
                  <bgColor rgb="FFFF0000"/>
                </patternFill>
              </fill>
            </x14:dxf>
          </x14:cfRule>
          <xm:sqref>I7</xm:sqref>
        </x14:conditionalFormatting>
        <x14:conditionalFormatting xmlns:xm="http://schemas.microsoft.com/office/excel/2006/main">
          <x14:cfRule type="expression" priority="306" id="{930828A3-3171-46AE-9F8F-7FC266C4D6E4}">
            <xm:f>Title_Page!$B$4="E"</xm:f>
            <x14:dxf>
              <font>
                <strike val="0"/>
                <color theme="1"/>
              </font>
            </x14:dxf>
          </x14:cfRule>
          <xm:sqref>I8</xm:sqref>
        </x14:conditionalFormatting>
        <x14:conditionalFormatting xmlns:xm="http://schemas.microsoft.com/office/excel/2006/main">
          <x14:cfRule type="expression" priority="307" id="{39E9959A-1A82-4F4E-9E21-C583544F0A4D}">
            <xm:f>AND(Title_Page!$B$4="E",I8&lt;&gt;"//////////")</xm:f>
            <x14:dxf>
              <fill>
                <patternFill>
                  <bgColor rgb="FFFF0000"/>
                </patternFill>
              </fill>
            </x14:dxf>
          </x14:cfRule>
          <xm:sqref>I8</xm:sqref>
        </x14:conditionalFormatting>
        <x14:conditionalFormatting xmlns:xm="http://schemas.microsoft.com/office/excel/2006/main">
          <x14:cfRule type="expression" priority="304" id="{8E32F78B-F7A4-445E-B4CC-D12944BEFED0}">
            <xm:f>Title_Page!$B$4="E"</xm:f>
            <x14:dxf>
              <font>
                <strike val="0"/>
                <color theme="1"/>
              </font>
            </x14:dxf>
          </x14:cfRule>
          <xm:sqref>I9</xm:sqref>
        </x14:conditionalFormatting>
        <x14:conditionalFormatting xmlns:xm="http://schemas.microsoft.com/office/excel/2006/main">
          <x14:cfRule type="expression" priority="305" id="{1FFC1ECF-79B1-4AA3-A561-9AAAFBBD8F53}">
            <xm:f>AND(Title_Page!$B$4="E",I9&lt;&gt;"//////////")</xm:f>
            <x14:dxf>
              <fill>
                <patternFill>
                  <bgColor rgb="FFFF0000"/>
                </patternFill>
              </fill>
            </x14:dxf>
          </x14:cfRule>
          <xm:sqref>I9</xm:sqref>
        </x14:conditionalFormatting>
        <x14:conditionalFormatting xmlns:xm="http://schemas.microsoft.com/office/excel/2006/main">
          <x14:cfRule type="expression" priority="302" id="{0D21D672-8C12-4306-B3A9-834438CD5EF4}">
            <xm:f>Title_Page!$B$4="E"</xm:f>
            <x14:dxf>
              <font>
                <strike val="0"/>
                <color theme="1"/>
              </font>
            </x14:dxf>
          </x14:cfRule>
          <xm:sqref>I10</xm:sqref>
        </x14:conditionalFormatting>
        <x14:conditionalFormatting xmlns:xm="http://schemas.microsoft.com/office/excel/2006/main">
          <x14:cfRule type="expression" priority="303" id="{E5EE4003-6AD4-4F01-891C-6DDA481D2D50}">
            <xm:f>AND(Title_Page!$B$4="E",I10&lt;&gt;"//////////")</xm:f>
            <x14:dxf>
              <fill>
                <patternFill>
                  <bgColor rgb="FFFF0000"/>
                </patternFill>
              </fill>
            </x14:dxf>
          </x14:cfRule>
          <xm:sqref>I10</xm:sqref>
        </x14:conditionalFormatting>
        <x14:conditionalFormatting xmlns:xm="http://schemas.microsoft.com/office/excel/2006/main">
          <x14:cfRule type="expression" priority="300" id="{513E4F6A-9C08-4B2E-91F7-C809ADE285E8}">
            <xm:f>Title_Page!$B$4="E"</xm:f>
            <x14:dxf>
              <font>
                <strike val="0"/>
                <color theme="1"/>
              </font>
            </x14:dxf>
          </x14:cfRule>
          <xm:sqref>I11</xm:sqref>
        </x14:conditionalFormatting>
        <x14:conditionalFormatting xmlns:xm="http://schemas.microsoft.com/office/excel/2006/main">
          <x14:cfRule type="expression" priority="301" id="{7609D473-3822-4AA6-AE7B-81EF661BC474}">
            <xm:f>AND(Title_Page!$B$4="E",I11&lt;&gt;"//////////")</xm:f>
            <x14:dxf>
              <fill>
                <patternFill>
                  <bgColor rgb="FFFF0000"/>
                </patternFill>
              </fill>
            </x14:dxf>
          </x14:cfRule>
          <xm:sqref>I11</xm:sqref>
        </x14:conditionalFormatting>
        <x14:conditionalFormatting xmlns:xm="http://schemas.microsoft.com/office/excel/2006/main">
          <x14:cfRule type="expression" priority="298" id="{5E48E792-AA23-43DE-944B-6E64E79E6A5F}">
            <xm:f>Title_Page!$B$4="E"</xm:f>
            <x14:dxf>
              <font>
                <strike val="0"/>
                <color theme="1"/>
              </font>
            </x14:dxf>
          </x14:cfRule>
          <xm:sqref>I12</xm:sqref>
        </x14:conditionalFormatting>
        <x14:conditionalFormatting xmlns:xm="http://schemas.microsoft.com/office/excel/2006/main">
          <x14:cfRule type="expression" priority="299" id="{0BF7BF68-65FA-4CF1-9AFB-9D5688DCF8F9}">
            <xm:f>AND(Title_Page!$B$4="E",I12&lt;&gt;"//////////")</xm:f>
            <x14:dxf>
              <fill>
                <patternFill>
                  <bgColor rgb="FFFF0000"/>
                </patternFill>
              </fill>
            </x14:dxf>
          </x14:cfRule>
          <xm:sqref>I12</xm:sqref>
        </x14:conditionalFormatting>
        <x14:conditionalFormatting xmlns:xm="http://schemas.microsoft.com/office/excel/2006/main">
          <x14:cfRule type="expression" priority="296" id="{6EE472E8-889C-4398-9305-7CD5A3F46C6B}">
            <xm:f>Title_Page!$B$4="E"</xm:f>
            <x14:dxf>
              <font>
                <strike val="0"/>
                <color theme="1"/>
              </font>
            </x14:dxf>
          </x14:cfRule>
          <xm:sqref>I13</xm:sqref>
        </x14:conditionalFormatting>
        <x14:conditionalFormatting xmlns:xm="http://schemas.microsoft.com/office/excel/2006/main">
          <x14:cfRule type="expression" priority="297" id="{14E8D958-E862-4866-919B-E6853573EF0E}">
            <xm:f>AND(Title_Page!$B$4="E",I13&lt;&gt;"//////////")</xm:f>
            <x14:dxf>
              <fill>
                <patternFill>
                  <bgColor rgb="FFFF0000"/>
                </patternFill>
              </fill>
            </x14:dxf>
          </x14:cfRule>
          <xm:sqref>I13</xm:sqref>
        </x14:conditionalFormatting>
        <x14:conditionalFormatting xmlns:xm="http://schemas.microsoft.com/office/excel/2006/main">
          <x14:cfRule type="expression" priority="294" id="{3AA3EB7A-1CF9-4096-932B-028D235B07E2}">
            <xm:f>Title_Page!$B$4="E"</xm:f>
            <x14:dxf>
              <font>
                <strike val="0"/>
                <color theme="1"/>
              </font>
            </x14:dxf>
          </x14:cfRule>
          <xm:sqref>J7</xm:sqref>
        </x14:conditionalFormatting>
        <x14:conditionalFormatting xmlns:xm="http://schemas.microsoft.com/office/excel/2006/main">
          <x14:cfRule type="expression" priority="295" id="{A824DF27-F930-4A10-AAC4-792191C5E700}">
            <xm:f>AND(Title_Page!$B$4="E",J7&lt;&gt;"//////////")</xm:f>
            <x14:dxf>
              <fill>
                <patternFill>
                  <bgColor rgb="FFFF0000"/>
                </patternFill>
              </fill>
            </x14:dxf>
          </x14:cfRule>
          <xm:sqref>J7</xm:sqref>
        </x14:conditionalFormatting>
        <x14:conditionalFormatting xmlns:xm="http://schemas.microsoft.com/office/excel/2006/main">
          <x14:cfRule type="expression" priority="292" id="{B9831EDC-E4ED-44BD-A4B8-DFD285C91265}">
            <xm:f>Title_Page!$B$4="E"</xm:f>
            <x14:dxf>
              <font>
                <strike val="0"/>
                <color theme="1"/>
              </font>
            </x14:dxf>
          </x14:cfRule>
          <xm:sqref>J8</xm:sqref>
        </x14:conditionalFormatting>
        <x14:conditionalFormatting xmlns:xm="http://schemas.microsoft.com/office/excel/2006/main">
          <x14:cfRule type="expression" priority="293" id="{5DB29817-1C59-4214-86CA-B51CB54971AC}">
            <xm:f>AND(Title_Page!$B$4="E",J8&lt;&gt;"//////////")</xm:f>
            <x14:dxf>
              <fill>
                <patternFill>
                  <bgColor rgb="FFFF0000"/>
                </patternFill>
              </fill>
            </x14:dxf>
          </x14:cfRule>
          <xm:sqref>J8</xm:sqref>
        </x14:conditionalFormatting>
        <x14:conditionalFormatting xmlns:xm="http://schemas.microsoft.com/office/excel/2006/main">
          <x14:cfRule type="expression" priority="290" id="{739EE9E7-6C3C-4BA1-A651-AE3E8CBDFADF}">
            <xm:f>Title_Page!$B$4="E"</xm:f>
            <x14:dxf>
              <font>
                <strike val="0"/>
                <color theme="1"/>
              </font>
            </x14:dxf>
          </x14:cfRule>
          <xm:sqref>J9</xm:sqref>
        </x14:conditionalFormatting>
        <x14:conditionalFormatting xmlns:xm="http://schemas.microsoft.com/office/excel/2006/main">
          <x14:cfRule type="expression" priority="291" id="{2DAAC3D2-8574-4A79-A4C4-986416AF57EE}">
            <xm:f>AND(Title_Page!$B$4="E",J9&lt;&gt;"//////////")</xm:f>
            <x14:dxf>
              <fill>
                <patternFill>
                  <bgColor rgb="FFFF0000"/>
                </patternFill>
              </fill>
            </x14:dxf>
          </x14:cfRule>
          <xm:sqref>J9</xm:sqref>
        </x14:conditionalFormatting>
        <x14:conditionalFormatting xmlns:xm="http://schemas.microsoft.com/office/excel/2006/main">
          <x14:cfRule type="expression" priority="288" id="{2E35C04E-DBBE-4A1A-8E4D-E65392CA7EE6}">
            <xm:f>Title_Page!$B$4="E"</xm:f>
            <x14:dxf>
              <font>
                <strike val="0"/>
                <color theme="1"/>
              </font>
            </x14:dxf>
          </x14:cfRule>
          <xm:sqref>J10</xm:sqref>
        </x14:conditionalFormatting>
        <x14:conditionalFormatting xmlns:xm="http://schemas.microsoft.com/office/excel/2006/main">
          <x14:cfRule type="expression" priority="289" id="{39FB7416-5E27-4148-9C49-6AD9A8B29E34}">
            <xm:f>AND(Title_Page!$B$4="E",J10&lt;&gt;"//////////")</xm:f>
            <x14:dxf>
              <fill>
                <patternFill>
                  <bgColor rgb="FFFF0000"/>
                </patternFill>
              </fill>
            </x14:dxf>
          </x14:cfRule>
          <xm:sqref>J10</xm:sqref>
        </x14:conditionalFormatting>
        <x14:conditionalFormatting xmlns:xm="http://schemas.microsoft.com/office/excel/2006/main">
          <x14:cfRule type="expression" priority="286" id="{42940BB2-3611-499D-9DB3-D66B7B2C0F09}">
            <xm:f>Title_Page!$B$4="E"</xm:f>
            <x14:dxf>
              <font>
                <strike val="0"/>
                <color theme="1"/>
              </font>
            </x14:dxf>
          </x14:cfRule>
          <xm:sqref>J11</xm:sqref>
        </x14:conditionalFormatting>
        <x14:conditionalFormatting xmlns:xm="http://schemas.microsoft.com/office/excel/2006/main">
          <x14:cfRule type="expression" priority="287" id="{D908D279-5DD2-486F-A7B5-958626611E41}">
            <xm:f>AND(Title_Page!$B$4="E",J11&lt;&gt;"//////////")</xm:f>
            <x14:dxf>
              <fill>
                <patternFill>
                  <bgColor rgb="FFFF0000"/>
                </patternFill>
              </fill>
            </x14:dxf>
          </x14:cfRule>
          <xm:sqref>J11</xm:sqref>
        </x14:conditionalFormatting>
        <x14:conditionalFormatting xmlns:xm="http://schemas.microsoft.com/office/excel/2006/main">
          <x14:cfRule type="expression" priority="284" id="{0296164D-DA96-4DD2-8A4C-3AE60EDC0B3E}">
            <xm:f>Title_Page!$B$4="E"</xm:f>
            <x14:dxf>
              <font>
                <strike val="0"/>
                <color theme="1"/>
              </font>
            </x14:dxf>
          </x14:cfRule>
          <xm:sqref>J12</xm:sqref>
        </x14:conditionalFormatting>
        <x14:conditionalFormatting xmlns:xm="http://schemas.microsoft.com/office/excel/2006/main">
          <x14:cfRule type="expression" priority="285" id="{5240C65D-5913-4AE7-8B7E-842D9D966DE8}">
            <xm:f>AND(Title_Page!$B$4="E",J12&lt;&gt;"//////////")</xm:f>
            <x14:dxf>
              <fill>
                <patternFill>
                  <bgColor rgb="FFFF0000"/>
                </patternFill>
              </fill>
            </x14:dxf>
          </x14:cfRule>
          <xm:sqref>J12</xm:sqref>
        </x14:conditionalFormatting>
        <x14:conditionalFormatting xmlns:xm="http://schemas.microsoft.com/office/excel/2006/main">
          <x14:cfRule type="expression" priority="282" id="{773EC922-E45F-4763-911F-4D4BADBA5B79}">
            <xm:f>Title_Page!$B$4="E"</xm:f>
            <x14:dxf>
              <font>
                <strike val="0"/>
                <color theme="1"/>
              </font>
            </x14:dxf>
          </x14:cfRule>
          <xm:sqref>J13</xm:sqref>
        </x14:conditionalFormatting>
        <x14:conditionalFormatting xmlns:xm="http://schemas.microsoft.com/office/excel/2006/main">
          <x14:cfRule type="expression" priority="283" id="{EA3BB488-7070-4251-96FA-530D7C044C79}">
            <xm:f>AND(Title_Page!$B$4="E",J13&lt;&gt;"//////////")</xm:f>
            <x14:dxf>
              <fill>
                <patternFill>
                  <bgColor rgb="FFFF0000"/>
                </patternFill>
              </fill>
            </x14:dxf>
          </x14:cfRule>
          <xm:sqref>J13</xm:sqref>
        </x14:conditionalFormatting>
        <x14:conditionalFormatting xmlns:xm="http://schemas.microsoft.com/office/excel/2006/main">
          <x14:cfRule type="expression" priority="281" id="{B78EF63B-3F93-44F4-A83F-8FEFAEBB7A6F}">
            <xm:f>AND(Title_Page!$B$4="E",K8&lt;&gt;"//////////")</xm:f>
            <x14:dxf>
              <fill>
                <patternFill>
                  <bgColor rgb="FFFF0000"/>
                </patternFill>
              </fill>
            </x14:dxf>
          </x14:cfRule>
          <xm:sqref>K8</xm:sqref>
        </x14:conditionalFormatting>
        <x14:conditionalFormatting xmlns:xm="http://schemas.microsoft.com/office/excel/2006/main">
          <x14:cfRule type="expression" priority="280" id="{F3205377-3DC2-4707-9DD5-8C749F154180}">
            <xm:f>AND(Title_Page!$B$4="E",K9&lt;&gt;"//////////")</xm:f>
            <x14:dxf>
              <fill>
                <patternFill>
                  <bgColor rgb="FFFF0000"/>
                </patternFill>
              </fill>
            </x14:dxf>
          </x14:cfRule>
          <xm:sqref>K9</xm:sqref>
        </x14:conditionalFormatting>
        <x14:conditionalFormatting xmlns:xm="http://schemas.microsoft.com/office/excel/2006/main">
          <x14:cfRule type="expression" priority="279" id="{D1B82DC4-044E-4F59-BC52-B7405C6A7E36}">
            <xm:f>AND(Title_Page!$B$4="E",K10&lt;&gt;"//////////")</xm:f>
            <x14:dxf>
              <fill>
                <patternFill>
                  <bgColor rgb="FFFF0000"/>
                </patternFill>
              </fill>
            </x14:dxf>
          </x14:cfRule>
          <xm:sqref>K10</xm:sqref>
        </x14:conditionalFormatting>
        <x14:conditionalFormatting xmlns:xm="http://schemas.microsoft.com/office/excel/2006/main">
          <x14:cfRule type="expression" priority="278" id="{19A119AF-95CE-46CB-BAAD-169BB43738FA}">
            <xm:f>AND(Title_Page!$B$4="E",K11&lt;&gt;"//////////")</xm:f>
            <x14:dxf>
              <fill>
                <patternFill>
                  <bgColor rgb="FFFF0000"/>
                </patternFill>
              </fill>
            </x14:dxf>
          </x14:cfRule>
          <xm:sqref>K11</xm:sqref>
        </x14:conditionalFormatting>
        <x14:conditionalFormatting xmlns:xm="http://schemas.microsoft.com/office/excel/2006/main">
          <x14:cfRule type="expression" priority="277" id="{EAD9374D-CF6E-45F2-AAB9-EEF6FE5F307D}">
            <xm:f>AND(Title_Page!$B$4="E",K12&lt;&gt;"//////////")</xm:f>
            <x14:dxf>
              <fill>
                <patternFill>
                  <bgColor rgb="FFFF0000"/>
                </patternFill>
              </fill>
            </x14:dxf>
          </x14:cfRule>
          <xm:sqref>K12</xm:sqref>
        </x14:conditionalFormatting>
        <x14:conditionalFormatting xmlns:xm="http://schemas.microsoft.com/office/excel/2006/main">
          <x14:cfRule type="expression" priority="276" id="{A436945D-C432-4B43-9CCB-E9DBB181DB8D}">
            <xm:f>AND(Title_Page!$B$4="E",K13&lt;&gt;"//////////")</xm:f>
            <x14:dxf>
              <fill>
                <patternFill>
                  <bgColor rgb="FFFF0000"/>
                </patternFill>
              </fill>
            </x14:dxf>
          </x14:cfRule>
          <xm:sqref>K13</xm:sqref>
        </x14:conditionalFormatting>
        <x14:conditionalFormatting xmlns:xm="http://schemas.microsoft.com/office/excel/2006/main">
          <x14:cfRule type="expression" priority="186" id="{15F0CF2D-629B-4C77-9BFC-6724E660F5A2}">
            <xm:f>AND(Title_Page!$B$4&lt;&gt;"E",K26&lt;&gt;K8+K17)</xm:f>
            <x14:dxf>
              <fill>
                <patternFill>
                  <bgColor rgb="FFFF0000"/>
                </patternFill>
              </fill>
            </x14:dxf>
          </x14:cfRule>
          <xm:sqref>K26</xm:sqref>
        </x14:conditionalFormatting>
        <x14:conditionalFormatting xmlns:xm="http://schemas.microsoft.com/office/excel/2006/main">
          <x14:cfRule type="expression" priority="185" id="{90E1A093-5D8B-4C38-9B54-59010B964B6B}">
            <xm:f>AND(Title_Page!$B$4&lt;&gt;"E",K27&lt;&gt;K9+K18)</xm:f>
            <x14:dxf>
              <fill>
                <patternFill>
                  <bgColor rgb="FFFF0000"/>
                </patternFill>
              </fill>
            </x14:dxf>
          </x14:cfRule>
          <xm:sqref>K27</xm:sqref>
        </x14:conditionalFormatting>
        <x14:conditionalFormatting xmlns:xm="http://schemas.microsoft.com/office/excel/2006/main">
          <x14:cfRule type="expression" priority="184" id="{312AE182-68D3-45BF-B7CF-DFFA62256D26}">
            <xm:f>AND(Title_Page!$B$4&lt;&gt;"E",K28&lt;&gt;K10+K19)</xm:f>
            <x14:dxf>
              <fill>
                <patternFill>
                  <bgColor rgb="FFFF0000"/>
                </patternFill>
              </fill>
            </x14:dxf>
          </x14:cfRule>
          <xm:sqref>K28</xm:sqref>
        </x14:conditionalFormatting>
        <x14:conditionalFormatting xmlns:xm="http://schemas.microsoft.com/office/excel/2006/main">
          <x14:cfRule type="expression" priority="183" id="{7D33909C-DC42-4F59-B49D-8A984E8741C6}">
            <xm:f>AND(Title_Page!$B$4&lt;&gt;"E",K29&lt;&gt;K11+K20)</xm:f>
            <x14:dxf>
              <fill>
                <patternFill>
                  <bgColor rgb="FFFF0000"/>
                </patternFill>
              </fill>
            </x14:dxf>
          </x14:cfRule>
          <xm:sqref>K29</xm:sqref>
        </x14:conditionalFormatting>
        <x14:conditionalFormatting xmlns:xm="http://schemas.microsoft.com/office/excel/2006/main">
          <x14:cfRule type="expression" priority="182" id="{C9B6A31B-40DB-4610-9442-9024110D8ADB}">
            <xm:f>AND(Title_Page!$B$4&lt;&gt;"E",K30&lt;&gt;K12+K21)</xm:f>
            <x14:dxf>
              <fill>
                <patternFill>
                  <bgColor rgb="FFFF0000"/>
                </patternFill>
              </fill>
            </x14:dxf>
          </x14:cfRule>
          <xm:sqref>K30</xm:sqref>
        </x14:conditionalFormatting>
        <x14:conditionalFormatting xmlns:xm="http://schemas.microsoft.com/office/excel/2006/main">
          <x14:cfRule type="expression" priority="181" id="{13A6E81F-E62E-441D-A618-784ECF8A142C}">
            <xm:f>AND(Title_Page!$B$4&lt;&gt;"E",K31&lt;&gt;K13+K22)</xm:f>
            <x14:dxf>
              <fill>
                <patternFill>
                  <bgColor rgb="FFFF0000"/>
                </patternFill>
              </fill>
            </x14:dxf>
          </x14:cfRule>
          <xm:sqref>K31</xm:sqref>
        </x14:conditionalFormatting>
        <x14:conditionalFormatting xmlns:xm="http://schemas.microsoft.com/office/excel/2006/main">
          <x14:cfRule type="expression" priority="180" id="{A1AFC004-EF81-41AD-815A-FE45DB368C14}">
            <xm:f>AND(Title_Page!$B$4&lt;&gt;"E",I32&lt;&gt;I14+I23)</xm:f>
            <x14:dxf>
              <fill>
                <patternFill>
                  <bgColor rgb="FFFF0000"/>
                </patternFill>
              </fill>
            </x14:dxf>
          </x14:cfRule>
          <xm:sqref>I32</xm:sqref>
        </x14:conditionalFormatting>
        <x14:conditionalFormatting xmlns:xm="http://schemas.microsoft.com/office/excel/2006/main">
          <x14:cfRule type="expression" priority="179" id="{2DAE1E22-FF36-4440-BAD2-0907058F3FFB}">
            <xm:f>AND(Title_Page!$B$4&lt;&gt;"E",J32&lt;&gt;J14+J23)</xm:f>
            <x14:dxf>
              <fill>
                <patternFill>
                  <bgColor rgb="FFFF0000"/>
                </patternFill>
              </fill>
            </x14:dxf>
          </x14:cfRule>
          <xm:sqref>J32</xm:sqref>
        </x14:conditionalFormatting>
        <x14:conditionalFormatting xmlns:xm="http://schemas.microsoft.com/office/excel/2006/main">
          <x14:cfRule type="expression" priority="178" id="{B9DDB536-6B9A-450E-B69B-949361360920}">
            <xm:f>AND(Title_Page!$B$4&lt;&gt;"E",K32&lt;&gt;K14+K23)</xm:f>
            <x14:dxf>
              <fill>
                <patternFill>
                  <bgColor rgb="FFFF0000"/>
                </patternFill>
              </fill>
            </x14:dxf>
          </x14:cfRule>
          <xm:sqref>K32</xm:sqref>
        </x14:conditionalFormatting>
        <x14:conditionalFormatting xmlns:xm="http://schemas.microsoft.com/office/excel/2006/main">
          <x14:cfRule type="expression" priority="174" id="{8449DAAB-BE6F-486F-AF35-15729A25105E}">
            <xm:f>Title_Page!$B$4="E"</xm:f>
            <x14:dxf>
              <font>
                <strike val="0"/>
                <color theme="1"/>
              </font>
            </x14:dxf>
          </x14:cfRule>
          <xm:sqref>L7</xm:sqref>
        </x14:conditionalFormatting>
        <x14:conditionalFormatting xmlns:xm="http://schemas.microsoft.com/office/excel/2006/main">
          <x14:cfRule type="expression" priority="175" id="{892138BE-81DA-4A3C-83C8-FC9DCFB53D24}">
            <xm:f>AND(Title_Page!$B$4="E",L7&lt;&gt;"//////////")</xm:f>
            <x14:dxf>
              <fill>
                <patternFill>
                  <bgColor rgb="FFFF0000"/>
                </patternFill>
              </fill>
            </x14:dxf>
          </x14:cfRule>
          <xm:sqref>L7</xm:sqref>
        </x14:conditionalFormatting>
        <x14:conditionalFormatting xmlns:xm="http://schemas.microsoft.com/office/excel/2006/main">
          <x14:cfRule type="expression" priority="173" id="{0FFEADEF-0E2D-48E4-9E55-848F350EA72D}">
            <xm:f>AND(Title_Page!$B$4="E",O7&lt;&gt;"//////////")</xm:f>
            <x14:dxf>
              <fill>
                <patternFill>
                  <bgColor rgb="FFFF0000"/>
                </patternFill>
              </fill>
            </x14:dxf>
          </x14:cfRule>
          <xm:sqref>O7</xm:sqref>
        </x14:conditionalFormatting>
        <x14:conditionalFormatting xmlns:xm="http://schemas.microsoft.com/office/excel/2006/main">
          <x14:cfRule type="expression" priority="171" id="{97F68F4D-563C-448F-A2BD-A7201989688C}">
            <xm:f>AND(Title_Page!$B$4&lt;&gt;"E",L32&lt;&gt;L14+L23)</xm:f>
            <x14:dxf>
              <fill>
                <patternFill>
                  <bgColor rgb="FFFF0000"/>
                </patternFill>
              </fill>
            </x14:dxf>
          </x14:cfRule>
          <xm:sqref>L32</xm:sqref>
        </x14:conditionalFormatting>
        <x14:conditionalFormatting xmlns:xm="http://schemas.microsoft.com/office/excel/2006/main">
          <x14:cfRule type="expression" priority="170" id="{91348C34-F7C0-494A-8CE3-A0E340DE238F}">
            <xm:f>AND(Title_Page!$B$4&lt;&gt;"E",O25&lt;&gt;O7+O16)</xm:f>
            <x14:dxf>
              <fill>
                <patternFill>
                  <bgColor rgb="FFFF0000"/>
                </patternFill>
              </fill>
            </x14:dxf>
          </x14:cfRule>
          <xm:sqref>O25</xm:sqref>
        </x14:conditionalFormatting>
        <x14:conditionalFormatting xmlns:xm="http://schemas.microsoft.com/office/excel/2006/main">
          <x14:cfRule type="expression" priority="161" id="{6798B1D3-B876-48B3-80A0-C7DA0E3B9D1D}">
            <xm:f>Title_Page!$B$4="E"</xm:f>
            <x14:dxf>
              <font>
                <strike val="0"/>
                <color theme="1"/>
              </font>
            </x14:dxf>
          </x14:cfRule>
          <xm:sqref>L8</xm:sqref>
        </x14:conditionalFormatting>
        <x14:conditionalFormatting xmlns:xm="http://schemas.microsoft.com/office/excel/2006/main">
          <x14:cfRule type="expression" priority="162" id="{84F4B576-F62F-4AB9-B713-4844AE094010}">
            <xm:f>AND(Title_Page!$B$4="E",L8&lt;&gt;"//////////")</xm:f>
            <x14:dxf>
              <fill>
                <patternFill>
                  <bgColor rgb="FFFF0000"/>
                </patternFill>
              </fill>
            </x14:dxf>
          </x14:cfRule>
          <xm:sqref>L8</xm:sqref>
        </x14:conditionalFormatting>
        <x14:conditionalFormatting xmlns:xm="http://schemas.microsoft.com/office/excel/2006/main">
          <x14:cfRule type="expression" priority="159" id="{C0F88F7B-C61E-4DF7-8A12-86D0C84A902B}">
            <xm:f>Title_Page!$B$4="E"</xm:f>
            <x14:dxf>
              <font>
                <strike val="0"/>
                <color theme="1"/>
              </font>
            </x14:dxf>
          </x14:cfRule>
          <xm:sqref>L9</xm:sqref>
        </x14:conditionalFormatting>
        <x14:conditionalFormatting xmlns:xm="http://schemas.microsoft.com/office/excel/2006/main">
          <x14:cfRule type="expression" priority="160" id="{75C17674-D2AA-4D3C-81CC-AB1FE48F9F46}">
            <xm:f>AND(Title_Page!$B$4="E",L9&lt;&gt;"//////////")</xm:f>
            <x14:dxf>
              <fill>
                <patternFill>
                  <bgColor rgb="FFFF0000"/>
                </patternFill>
              </fill>
            </x14:dxf>
          </x14:cfRule>
          <xm:sqref>L9</xm:sqref>
        </x14:conditionalFormatting>
        <x14:conditionalFormatting xmlns:xm="http://schemas.microsoft.com/office/excel/2006/main">
          <x14:cfRule type="expression" priority="157" id="{DA55237C-8F49-4CAA-9432-EECD83FD96DB}">
            <xm:f>Title_Page!$B$4="E"</xm:f>
            <x14:dxf>
              <font>
                <strike val="0"/>
                <color theme="1"/>
              </font>
            </x14:dxf>
          </x14:cfRule>
          <xm:sqref>L10</xm:sqref>
        </x14:conditionalFormatting>
        <x14:conditionalFormatting xmlns:xm="http://schemas.microsoft.com/office/excel/2006/main">
          <x14:cfRule type="expression" priority="158" id="{B3AF137F-3C13-4005-A44B-33254C7C75A6}">
            <xm:f>AND(Title_Page!$B$4="E",L10&lt;&gt;"//////////")</xm:f>
            <x14:dxf>
              <fill>
                <patternFill>
                  <bgColor rgb="FFFF0000"/>
                </patternFill>
              </fill>
            </x14:dxf>
          </x14:cfRule>
          <xm:sqref>L10</xm:sqref>
        </x14:conditionalFormatting>
        <x14:conditionalFormatting xmlns:xm="http://schemas.microsoft.com/office/excel/2006/main">
          <x14:cfRule type="expression" priority="155" id="{12C643A6-DC0B-42CC-B53B-58D2246B16BF}">
            <xm:f>Title_Page!$B$4="E"</xm:f>
            <x14:dxf>
              <font>
                <strike val="0"/>
                <color theme="1"/>
              </font>
            </x14:dxf>
          </x14:cfRule>
          <xm:sqref>L11</xm:sqref>
        </x14:conditionalFormatting>
        <x14:conditionalFormatting xmlns:xm="http://schemas.microsoft.com/office/excel/2006/main">
          <x14:cfRule type="expression" priority="156" id="{B027A239-BDC9-48A3-AE15-FEC2C819B893}">
            <xm:f>AND(Title_Page!$B$4="E",L11&lt;&gt;"//////////")</xm:f>
            <x14:dxf>
              <fill>
                <patternFill>
                  <bgColor rgb="FFFF0000"/>
                </patternFill>
              </fill>
            </x14:dxf>
          </x14:cfRule>
          <xm:sqref>L11</xm:sqref>
        </x14:conditionalFormatting>
        <x14:conditionalFormatting xmlns:xm="http://schemas.microsoft.com/office/excel/2006/main">
          <x14:cfRule type="expression" priority="153" id="{D380A451-6DBF-4F61-9078-CA0BE2B54A84}">
            <xm:f>Title_Page!$B$4="E"</xm:f>
            <x14:dxf>
              <font>
                <strike val="0"/>
                <color theme="1"/>
              </font>
            </x14:dxf>
          </x14:cfRule>
          <xm:sqref>L12</xm:sqref>
        </x14:conditionalFormatting>
        <x14:conditionalFormatting xmlns:xm="http://schemas.microsoft.com/office/excel/2006/main">
          <x14:cfRule type="expression" priority="154" id="{2A19258C-8D75-42A6-AE25-869AF4241E8E}">
            <xm:f>AND(Title_Page!$B$4="E",L12&lt;&gt;"//////////")</xm:f>
            <x14:dxf>
              <fill>
                <patternFill>
                  <bgColor rgb="FFFF0000"/>
                </patternFill>
              </fill>
            </x14:dxf>
          </x14:cfRule>
          <xm:sqref>L12</xm:sqref>
        </x14:conditionalFormatting>
        <x14:conditionalFormatting xmlns:xm="http://schemas.microsoft.com/office/excel/2006/main">
          <x14:cfRule type="expression" priority="151" id="{80275704-323C-4A99-AB3A-47F96992ABBF}">
            <xm:f>Title_Page!$B$4="E"</xm:f>
            <x14:dxf>
              <font>
                <strike val="0"/>
                <color theme="1"/>
              </font>
            </x14:dxf>
          </x14:cfRule>
          <xm:sqref>L13</xm:sqref>
        </x14:conditionalFormatting>
        <x14:conditionalFormatting xmlns:xm="http://schemas.microsoft.com/office/excel/2006/main">
          <x14:cfRule type="expression" priority="152" id="{EAE7EA00-9868-41A5-AD06-11D9346EE3D6}">
            <xm:f>AND(Title_Page!$B$4="E",L13&lt;&gt;"//////////")</xm:f>
            <x14:dxf>
              <fill>
                <patternFill>
                  <bgColor rgb="FFFF0000"/>
                </patternFill>
              </fill>
            </x14:dxf>
          </x14:cfRule>
          <xm:sqref>L13</xm:sqref>
        </x14:conditionalFormatting>
        <x14:conditionalFormatting xmlns:xm="http://schemas.microsoft.com/office/excel/2006/main">
          <x14:cfRule type="expression" priority="149" id="{931AAAB6-143D-4587-B1E0-35FCD4454E42}">
            <xm:f>Title_Page!$B$4="E"</xm:f>
            <x14:dxf>
              <font>
                <strike val="0"/>
                <color theme="1"/>
              </font>
            </x14:dxf>
          </x14:cfRule>
          <xm:sqref>M7</xm:sqref>
        </x14:conditionalFormatting>
        <x14:conditionalFormatting xmlns:xm="http://schemas.microsoft.com/office/excel/2006/main">
          <x14:cfRule type="expression" priority="150" id="{AA101867-1F2B-4962-8B53-8A0D5CF4BBAA}">
            <xm:f>AND(Title_Page!$B$4="E",M7&lt;&gt;"//////////")</xm:f>
            <x14:dxf>
              <fill>
                <patternFill>
                  <bgColor rgb="FFFF0000"/>
                </patternFill>
              </fill>
            </x14:dxf>
          </x14:cfRule>
          <xm:sqref>M7</xm:sqref>
        </x14:conditionalFormatting>
        <x14:conditionalFormatting xmlns:xm="http://schemas.microsoft.com/office/excel/2006/main">
          <x14:cfRule type="expression" priority="147" id="{4FF6AB25-1E25-4D69-85B6-79AA882D7540}">
            <xm:f>Title_Page!$B$4="E"</xm:f>
            <x14:dxf>
              <font>
                <strike val="0"/>
                <color theme="1"/>
              </font>
            </x14:dxf>
          </x14:cfRule>
          <xm:sqref>M8</xm:sqref>
        </x14:conditionalFormatting>
        <x14:conditionalFormatting xmlns:xm="http://schemas.microsoft.com/office/excel/2006/main">
          <x14:cfRule type="expression" priority="148" id="{055D6D91-64EC-46B0-90CD-907B70994E67}">
            <xm:f>AND(Title_Page!$B$4="E",M8&lt;&gt;"//////////")</xm:f>
            <x14:dxf>
              <fill>
                <patternFill>
                  <bgColor rgb="FFFF0000"/>
                </patternFill>
              </fill>
            </x14:dxf>
          </x14:cfRule>
          <xm:sqref>M8</xm:sqref>
        </x14:conditionalFormatting>
        <x14:conditionalFormatting xmlns:xm="http://schemas.microsoft.com/office/excel/2006/main">
          <x14:cfRule type="expression" priority="145" id="{2F90F4EA-0D3E-4F35-9EC2-49C0BFBB940E}">
            <xm:f>Title_Page!$B$4="E"</xm:f>
            <x14:dxf>
              <font>
                <strike val="0"/>
                <color theme="1"/>
              </font>
            </x14:dxf>
          </x14:cfRule>
          <xm:sqref>M9</xm:sqref>
        </x14:conditionalFormatting>
        <x14:conditionalFormatting xmlns:xm="http://schemas.microsoft.com/office/excel/2006/main">
          <x14:cfRule type="expression" priority="146" id="{1FF69BE5-41B1-495C-9B11-AAA878EE76D5}">
            <xm:f>AND(Title_Page!$B$4="E",M9&lt;&gt;"//////////")</xm:f>
            <x14:dxf>
              <fill>
                <patternFill>
                  <bgColor rgb="FFFF0000"/>
                </patternFill>
              </fill>
            </x14:dxf>
          </x14:cfRule>
          <xm:sqref>M9</xm:sqref>
        </x14:conditionalFormatting>
        <x14:conditionalFormatting xmlns:xm="http://schemas.microsoft.com/office/excel/2006/main">
          <x14:cfRule type="expression" priority="143" id="{F581A00B-4FEF-486C-A94F-635A83FEF162}">
            <xm:f>Title_Page!$B$4="E"</xm:f>
            <x14:dxf>
              <font>
                <strike val="0"/>
                <color theme="1"/>
              </font>
            </x14:dxf>
          </x14:cfRule>
          <xm:sqref>M10</xm:sqref>
        </x14:conditionalFormatting>
        <x14:conditionalFormatting xmlns:xm="http://schemas.microsoft.com/office/excel/2006/main">
          <x14:cfRule type="expression" priority="144" id="{4E9A5A8B-F2C9-4E86-9769-422196EEBAEB}">
            <xm:f>AND(Title_Page!$B$4="E",M10&lt;&gt;"//////////")</xm:f>
            <x14:dxf>
              <fill>
                <patternFill>
                  <bgColor rgb="FFFF0000"/>
                </patternFill>
              </fill>
            </x14:dxf>
          </x14:cfRule>
          <xm:sqref>M10</xm:sqref>
        </x14:conditionalFormatting>
        <x14:conditionalFormatting xmlns:xm="http://schemas.microsoft.com/office/excel/2006/main">
          <x14:cfRule type="expression" priority="141" id="{BCC73F80-288D-43F9-91EB-0902AA0A96E8}">
            <xm:f>Title_Page!$B$4="E"</xm:f>
            <x14:dxf>
              <font>
                <strike val="0"/>
                <color theme="1"/>
              </font>
            </x14:dxf>
          </x14:cfRule>
          <xm:sqref>M11</xm:sqref>
        </x14:conditionalFormatting>
        <x14:conditionalFormatting xmlns:xm="http://schemas.microsoft.com/office/excel/2006/main">
          <x14:cfRule type="expression" priority="142" id="{8539D66F-FF03-40D0-97C5-8AD8BAB849A8}">
            <xm:f>AND(Title_Page!$B$4="E",M11&lt;&gt;"//////////")</xm:f>
            <x14:dxf>
              <fill>
                <patternFill>
                  <bgColor rgb="FFFF0000"/>
                </patternFill>
              </fill>
            </x14:dxf>
          </x14:cfRule>
          <xm:sqref>M11</xm:sqref>
        </x14:conditionalFormatting>
        <x14:conditionalFormatting xmlns:xm="http://schemas.microsoft.com/office/excel/2006/main">
          <x14:cfRule type="expression" priority="139" id="{CB5C502A-530C-4639-80CF-CFADA6AF31A2}">
            <xm:f>Title_Page!$B$4="E"</xm:f>
            <x14:dxf>
              <font>
                <strike val="0"/>
                <color theme="1"/>
              </font>
            </x14:dxf>
          </x14:cfRule>
          <xm:sqref>M12</xm:sqref>
        </x14:conditionalFormatting>
        <x14:conditionalFormatting xmlns:xm="http://schemas.microsoft.com/office/excel/2006/main">
          <x14:cfRule type="expression" priority="140" id="{765D1538-5CA9-4291-B8A4-37F1F2CFFE60}">
            <xm:f>AND(Title_Page!$B$4="E",M12&lt;&gt;"//////////")</xm:f>
            <x14:dxf>
              <fill>
                <patternFill>
                  <bgColor rgb="FFFF0000"/>
                </patternFill>
              </fill>
            </x14:dxf>
          </x14:cfRule>
          <xm:sqref>M12</xm:sqref>
        </x14:conditionalFormatting>
        <x14:conditionalFormatting xmlns:xm="http://schemas.microsoft.com/office/excel/2006/main">
          <x14:cfRule type="expression" priority="137" id="{AB5B4595-BF1C-4228-8384-D1804C975DA8}">
            <xm:f>Title_Page!$B$4="E"</xm:f>
            <x14:dxf>
              <font>
                <strike val="0"/>
                <color theme="1"/>
              </font>
            </x14:dxf>
          </x14:cfRule>
          <xm:sqref>M13</xm:sqref>
        </x14:conditionalFormatting>
        <x14:conditionalFormatting xmlns:xm="http://schemas.microsoft.com/office/excel/2006/main">
          <x14:cfRule type="expression" priority="138" id="{2CF0FD79-B507-48FD-BFF6-741062495958}">
            <xm:f>AND(Title_Page!$B$4="E",M13&lt;&gt;"//////////")</xm:f>
            <x14:dxf>
              <fill>
                <patternFill>
                  <bgColor rgb="FFFF0000"/>
                </patternFill>
              </fill>
            </x14:dxf>
          </x14:cfRule>
          <xm:sqref>M13</xm:sqref>
        </x14:conditionalFormatting>
        <x14:conditionalFormatting xmlns:xm="http://schemas.microsoft.com/office/excel/2006/main">
          <x14:cfRule type="expression" priority="135" id="{61AB02D0-2311-4C9F-A4C2-26C6B6EDABA3}">
            <xm:f>Title_Page!$B$4="E"</xm:f>
            <x14:dxf>
              <font>
                <strike val="0"/>
                <color theme="1"/>
              </font>
            </x14:dxf>
          </x14:cfRule>
          <xm:sqref>N7</xm:sqref>
        </x14:conditionalFormatting>
        <x14:conditionalFormatting xmlns:xm="http://schemas.microsoft.com/office/excel/2006/main">
          <x14:cfRule type="expression" priority="136" id="{EF8A1A4B-6102-47E7-A413-FC499354B3B6}">
            <xm:f>AND(Title_Page!$B$4="E",N7&lt;&gt;"//////////")</xm:f>
            <x14:dxf>
              <fill>
                <patternFill>
                  <bgColor rgb="FFFF0000"/>
                </patternFill>
              </fill>
            </x14:dxf>
          </x14:cfRule>
          <xm:sqref>N7</xm:sqref>
        </x14:conditionalFormatting>
        <x14:conditionalFormatting xmlns:xm="http://schemas.microsoft.com/office/excel/2006/main">
          <x14:cfRule type="expression" priority="133" id="{95DA2B5C-A8C4-409E-8938-E814F3957FAB}">
            <xm:f>Title_Page!$B$4="E"</xm:f>
            <x14:dxf>
              <font>
                <strike val="0"/>
                <color theme="1"/>
              </font>
            </x14:dxf>
          </x14:cfRule>
          <xm:sqref>N8</xm:sqref>
        </x14:conditionalFormatting>
        <x14:conditionalFormatting xmlns:xm="http://schemas.microsoft.com/office/excel/2006/main">
          <x14:cfRule type="expression" priority="134" id="{C7AF6145-D1EC-41FE-94E2-B65075A2F59A}">
            <xm:f>AND(Title_Page!$B$4="E",N8&lt;&gt;"//////////")</xm:f>
            <x14:dxf>
              <fill>
                <patternFill>
                  <bgColor rgb="FFFF0000"/>
                </patternFill>
              </fill>
            </x14:dxf>
          </x14:cfRule>
          <xm:sqref>N8</xm:sqref>
        </x14:conditionalFormatting>
        <x14:conditionalFormatting xmlns:xm="http://schemas.microsoft.com/office/excel/2006/main">
          <x14:cfRule type="expression" priority="131" id="{096C37C0-B580-457A-9144-E8E5E8893E5F}">
            <xm:f>Title_Page!$B$4="E"</xm:f>
            <x14:dxf>
              <font>
                <strike val="0"/>
                <color theme="1"/>
              </font>
            </x14:dxf>
          </x14:cfRule>
          <xm:sqref>N9</xm:sqref>
        </x14:conditionalFormatting>
        <x14:conditionalFormatting xmlns:xm="http://schemas.microsoft.com/office/excel/2006/main">
          <x14:cfRule type="expression" priority="132" id="{8376694A-8361-4713-A09B-B2A760DA0E9E}">
            <xm:f>AND(Title_Page!$B$4="E",N9&lt;&gt;"//////////")</xm:f>
            <x14:dxf>
              <fill>
                <patternFill>
                  <bgColor rgb="FFFF0000"/>
                </patternFill>
              </fill>
            </x14:dxf>
          </x14:cfRule>
          <xm:sqref>N9</xm:sqref>
        </x14:conditionalFormatting>
        <x14:conditionalFormatting xmlns:xm="http://schemas.microsoft.com/office/excel/2006/main">
          <x14:cfRule type="expression" priority="129" id="{3148C34B-4EE0-4DBD-835D-4918EFF3168C}">
            <xm:f>Title_Page!$B$4="E"</xm:f>
            <x14:dxf>
              <font>
                <strike val="0"/>
                <color theme="1"/>
              </font>
            </x14:dxf>
          </x14:cfRule>
          <xm:sqref>N10</xm:sqref>
        </x14:conditionalFormatting>
        <x14:conditionalFormatting xmlns:xm="http://schemas.microsoft.com/office/excel/2006/main">
          <x14:cfRule type="expression" priority="130" id="{1A0322D0-106B-4121-A851-2EF8C44154E0}">
            <xm:f>AND(Title_Page!$B$4="E",N10&lt;&gt;"//////////")</xm:f>
            <x14:dxf>
              <fill>
                <patternFill>
                  <bgColor rgb="FFFF0000"/>
                </patternFill>
              </fill>
            </x14:dxf>
          </x14:cfRule>
          <xm:sqref>N10</xm:sqref>
        </x14:conditionalFormatting>
        <x14:conditionalFormatting xmlns:xm="http://schemas.microsoft.com/office/excel/2006/main">
          <x14:cfRule type="expression" priority="127" id="{7CDA2282-C5E8-4AD5-9B88-16411F681E0D}">
            <xm:f>Title_Page!$B$4="E"</xm:f>
            <x14:dxf>
              <font>
                <strike val="0"/>
                <color theme="1"/>
              </font>
            </x14:dxf>
          </x14:cfRule>
          <xm:sqref>N11</xm:sqref>
        </x14:conditionalFormatting>
        <x14:conditionalFormatting xmlns:xm="http://schemas.microsoft.com/office/excel/2006/main">
          <x14:cfRule type="expression" priority="128" id="{88EB83CC-180D-4B9E-B2CE-5415AFEDF104}">
            <xm:f>AND(Title_Page!$B$4="E",N11&lt;&gt;"//////////")</xm:f>
            <x14:dxf>
              <fill>
                <patternFill>
                  <bgColor rgb="FFFF0000"/>
                </patternFill>
              </fill>
            </x14:dxf>
          </x14:cfRule>
          <xm:sqref>N11</xm:sqref>
        </x14:conditionalFormatting>
        <x14:conditionalFormatting xmlns:xm="http://schemas.microsoft.com/office/excel/2006/main">
          <x14:cfRule type="expression" priority="125" id="{A4C9CD5A-D792-43C7-B6CC-C0EBC0AE5875}">
            <xm:f>Title_Page!$B$4="E"</xm:f>
            <x14:dxf>
              <font>
                <strike val="0"/>
                <color theme="1"/>
              </font>
            </x14:dxf>
          </x14:cfRule>
          <xm:sqref>N12</xm:sqref>
        </x14:conditionalFormatting>
        <x14:conditionalFormatting xmlns:xm="http://schemas.microsoft.com/office/excel/2006/main">
          <x14:cfRule type="expression" priority="126" id="{E09AE7A9-17AE-4F71-87EA-8E9BAF492BD5}">
            <xm:f>AND(Title_Page!$B$4="E",N12&lt;&gt;"//////////")</xm:f>
            <x14:dxf>
              <fill>
                <patternFill>
                  <bgColor rgb="FFFF0000"/>
                </patternFill>
              </fill>
            </x14:dxf>
          </x14:cfRule>
          <xm:sqref>N12</xm:sqref>
        </x14:conditionalFormatting>
        <x14:conditionalFormatting xmlns:xm="http://schemas.microsoft.com/office/excel/2006/main">
          <x14:cfRule type="expression" priority="123" id="{5A8B7751-9A3E-4770-817A-ED3C51B81CAE}">
            <xm:f>Title_Page!$B$4="E"</xm:f>
            <x14:dxf>
              <font>
                <strike val="0"/>
                <color theme="1"/>
              </font>
            </x14:dxf>
          </x14:cfRule>
          <xm:sqref>N13</xm:sqref>
        </x14:conditionalFormatting>
        <x14:conditionalFormatting xmlns:xm="http://schemas.microsoft.com/office/excel/2006/main">
          <x14:cfRule type="expression" priority="124" id="{9C1ECC68-FFFE-4D55-B51A-65E2C2E67920}">
            <xm:f>AND(Title_Page!$B$4="E",N13&lt;&gt;"//////////")</xm:f>
            <x14:dxf>
              <fill>
                <patternFill>
                  <bgColor rgb="FFFF0000"/>
                </patternFill>
              </fill>
            </x14:dxf>
          </x14:cfRule>
          <xm:sqref>N13</xm:sqref>
        </x14:conditionalFormatting>
        <x14:conditionalFormatting xmlns:xm="http://schemas.microsoft.com/office/excel/2006/main">
          <x14:cfRule type="expression" priority="122" id="{95DF2228-DA7F-4012-BCBB-12D882F09751}">
            <xm:f>AND(Title_Page!$B$4="E",O8&lt;&gt;"//////////")</xm:f>
            <x14:dxf>
              <fill>
                <patternFill>
                  <bgColor rgb="FFFF0000"/>
                </patternFill>
              </fill>
            </x14:dxf>
          </x14:cfRule>
          <xm:sqref>O8</xm:sqref>
        </x14:conditionalFormatting>
        <x14:conditionalFormatting xmlns:xm="http://schemas.microsoft.com/office/excel/2006/main">
          <x14:cfRule type="expression" priority="121" id="{72FA0CBF-E8B1-4F99-B4A3-CC9BC9C7D5F7}">
            <xm:f>AND(Title_Page!$B$4="E",O9&lt;&gt;"//////////")</xm:f>
            <x14:dxf>
              <fill>
                <patternFill>
                  <bgColor rgb="FFFF0000"/>
                </patternFill>
              </fill>
            </x14:dxf>
          </x14:cfRule>
          <xm:sqref>O9</xm:sqref>
        </x14:conditionalFormatting>
        <x14:conditionalFormatting xmlns:xm="http://schemas.microsoft.com/office/excel/2006/main">
          <x14:cfRule type="expression" priority="120" id="{076E0B1B-D7AD-4AA4-8673-3ADAC0BE9E42}">
            <xm:f>AND(Title_Page!$B$4="E",O10&lt;&gt;"//////////")</xm:f>
            <x14:dxf>
              <fill>
                <patternFill>
                  <bgColor rgb="FFFF0000"/>
                </patternFill>
              </fill>
            </x14:dxf>
          </x14:cfRule>
          <xm:sqref>O10</xm:sqref>
        </x14:conditionalFormatting>
        <x14:conditionalFormatting xmlns:xm="http://schemas.microsoft.com/office/excel/2006/main">
          <x14:cfRule type="expression" priority="119" id="{B32ACE60-CFF3-45B0-89FA-211023CFDB44}">
            <xm:f>AND(Title_Page!$B$4="E",O11&lt;&gt;"//////////")</xm:f>
            <x14:dxf>
              <fill>
                <patternFill>
                  <bgColor rgb="FFFF0000"/>
                </patternFill>
              </fill>
            </x14:dxf>
          </x14:cfRule>
          <xm:sqref>O11</xm:sqref>
        </x14:conditionalFormatting>
        <x14:conditionalFormatting xmlns:xm="http://schemas.microsoft.com/office/excel/2006/main">
          <x14:cfRule type="expression" priority="118" id="{EB2C6B6D-688E-4745-82C2-911C58AB8A57}">
            <xm:f>AND(Title_Page!$B$4="E",O12&lt;&gt;"//////////")</xm:f>
            <x14:dxf>
              <fill>
                <patternFill>
                  <bgColor rgb="FFFF0000"/>
                </patternFill>
              </fill>
            </x14:dxf>
          </x14:cfRule>
          <xm:sqref>O12</xm:sqref>
        </x14:conditionalFormatting>
        <x14:conditionalFormatting xmlns:xm="http://schemas.microsoft.com/office/excel/2006/main">
          <x14:cfRule type="expression" priority="117" id="{1535C6AE-0683-4402-B771-F233D63287EE}">
            <xm:f>AND(Title_Page!$B$4="E",O13&lt;&gt;"//////////")</xm:f>
            <x14:dxf>
              <fill>
                <patternFill>
                  <bgColor rgb="FFFF0000"/>
                </patternFill>
              </fill>
            </x14:dxf>
          </x14:cfRule>
          <xm:sqref>O13</xm:sqref>
        </x14:conditionalFormatting>
        <x14:conditionalFormatting xmlns:xm="http://schemas.microsoft.com/office/excel/2006/main">
          <x14:cfRule type="expression" priority="27" id="{D44CF4C4-979C-4D67-BF7F-08819D1137F7}">
            <xm:f>AND(Title_Page!$B$4&lt;&gt;"E",O26&lt;&gt;O8+O17)</xm:f>
            <x14:dxf>
              <fill>
                <patternFill>
                  <bgColor rgb="FFFF0000"/>
                </patternFill>
              </fill>
            </x14:dxf>
          </x14:cfRule>
          <xm:sqref>O26</xm:sqref>
        </x14:conditionalFormatting>
        <x14:conditionalFormatting xmlns:xm="http://schemas.microsoft.com/office/excel/2006/main">
          <x14:cfRule type="expression" priority="26" id="{CE8026D2-ECFF-446F-81D6-2750CEC8B8F8}">
            <xm:f>AND(Title_Page!$B$4&lt;&gt;"E",O27&lt;&gt;O9+O18)</xm:f>
            <x14:dxf>
              <fill>
                <patternFill>
                  <bgColor rgb="FFFF0000"/>
                </patternFill>
              </fill>
            </x14:dxf>
          </x14:cfRule>
          <xm:sqref>O27</xm:sqref>
        </x14:conditionalFormatting>
        <x14:conditionalFormatting xmlns:xm="http://schemas.microsoft.com/office/excel/2006/main">
          <x14:cfRule type="expression" priority="25" id="{3A1749BD-634F-4ADC-94AD-F202A87F2BB1}">
            <xm:f>AND(Title_Page!$B$4&lt;&gt;"E",O28&lt;&gt;O10+O19)</xm:f>
            <x14:dxf>
              <fill>
                <patternFill>
                  <bgColor rgb="FFFF0000"/>
                </patternFill>
              </fill>
            </x14:dxf>
          </x14:cfRule>
          <xm:sqref>O28</xm:sqref>
        </x14:conditionalFormatting>
        <x14:conditionalFormatting xmlns:xm="http://schemas.microsoft.com/office/excel/2006/main">
          <x14:cfRule type="expression" priority="24" id="{A4E6E859-6423-4794-B498-A65A24D02ABD}">
            <xm:f>AND(Title_Page!$B$4&lt;&gt;"E",O29&lt;&gt;O11+O20)</xm:f>
            <x14:dxf>
              <fill>
                <patternFill>
                  <bgColor rgb="FFFF0000"/>
                </patternFill>
              </fill>
            </x14:dxf>
          </x14:cfRule>
          <xm:sqref>O29</xm:sqref>
        </x14:conditionalFormatting>
        <x14:conditionalFormatting xmlns:xm="http://schemas.microsoft.com/office/excel/2006/main">
          <x14:cfRule type="expression" priority="23" id="{2A885C5D-098F-48F3-8A94-61132F8919B6}">
            <xm:f>AND(Title_Page!$B$4&lt;&gt;"E",O30&lt;&gt;O12+O21)</xm:f>
            <x14:dxf>
              <fill>
                <patternFill>
                  <bgColor rgb="FFFF0000"/>
                </patternFill>
              </fill>
            </x14:dxf>
          </x14:cfRule>
          <xm:sqref>O30</xm:sqref>
        </x14:conditionalFormatting>
        <x14:conditionalFormatting xmlns:xm="http://schemas.microsoft.com/office/excel/2006/main">
          <x14:cfRule type="expression" priority="22" id="{02BFB68F-3B4A-4EBC-9A60-1713762A3E8A}">
            <xm:f>AND(Title_Page!$B$4&lt;&gt;"E",O31&lt;&gt;O13+O22)</xm:f>
            <x14:dxf>
              <fill>
                <patternFill>
                  <bgColor rgb="FFFF0000"/>
                </patternFill>
              </fill>
            </x14:dxf>
          </x14:cfRule>
          <xm:sqref>O31</xm:sqref>
        </x14:conditionalFormatting>
        <x14:conditionalFormatting xmlns:xm="http://schemas.microsoft.com/office/excel/2006/main">
          <x14:cfRule type="expression" priority="21" id="{9B99C654-7197-44D1-B386-45C97ACC6FD4}">
            <xm:f>AND(Title_Page!$B$4&lt;&gt;"E",M32&lt;&gt;M14+M23)</xm:f>
            <x14:dxf>
              <fill>
                <patternFill>
                  <bgColor rgb="FFFF0000"/>
                </patternFill>
              </fill>
            </x14:dxf>
          </x14:cfRule>
          <xm:sqref>M32</xm:sqref>
        </x14:conditionalFormatting>
        <x14:conditionalFormatting xmlns:xm="http://schemas.microsoft.com/office/excel/2006/main">
          <x14:cfRule type="expression" priority="20" id="{2B515E6D-2F44-4A9E-A4DA-4726F374A9CA}">
            <xm:f>AND(Title_Page!$B$4&lt;&gt;"E",N32&lt;&gt;N14+N23)</xm:f>
            <x14:dxf>
              <fill>
                <patternFill>
                  <bgColor rgb="FFFF0000"/>
                </patternFill>
              </fill>
            </x14:dxf>
          </x14:cfRule>
          <xm:sqref>N32</xm:sqref>
        </x14:conditionalFormatting>
        <x14:conditionalFormatting xmlns:xm="http://schemas.microsoft.com/office/excel/2006/main">
          <x14:cfRule type="expression" priority="19" id="{2EC17CBF-5468-49A6-99A4-50B79A15CB56}">
            <xm:f>AND(Title_Page!$B$4&lt;&gt;"E",O32&lt;&gt;O14+O23)</xm:f>
            <x14:dxf>
              <fill>
                <patternFill>
                  <bgColor rgb="FFFF0000"/>
                </patternFill>
              </fill>
            </x14:dxf>
          </x14:cfRule>
          <xm:sqref>O32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D161F43-7B3D-4A94-A1CB-458AB0071CA1}">
          <x14:formula1>
            <xm:f>'Hide_me(drop_downs)'!$A$6:$A$10</xm:f>
          </x14:formula1>
          <xm:sqref>S7:S14 S16:S23 S25:S32 S35:S42 S44 S47:S54 S58:S59 S61:S62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F589-350E-40F7-B253-FD63CD029995}">
  <sheetPr>
    <pageSetUpPr fitToPage="1"/>
  </sheetPr>
  <dimension ref="A1:S72"/>
  <sheetViews>
    <sheetView zoomScale="90" zoomScaleNormal="90" workbookViewId="0">
      <pane xSplit="7" ySplit="4" topLeftCell="H5" activePane="bottomRight" state="frozen"/>
      <selection pane="topRight"/>
      <selection pane="bottomLeft"/>
      <selection pane="bottomRight"/>
    </sheetView>
  </sheetViews>
  <sheetFormatPr defaultColWidth="9.83984375" defaultRowHeight="12.3" x14ac:dyDescent="0.4"/>
  <cols>
    <col min="1" max="1" width="10" style="21" bestFit="1" customWidth="1"/>
    <col min="2" max="4" width="2" style="416" customWidth="1"/>
    <col min="5" max="5" width="70.20703125" style="416" customWidth="1"/>
    <col min="6" max="6" width="2.83984375" style="416" hidden="1" customWidth="1"/>
    <col min="7" max="7" width="0.5234375" style="416" customWidth="1"/>
    <col min="8" max="8" width="21.83984375" style="416" customWidth="1"/>
    <col min="9" max="9" width="23.20703125" style="416" customWidth="1"/>
    <col min="10" max="10" width="20.5234375" style="416" customWidth="1"/>
    <col min="11" max="11" width="15.83984375" style="416" bestFit="1" customWidth="1"/>
    <col min="12" max="12" width="21.83984375" style="416" customWidth="1"/>
    <col min="13" max="13" width="23.20703125" style="416" customWidth="1"/>
    <col min="14" max="14" width="20.5234375" style="416" customWidth="1"/>
    <col min="15" max="15" width="15.83984375" style="416" bestFit="1" customWidth="1"/>
    <col min="16" max="16" width="15.5234375" style="161" hidden="1" customWidth="1"/>
    <col min="17" max="17" width="30.83984375" style="121" hidden="1" customWidth="1"/>
    <col min="18" max="18" width="14.68359375" style="416" hidden="1" customWidth="1"/>
    <col min="19" max="19" width="43.5234375" style="416" customWidth="1"/>
    <col min="20" max="16384" width="9.83984375" style="416"/>
  </cols>
  <sheetData>
    <row r="1" spans="1:19" ht="76.75" customHeight="1" x14ac:dyDescent="0.5">
      <c r="A1" s="417" t="s">
        <v>362</v>
      </c>
      <c r="B1" s="815" t="s">
        <v>309</v>
      </c>
      <c r="C1" s="815"/>
      <c r="D1" s="815"/>
      <c r="E1" s="815"/>
      <c r="F1" s="815"/>
      <c r="G1" s="815"/>
      <c r="H1" s="816"/>
      <c r="I1" s="816"/>
      <c r="J1" s="816"/>
      <c r="K1" s="817"/>
      <c r="L1" s="824" t="s">
        <v>1364</v>
      </c>
      <c r="M1" s="825"/>
      <c r="N1" s="825"/>
      <c r="O1" s="826"/>
      <c r="P1" s="133"/>
    </row>
    <row r="2" spans="1:19" ht="55.5" customHeight="1" x14ac:dyDescent="0.5">
      <c r="A2" s="418"/>
      <c r="B2" s="419"/>
      <c r="C2" s="419"/>
      <c r="D2" s="419"/>
      <c r="E2" s="419"/>
      <c r="F2" s="419"/>
      <c r="G2" s="419"/>
      <c r="H2" s="821" t="s">
        <v>1166</v>
      </c>
      <c r="I2" s="822"/>
      <c r="J2" s="822"/>
      <c r="K2" s="823"/>
      <c r="L2" s="821" t="s">
        <v>848</v>
      </c>
      <c r="M2" s="822"/>
      <c r="N2" s="822"/>
      <c r="O2" s="823"/>
      <c r="P2" s="133"/>
    </row>
    <row r="3" spans="1:19" ht="32.700000000000003" customHeight="1" x14ac:dyDescent="0.5">
      <c r="A3" s="418"/>
      <c r="B3" s="419"/>
      <c r="C3" s="419"/>
      <c r="D3" s="419"/>
      <c r="E3" s="419"/>
      <c r="F3" s="419"/>
      <c r="G3" s="419"/>
      <c r="H3" s="818" t="s">
        <v>167</v>
      </c>
      <c r="I3" s="819"/>
      <c r="J3" s="819"/>
      <c r="K3" s="820"/>
      <c r="L3" s="818" t="s">
        <v>167</v>
      </c>
      <c r="M3" s="819"/>
      <c r="N3" s="819"/>
      <c r="O3" s="820"/>
      <c r="P3" s="133"/>
      <c r="Q3" s="134"/>
      <c r="R3" s="135"/>
      <c r="S3" s="136" t="s">
        <v>1167</v>
      </c>
    </row>
    <row r="4" spans="1:19" ht="60" x14ac:dyDescent="0.5">
      <c r="A4" s="420"/>
      <c r="B4" s="421"/>
      <c r="C4" s="421"/>
      <c r="D4" s="421"/>
      <c r="E4" s="421"/>
      <c r="F4" s="421"/>
      <c r="G4" s="421"/>
      <c r="H4" s="422" t="s">
        <v>650</v>
      </c>
      <c r="I4" s="422" t="s">
        <v>856</v>
      </c>
      <c r="J4" s="422" t="s">
        <v>632</v>
      </c>
      <c r="K4" s="422" t="s">
        <v>633</v>
      </c>
      <c r="L4" s="422" t="s">
        <v>650</v>
      </c>
      <c r="M4" s="422" t="s">
        <v>856</v>
      </c>
      <c r="N4" s="422" t="s">
        <v>632</v>
      </c>
      <c r="O4" s="422" t="s">
        <v>633</v>
      </c>
      <c r="P4" s="624" t="s">
        <v>376</v>
      </c>
      <c r="Q4" s="139"/>
      <c r="R4" s="135"/>
      <c r="S4" s="140" t="s">
        <v>1509</v>
      </c>
    </row>
    <row r="5" spans="1:19" ht="12.75" customHeight="1" x14ac:dyDescent="0.4">
      <c r="A5" s="423">
        <v>1</v>
      </c>
      <c r="B5" s="721" t="s">
        <v>168</v>
      </c>
      <c r="C5" s="722"/>
      <c r="D5" s="722"/>
      <c r="E5" s="722"/>
      <c r="F5" s="722"/>
      <c r="G5" s="424"/>
      <c r="H5" s="425"/>
      <c r="I5" s="425"/>
      <c r="J5" s="425"/>
      <c r="K5" s="425"/>
      <c r="L5" s="425"/>
      <c r="M5" s="425"/>
      <c r="N5" s="425"/>
      <c r="O5" s="425"/>
      <c r="P5" s="686" t="s">
        <v>1485</v>
      </c>
      <c r="Q5" s="142" t="s">
        <v>88</v>
      </c>
      <c r="R5" s="133" t="s">
        <v>377</v>
      </c>
      <c r="S5" s="143" t="s">
        <v>388</v>
      </c>
    </row>
    <row r="6" spans="1:19" ht="12.75" customHeight="1" x14ac:dyDescent="0.45">
      <c r="A6" s="423" t="s">
        <v>219</v>
      </c>
      <c r="B6" s="426"/>
      <c r="C6" s="427"/>
      <c r="D6" s="481" t="s">
        <v>1393</v>
      </c>
      <c r="E6" s="428"/>
      <c r="F6" s="428"/>
      <c r="G6" s="429"/>
      <c r="H6" s="430"/>
      <c r="I6" s="430"/>
      <c r="J6" s="430"/>
      <c r="K6" s="430"/>
      <c r="L6" s="430"/>
      <c r="M6" s="430"/>
      <c r="N6" s="430"/>
      <c r="O6" s="430"/>
      <c r="P6" s="133">
        <f>COUNTIF(P7:P69,"=ZERO")</f>
        <v>25</v>
      </c>
      <c r="Q6" s="146" t="s">
        <v>376</v>
      </c>
      <c r="R6" s="147" t="s">
        <v>376</v>
      </c>
      <c r="S6" s="142" t="s">
        <v>368</v>
      </c>
    </row>
    <row r="7" spans="1:19" ht="12.75" customHeight="1" x14ac:dyDescent="0.4">
      <c r="A7" s="423" t="s">
        <v>275</v>
      </c>
      <c r="B7" s="431"/>
      <c r="C7" s="432"/>
      <c r="D7" s="432"/>
      <c r="E7" s="433" t="s">
        <v>169</v>
      </c>
      <c r="F7" s="432"/>
      <c r="G7" s="434"/>
      <c r="H7" s="740">
        <v>0</v>
      </c>
      <c r="I7" s="740">
        <v>0</v>
      </c>
      <c r="J7" s="740">
        <v>0</v>
      </c>
      <c r="K7" s="692">
        <f>SUM(H7:J7)</f>
        <v>0</v>
      </c>
      <c r="L7" s="740">
        <v>0</v>
      </c>
      <c r="M7" s="740">
        <v>0</v>
      </c>
      <c r="N7" s="740">
        <v>0</v>
      </c>
      <c r="O7" s="692">
        <f>SUM(L7:N7)</f>
        <v>0</v>
      </c>
      <c r="P7" s="150"/>
      <c r="Q7" s="174">
        <f>K7-O7</f>
        <v>0</v>
      </c>
      <c r="R7" s="150" t="str">
        <f>IF(AND(OR(K7=0,O7&lt;&gt;0),OR(O7=0,K7&lt;&gt;0)),IF((K7+O7+Q7&lt;&gt;0),IF(AND(OR(K7&gt;0,O7&lt;0),OR(O7&gt;0,K7&lt;0)),ABS(Q7/MIN(ABS(O7),ABS(K7))),10),"-"),10)</f>
        <v>-</v>
      </c>
      <c r="S7" s="736"/>
    </row>
    <row r="8" spans="1:19" ht="12.75" customHeight="1" x14ac:dyDescent="0.4">
      <c r="A8" s="423" t="s">
        <v>272</v>
      </c>
      <c r="B8" s="431"/>
      <c r="C8" s="432"/>
      <c r="D8" s="432"/>
      <c r="E8" s="433" t="s">
        <v>984</v>
      </c>
      <c r="F8" s="432"/>
      <c r="G8" s="434"/>
      <c r="H8" s="740">
        <v>0</v>
      </c>
      <c r="I8" s="740">
        <v>0</v>
      </c>
      <c r="J8" s="740">
        <v>0</v>
      </c>
      <c r="K8" s="692">
        <f t="shared" ref="K8:K13" si="0">SUM(H8:J8)</f>
        <v>0</v>
      </c>
      <c r="L8" s="740">
        <v>0</v>
      </c>
      <c r="M8" s="740">
        <v>0</v>
      </c>
      <c r="N8" s="740">
        <v>0</v>
      </c>
      <c r="O8" s="692">
        <f t="shared" ref="O8:O13" si="1">SUM(L8:N8)</f>
        <v>0</v>
      </c>
      <c r="P8" s="150"/>
      <c r="Q8" s="174">
        <f t="shared" ref="Q8:Q14" si="2">K8-O8</f>
        <v>0</v>
      </c>
      <c r="R8" s="150" t="str">
        <f t="shared" ref="R8:R14" si="3">IF(AND(OR(K8=0,O8&lt;&gt;0),OR(O8=0,K8&lt;&gt;0)),IF((K8+O8+Q8&lt;&gt;0),IF(AND(OR(K8&gt;0,O8&lt;0),OR(O8&gt;0,K8&lt;0)),ABS(Q8/MIN(ABS(O8),ABS(K8))),10),"-"),10)</f>
        <v>-</v>
      </c>
      <c r="S8" s="736"/>
    </row>
    <row r="9" spans="1:19" ht="12.75" customHeight="1" x14ac:dyDescent="0.4">
      <c r="A9" s="423" t="s">
        <v>273</v>
      </c>
      <c r="B9" s="431"/>
      <c r="C9" s="432"/>
      <c r="D9" s="432"/>
      <c r="E9" s="433" t="s">
        <v>1413</v>
      </c>
      <c r="F9" s="432"/>
      <c r="G9" s="434"/>
      <c r="H9" s="740">
        <v>0</v>
      </c>
      <c r="I9" s="740">
        <v>0</v>
      </c>
      <c r="J9" s="740">
        <v>0</v>
      </c>
      <c r="K9" s="692">
        <f t="shared" si="0"/>
        <v>0</v>
      </c>
      <c r="L9" s="740">
        <v>0</v>
      </c>
      <c r="M9" s="740">
        <v>0</v>
      </c>
      <c r="N9" s="740">
        <v>0</v>
      </c>
      <c r="O9" s="692">
        <f t="shared" si="1"/>
        <v>0</v>
      </c>
      <c r="P9" s="150"/>
      <c r="Q9" s="174">
        <f t="shared" si="2"/>
        <v>0</v>
      </c>
      <c r="R9" s="150" t="str">
        <f t="shared" si="3"/>
        <v>-</v>
      </c>
      <c r="S9" s="736"/>
    </row>
    <row r="10" spans="1:19" ht="12.75" customHeight="1" x14ac:dyDescent="0.4">
      <c r="A10" s="423" t="s">
        <v>274</v>
      </c>
      <c r="B10" s="431"/>
      <c r="C10" s="432"/>
      <c r="D10" s="432"/>
      <c r="E10" s="433" t="s">
        <v>170</v>
      </c>
      <c r="F10" s="432"/>
      <c r="G10" s="434"/>
      <c r="H10" s="740">
        <v>0</v>
      </c>
      <c r="I10" s="740">
        <v>0</v>
      </c>
      <c r="J10" s="740">
        <v>0</v>
      </c>
      <c r="K10" s="692">
        <f t="shared" si="0"/>
        <v>0</v>
      </c>
      <c r="L10" s="740">
        <v>0</v>
      </c>
      <c r="M10" s="740">
        <v>0</v>
      </c>
      <c r="N10" s="740">
        <v>0</v>
      </c>
      <c r="O10" s="692">
        <f t="shared" si="1"/>
        <v>0</v>
      </c>
      <c r="P10" s="150"/>
      <c r="Q10" s="174">
        <f t="shared" si="2"/>
        <v>0</v>
      </c>
      <c r="R10" s="150" t="str">
        <f t="shared" si="3"/>
        <v>-</v>
      </c>
      <c r="S10" s="736"/>
    </row>
    <row r="11" spans="1:19" ht="12.75" customHeight="1" x14ac:dyDescent="0.4">
      <c r="A11" s="423" t="s">
        <v>276</v>
      </c>
      <c r="B11" s="431"/>
      <c r="C11" s="432"/>
      <c r="D11" s="432"/>
      <c r="E11" s="433" t="s">
        <v>171</v>
      </c>
      <c r="F11" s="432"/>
      <c r="G11" s="434"/>
      <c r="H11" s="740">
        <v>0</v>
      </c>
      <c r="I11" s="740">
        <v>0</v>
      </c>
      <c r="J11" s="740">
        <v>0</v>
      </c>
      <c r="K11" s="692">
        <f t="shared" si="0"/>
        <v>0</v>
      </c>
      <c r="L11" s="740">
        <v>0</v>
      </c>
      <c r="M11" s="740">
        <v>0</v>
      </c>
      <c r="N11" s="740">
        <v>0</v>
      </c>
      <c r="O11" s="692">
        <f t="shared" si="1"/>
        <v>0</v>
      </c>
      <c r="P11" s="150"/>
      <c r="Q11" s="174">
        <f t="shared" si="2"/>
        <v>0</v>
      </c>
      <c r="R11" s="150" t="str">
        <f t="shared" si="3"/>
        <v>-</v>
      </c>
      <c r="S11" s="736"/>
    </row>
    <row r="12" spans="1:19" ht="12.75" customHeight="1" x14ac:dyDescent="0.4">
      <c r="A12" s="423" t="s">
        <v>277</v>
      </c>
      <c r="B12" s="431"/>
      <c r="C12" s="432"/>
      <c r="D12" s="432"/>
      <c r="E12" s="433" t="s">
        <v>172</v>
      </c>
      <c r="F12" s="432"/>
      <c r="G12" s="434"/>
      <c r="H12" s="740">
        <v>0</v>
      </c>
      <c r="I12" s="740">
        <v>0</v>
      </c>
      <c r="J12" s="740">
        <v>0</v>
      </c>
      <c r="K12" s="692">
        <f t="shared" si="0"/>
        <v>0</v>
      </c>
      <c r="L12" s="740">
        <v>0</v>
      </c>
      <c r="M12" s="740">
        <v>0</v>
      </c>
      <c r="N12" s="740">
        <v>0</v>
      </c>
      <c r="O12" s="692">
        <f t="shared" si="1"/>
        <v>0</v>
      </c>
      <c r="P12" s="150"/>
      <c r="Q12" s="174">
        <f t="shared" si="2"/>
        <v>0</v>
      </c>
      <c r="R12" s="150" t="str">
        <f t="shared" si="3"/>
        <v>-</v>
      </c>
      <c r="S12" s="736"/>
    </row>
    <row r="13" spans="1:19" ht="12.75" customHeight="1" x14ac:dyDescent="0.4">
      <c r="A13" s="423" t="s">
        <v>278</v>
      </c>
      <c r="B13" s="431"/>
      <c r="C13" s="432"/>
      <c r="D13" s="432"/>
      <c r="E13" s="433" t="s">
        <v>173</v>
      </c>
      <c r="F13" s="432"/>
      <c r="G13" s="434"/>
      <c r="H13" s="740">
        <v>0</v>
      </c>
      <c r="I13" s="740">
        <v>0</v>
      </c>
      <c r="J13" s="740">
        <v>0</v>
      </c>
      <c r="K13" s="692">
        <f t="shared" si="0"/>
        <v>0</v>
      </c>
      <c r="L13" s="740">
        <v>0</v>
      </c>
      <c r="M13" s="740">
        <v>0</v>
      </c>
      <c r="N13" s="740">
        <v>0</v>
      </c>
      <c r="O13" s="692">
        <f t="shared" si="1"/>
        <v>0</v>
      </c>
      <c r="P13" s="150"/>
      <c r="Q13" s="174">
        <f t="shared" si="2"/>
        <v>0</v>
      </c>
      <c r="R13" s="150" t="str">
        <f t="shared" si="3"/>
        <v>-</v>
      </c>
      <c r="S13" s="736"/>
    </row>
    <row r="14" spans="1:19" ht="12.75" customHeight="1" x14ac:dyDescent="0.4">
      <c r="A14" s="423" t="s">
        <v>279</v>
      </c>
      <c r="B14" s="435"/>
      <c r="C14" s="436"/>
      <c r="D14" s="436" t="s">
        <v>985</v>
      </c>
      <c r="E14" s="437"/>
      <c r="F14" s="437"/>
      <c r="G14" s="438"/>
      <c r="H14" s="599">
        <f>SUM(H7:H13)</f>
        <v>0</v>
      </c>
      <c r="I14" s="599">
        <f t="shared" ref="I14:O14" si="4">SUM(I7:I13)</f>
        <v>0</v>
      </c>
      <c r="J14" s="599">
        <f t="shared" si="4"/>
        <v>0</v>
      </c>
      <c r="K14" s="599">
        <f t="shared" si="4"/>
        <v>0</v>
      </c>
      <c r="L14" s="599">
        <f t="shared" si="4"/>
        <v>0</v>
      </c>
      <c r="M14" s="599">
        <f t="shared" si="4"/>
        <v>0</v>
      </c>
      <c r="N14" s="599">
        <f t="shared" si="4"/>
        <v>0</v>
      </c>
      <c r="O14" s="599">
        <f t="shared" si="4"/>
        <v>0</v>
      </c>
      <c r="P14" s="150"/>
      <c r="Q14" s="174">
        <f t="shared" si="2"/>
        <v>0</v>
      </c>
      <c r="R14" s="150" t="str">
        <f t="shared" si="3"/>
        <v>-</v>
      </c>
      <c r="S14" s="736"/>
    </row>
    <row r="15" spans="1:19" ht="12.75" customHeight="1" x14ac:dyDescent="0.4">
      <c r="A15" s="423" t="s">
        <v>220</v>
      </c>
      <c r="B15" s="426"/>
      <c r="C15" s="427"/>
      <c r="D15" s="481" t="s">
        <v>1394</v>
      </c>
      <c r="E15" s="428"/>
      <c r="F15" s="428"/>
      <c r="G15" s="429"/>
      <c r="H15" s="467"/>
      <c r="I15" s="467"/>
      <c r="J15" s="467"/>
      <c r="K15" s="467"/>
      <c r="L15" s="467"/>
      <c r="M15" s="467"/>
      <c r="N15" s="467"/>
      <c r="O15" s="467"/>
      <c r="P15" s="150"/>
    </row>
    <row r="16" spans="1:19" ht="12.75" customHeight="1" x14ac:dyDescent="0.4">
      <c r="A16" s="423" t="s">
        <v>275</v>
      </c>
      <c r="B16" s="431"/>
      <c r="C16" s="432"/>
      <c r="D16" s="432"/>
      <c r="E16" s="433" t="s">
        <v>169</v>
      </c>
      <c r="F16" s="432"/>
      <c r="G16" s="434"/>
      <c r="H16" s="740">
        <v>0</v>
      </c>
      <c r="I16" s="740">
        <v>0</v>
      </c>
      <c r="J16" s="740">
        <v>0</v>
      </c>
      <c r="K16" s="692">
        <f t="shared" ref="K16:K22" si="5">SUM(H16:J16)</f>
        <v>0</v>
      </c>
      <c r="L16" s="740">
        <v>0</v>
      </c>
      <c r="M16" s="740">
        <v>0</v>
      </c>
      <c r="N16" s="740">
        <v>0</v>
      </c>
      <c r="O16" s="692">
        <f>SUM(L16:N16)</f>
        <v>0</v>
      </c>
      <c r="P16" s="150"/>
      <c r="Q16" s="174">
        <f t="shared" ref="Q16:Q23" si="6">K16-O16</f>
        <v>0</v>
      </c>
      <c r="R16" s="150" t="str">
        <f t="shared" ref="R16:R23" si="7">IF(AND(OR(K16=0,O16&lt;&gt;0),OR(O16=0,K16&lt;&gt;0)),IF((K16+O16+Q16&lt;&gt;0),IF(AND(OR(K16&gt;0,O16&lt;0),OR(O16&gt;0,K16&lt;0)),ABS(Q16/MIN(ABS(O16),ABS(K16))),10),"-"),10)</f>
        <v>-</v>
      </c>
      <c r="S16" s="736"/>
    </row>
    <row r="17" spans="1:19" ht="12.75" customHeight="1" x14ac:dyDescent="0.4">
      <c r="A17" s="423" t="s">
        <v>272</v>
      </c>
      <c r="B17" s="431"/>
      <c r="C17" s="432"/>
      <c r="D17" s="432"/>
      <c r="E17" s="433" t="s">
        <v>984</v>
      </c>
      <c r="F17" s="432"/>
      <c r="G17" s="434"/>
      <c r="H17" s="740">
        <v>0</v>
      </c>
      <c r="I17" s="740">
        <v>0</v>
      </c>
      <c r="J17" s="740">
        <v>0</v>
      </c>
      <c r="K17" s="692">
        <f t="shared" si="5"/>
        <v>0</v>
      </c>
      <c r="L17" s="740">
        <v>0</v>
      </c>
      <c r="M17" s="740">
        <v>0</v>
      </c>
      <c r="N17" s="740">
        <v>0</v>
      </c>
      <c r="O17" s="692">
        <f t="shared" ref="O17:O22" si="8">SUM(L17:N17)</f>
        <v>0</v>
      </c>
      <c r="P17" s="150"/>
      <c r="Q17" s="174">
        <f t="shared" si="6"/>
        <v>0</v>
      </c>
      <c r="R17" s="150" t="str">
        <f t="shared" si="7"/>
        <v>-</v>
      </c>
      <c r="S17" s="736"/>
    </row>
    <row r="18" spans="1:19" ht="12.75" customHeight="1" x14ac:dyDescent="0.4">
      <c r="A18" s="423" t="s">
        <v>273</v>
      </c>
      <c r="B18" s="431"/>
      <c r="C18" s="432"/>
      <c r="D18" s="432"/>
      <c r="E18" s="433" t="s">
        <v>1413</v>
      </c>
      <c r="F18" s="432"/>
      <c r="G18" s="434"/>
      <c r="H18" s="740">
        <v>0</v>
      </c>
      <c r="I18" s="740">
        <v>0</v>
      </c>
      <c r="J18" s="740">
        <v>0</v>
      </c>
      <c r="K18" s="692">
        <f t="shared" si="5"/>
        <v>0</v>
      </c>
      <c r="L18" s="740">
        <v>0</v>
      </c>
      <c r="M18" s="740">
        <v>0</v>
      </c>
      <c r="N18" s="740">
        <v>0</v>
      </c>
      <c r="O18" s="692">
        <f t="shared" si="8"/>
        <v>0</v>
      </c>
      <c r="P18" s="150"/>
      <c r="Q18" s="174">
        <f t="shared" si="6"/>
        <v>0</v>
      </c>
      <c r="R18" s="150" t="str">
        <f t="shared" si="7"/>
        <v>-</v>
      </c>
      <c r="S18" s="736"/>
    </row>
    <row r="19" spans="1:19" ht="12.75" customHeight="1" x14ac:dyDescent="0.4">
      <c r="A19" s="423" t="s">
        <v>274</v>
      </c>
      <c r="B19" s="431"/>
      <c r="C19" s="432"/>
      <c r="D19" s="432"/>
      <c r="E19" s="433" t="s">
        <v>170</v>
      </c>
      <c r="F19" s="432"/>
      <c r="G19" s="434"/>
      <c r="H19" s="740">
        <v>0</v>
      </c>
      <c r="I19" s="740">
        <v>0</v>
      </c>
      <c r="J19" s="740">
        <v>0</v>
      </c>
      <c r="K19" s="692">
        <f t="shared" si="5"/>
        <v>0</v>
      </c>
      <c r="L19" s="740">
        <v>0</v>
      </c>
      <c r="M19" s="740">
        <v>0</v>
      </c>
      <c r="N19" s="740">
        <v>0</v>
      </c>
      <c r="O19" s="692">
        <f t="shared" si="8"/>
        <v>0</v>
      </c>
      <c r="P19" s="150"/>
      <c r="Q19" s="174">
        <f t="shared" si="6"/>
        <v>0</v>
      </c>
      <c r="R19" s="150" t="str">
        <f t="shared" si="7"/>
        <v>-</v>
      </c>
      <c r="S19" s="736"/>
    </row>
    <row r="20" spans="1:19" ht="12.75" customHeight="1" x14ac:dyDescent="0.4">
      <c r="A20" s="423" t="s">
        <v>276</v>
      </c>
      <c r="B20" s="431"/>
      <c r="C20" s="432"/>
      <c r="D20" s="432"/>
      <c r="E20" s="433" t="s">
        <v>171</v>
      </c>
      <c r="F20" s="432"/>
      <c r="G20" s="434"/>
      <c r="H20" s="740">
        <v>0</v>
      </c>
      <c r="I20" s="740">
        <v>0</v>
      </c>
      <c r="J20" s="740">
        <v>0</v>
      </c>
      <c r="K20" s="692">
        <f t="shared" si="5"/>
        <v>0</v>
      </c>
      <c r="L20" s="740">
        <v>0</v>
      </c>
      <c r="M20" s="740">
        <v>0</v>
      </c>
      <c r="N20" s="740">
        <v>0</v>
      </c>
      <c r="O20" s="692">
        <f t="shared" si="8"/>
        <v>0</v>
      </c>
      <c r="P20" s="150"/>
      <c r="Q20" s="174">
        <f t="shared" si="6"/>
        <v>0</v>
      </c>
      <c r="R20" s="150" t="str">
        <f t="shared" si="7"/>
        <v>-</v>
      </c>
      <c r="S20" s="736"/>
    </row>
    <row r="21" spans="1:19" ht="12.75" customHeight="1" x14ac:dyDescent="0.4">
      <c r="A21" s="423" t="s">
        <v>277</v>
      </c>
      <c r="B21" s="431"/>
      <c r="C21" s="432"/>
      <c r="D21" s="432"/>
      <c r="E21" s="433" t="s">
        <v>172</v>
      </c>
      <c r="F21" s="432"/>
      <c r="G21" s="434"/>
      <c r="H21" s="740">
        <v>0</v>
      </c>
      <c r="I21" s="740">
        <v>0</v>
      </c>
      <c r="J21" s="740">
        <v>0</v>
      </c>
      <c r="K21" s="692">
        <f t="shared" si="5"/>
        <v>0</v>
      </c>
      <c r="L21" s="740">
        <v>0</v>
      </c>
      <c r="M21" s="740">
        <v>0</v>
      </c>
      <c r="N21" s="740">
        <v>0</v>
      </c>
      <c r="O21" s="692">
        <f t="shared" si="8"/>
        <v>0</v>
      </c>
      <c r="P21" s="150"/>
      <c r="Q21" s="174">
        <f t="shared" si="6"/>
        <v>0</v>
      </c>
      <c r="R21" s="150" t="str">
        <f t="shared" si="7"/>
        <v>-</v>
      </c>
      <c r="S21" s="736"/>
    </row>
    <row r="22" spans="1:19" ht="12.75" customHeight="1" x14ac:dyDescent="0.4">
      <c r="A22" s="423" t="s">
        <v>278</v>
      </c>
      <c r="B22" s="431"/>
      <c r="C22" s="432"/>
      <c r="D22" s="432"/>
      <c r="E22" s="433" t="s">
        <v>173</v>
      </c>
      <c r="F22" s="432"/>
      <c r="G22" s="434"/>
      <c r="H22" s="740">
        <v>0</v>
      </c>
      <c r="I22" s="740">
        <v>0</v>
      </c>
      <c r="J22" s="740">
        <v>0</v>
      </c>
      <c r="K22" s="692">
        <f t="shared" si="5"/>
        <v>0</v>
      </c>
      <c r="L22" s="740">
        <v>0</v>
      </c>
      <c r="M22" s="740">
        <v>0</v>
      </c>
      <c r="N22" s="740">
        <v>0</v>
      </c>
      <c r="O22" s="692">
        <f t="shared" si="8"/>
        <v>0</v>
      </c>
      <c r="P22" s="150"/>
      <c r="Q22" s="174">
        <f t="shared" si="6"/>
        <v>0</v>
      </c>
      <c r="R22" s="150" t="str">
        <f t="shared" si="7"/>
        <v>-</v>
      </c>
      <c r="S22" s="736"/>
    </row>
    <row r="23" spans="1:19" ht="12.75" customHeight="1" x14ac:dyDescent="0.4">
      <c r="A23" s="423" t="s">
        <v>279</v>
      </c>
      <c r="B23" s="435"/>
      <c r="C23" s="437"/>
      <c r="D23" s="436" t="s">
        <v>986</v>
      </c>
      <c r="E23" s="437"/>
      <c r="F23" s="437"/>
      <c r="G23" s="438"/>
      <c r="H23" s="599">
        <f>SUM(H16:H22)</f>
        <v>0</v>
      </c>
      <c r="I23" s="599">
        <f t="shared" ref="I23:O23" si="9">SUM(I16:I22)</f>
        <v>0</v>
      </c>
      <c r="J23" s="599">
        <f t="shared" si="9"/>
        <v>0</v>
      </c>
      <c r="K23" s="599">
        <f t="shared" si="9"/>
        <v>0</v>
      </c>
      <c r="L23" s="599">
        <f t="shared" si="9"/>
        <v>0</v>
      </c>
      <c r="M23" s="599">
        <f t="shared" si="9"/>
        <v>0</v>
      </c>
      <c r="N23" s="599">
        <f t="shared" si="9"/>
        <v>0</v>
      </c>
      <c r="O23" s="599">
        <f t="shared" si="9"/>
        <v>0</v>
      </c>
      <c r="P23" s="150"/>
      <c r="Q23" s="174">
        <f t="shared" si="6"/>
        <v>0</v>
      </c>
      <c r="R23" s="150" t="str">
        <f t="shared" si="7"/>
        <v>-</v>
      </c>
      <c r="S23" s="736"/>
    </row>
    <row r="24" spans="1:19" ht="12.75" customHeight="1" x14ac:dyDescent="0.4">
      <c r="A24" s="423" t="s">
        <v>221</v>
      </c>
      <c r="B24" s="426"/>
      <c r="C24" s="427"/>
      <c r="D24" s="481" t="s">
        <v>1392</v>
      </c>
      <c r="E24" s="428"/>
      <c r="F24" s="428"/>
      <c r="G24" s="429"/>
      <c r="H24" s="467"/>
      <c r="I24" s="467"/>
      <c r="J24" s="467"/>
      <c r="K24" s="467"/>
      <c r="L24" s="467"/>
      <c r="M24" s="467"/>
      <c r="N24" s="467"/>
      <c r="O24" s="467"/>
      <c r="P24" s="150"/>
      <c r="Q24" s="230"/>
    </row>
    <row r="25" spans="1:19" ht="12.75" customHeight="1" x14ac:dyDescent="0.55000000000000004">
      <c r="A25" s="423" t="s">
        <v>275</v>
      </c>
      <c r="B25" s="431"/>
      <c r="C25" s="432"/>
      <c r="D25" s="432"/>
      <c r="E25" s="433" t="s">
        <v>169</v>
      </c>
      <c r="F25" s="432"/>
      <c r="G25" s="434"/>
      <c r="H25" s="125">
        <f>SUM(H7+H16)</f>
        <v>0</v>
      </c>
      <c r="I25" s="125">
        <f t="shared" ref="I25:J25" si="10">SUM(I7+I16)</f>
        <v>0</v>
      </c>
      <c r="J25" s="125">
        <f t="shared" si="10"/>
        <v>0</v>
      </c>
      <c r="K25" s="691">
        <f t="shared" ref="K25:K31" si="11">SUM(H25:J25)</f>
        <v>0</v>
      </c>
      <c r="L25" s="125">
        <f t="shared" ref="L25:N25" si="12">SUM(L7+L16)</f>
        <v>0</v>
      </c>
      <c r="M25" s="125">
        <f t="shared" si="12"/>
        <v>0</v>
      </c>
      <c r="N25" s="125">
        <f t="shared" si="12"/>
        <v>0</v>
      </c>
      <c r="O25" s="691">
        <f t="shared" ref="O25:O31" si="13">SUM(L25:N25)</f>
        <v>0</v>
      </c>
      <c r="P25" s="742" t="str">
        <f>IF(K25=0,"zero",RIGHT(K25,1))</f>
        <v>zero</v>
      </c>
      <c r="Q25" s="174">
        <f t="shared" ref="Q25:Q32" si="14">K25-O25</f>
        <v>0</v>
      </c>
      <c r="R25" s="150" t="str">
        <f t="shared" ref="R25:R32" si="15">IF(AND(OR(K25=0,O25&lt;&gt;0),OR(O25=0,K25&lt;&gt;0)),IF((K25+O25+Q25&lt;&gt;0),IF(AND(OR(K25&gt;0,O25&lt;0),OR(O25&gt;0,K25&lt;0)),ABS(Q25/MIN(ABS(O25),ABS(K25))),10),"-"),10)</f>
        <v>-</v>
      </c>
      <c r="S25" s="736"/>
    </row>
    <row r="26" spans="1:19" ht="12.75" customHeight="1" x14ac:dyDescent="0.55000000000000004">
      <c r="A26" s="423" t="s">
        <v>272</v>
      </c>
      <c r="B26" s="431"/>
      <c r="C26" s="432"/>
      <c r="D26" s="432"/>
      <c r="E26" s="433" t="s">
        <v>984</v>
      </c>
      <c r="F26" s="432"/>
      <c r="G26" s="434"/>
      <c r="H26" s="125">
        <f t="shared" ref="H26:J26" si="16">SUM(H8+H17)</f>
        <v>0</v>
      </c>
      <c r="I26" s="125">
        <f t="shared" si="16"/>
        <v>0</v>
      </c>
      <c r="J26" s="125">
        <f t="shared" si="16"/>
        <v>0</v>
      </c>
      <c r="K26" s="691">
        <f t="shared" si="11"/>
        <v>0</v>
      </c>
      <c r="L26" s="125">
        <f t="shared" ref="L26:N26" si="17">SUM(L8+L17)</f>
        <v>0</v>
      </c>
      <c r="M26" s="125">
        <f t="shared" si="17"/>
        <v>0</v>
      </c>
      <c r="N26" s="125">
        <f t="shared" si="17"/>
        <v>0</v>
      </c>
      <c r="O26" s="691">
        <f t="shared" si="13"/>
        <v>0</v>
      </c>
      <c r="P26" s="742" t="str">
        <f t="shared" ref="P26:P31" si="18">IF(K26=0,"zero",RIGHT(K26,1))</f>
        <v>zero</v>
      </c>
      <c r="Q26" s="174">
        <f t="shared" si="14"/>
        <v>0</v>
      </c>
      <c r="R26" s="150" t="str">
        <f t="shared" si="15"/>
        <v>-</v>
      </c>
      <c r="S26" s="736"/>
    </row>
    <row r="27" spans="1:19" ht="12.75" customHeight="1" x14ac:dyDescent="0.55000000000000004">
      <c r="A27" s="423" t="s">
        <v>273</v>
      </c>
      <c r="B27" s="431"/>
      <c r="C27" s="432"/>
      <c r="D27" s="432"/>
      <c r="E27" s="433" t="s">
        <v>1413</v>
      </c>
      <c r="F27" s="432"/>
      <c r="G27" s="434"/>
      <c r="H27" s="125">
        <f t="shared" ref="H27:J27" si="19">SUM(H9+H18)</f>
        <v>0</v>
      </c>
      <c r="I27" s="125">
        <f t="shared" si="19"/>
        <v>0</v>
      </c>
      <c r="J27" s="125">
        <f t="shared" si="19"/>
        <v>0</v>
      </c>
      <c r="K27" s="691">
        <f t="shared" si="11"/>
        <v>0</v>
      </c>
      <c r="L27" s="125">
        <f t="shared" ref="L27:N27" si="20">SUM(L9+L18)</f>
        <v>0</v>
      </c>
      <c r="M27" s="125">
        <f t="shared" si="20"/>
        <v>0</v>
      </c>
      <c r="N27" s="125">
        <f t="shared" si="20"/>
        <v>0</v>
      </c>
      <c r="O27" s="691">
        <f t="shared" si="13"/>
        <v>0</v>
      </c>
      <c r="P27" s="742" t="str">
        <f t="shared" si="18"/>
        <v>zero</v>
      </c>
      <c r="Q27" s="174">
        <f t="shared" si="14"/>
        <v>0</v>
      </c>
      <c r="R27" s="150" t="str">
        <f t="shared" si="15"/>
        <v>-</v>
      </c>
      <c r="S27" s="736"/>
    </row>
    <row r="28" spans="1:19" ht="12.75" customHeight="1" x14ac:dyDescent="0.55000000000000004">
      <c r="A28" s="423" t="s">
        <v>274</v>
      </c>
      <c r="B28" s="431"/>
      <c r="C28" s="432"/>
      <c r="D28" s="432"/>
      <c r="E28" s="433" t="s">
        <v>170</v>
      </c>
      <c r="F28" s="432"/>
      <c r="G28" s="434"/>
      <c r="H28" s="125">
        <f t="shared" ref="H28:J28" si="21">SUM(H10+H19)</f>
        <v>0</v>
      </c>
      <c r="I28" s="125">
        <f t="shared" si="21"/>
        <v>0</v>
      </c>
      <c r="J28" s="125">
        <f t="shared" si="21"/>
        <v>0</v>
      </c>
      <c r="K28" s="691">
        <f t="shared" si="11"/>
        <v>0</v>
      </c>
      <c r="L28" s="125">
        <f t="shared" ref="L28:N28" si="22">SUM(L10+L19)</f>
        <v>0</v>
      </c>
      <c r="M28" s="125">
        <f t="shared" si="22"/>
        <v>0</v>
      </c>
      <c r="N28" s="125">
        <f t="shared" si="22"/>
        <v>0</v>
      </c>
      <c r="O28" s="691">
        <f t="shared" si="13"/>
        <v>0</v>
      </c>
      <c r="P28" s="742" t="str">
        <f t="shared" si="18"/>
        <v>zero</v>
      </c>
      <c r="Q28" s="174">
        <f t="shared" si="14"/>
        <v>0</v>
      </c>
      <c r="R28" s="150" t="str">
        <f t="shared" si="15"/>
        <v>-</v>
      </c>
      <c r="S28" s="736"/>
    </row>
    <row r="29" spans="1:19" ht="12.75" customHeight="1" x14ac:dyDescent="0.55000000000000004">
      <c r="A29" s="423" t="s">
        <v>276</v>
      </c>
      <c r="B29" s="431"/>
      <c r="C29" s="432"/>
      <c r="D29" s="432"/>
      <c r="E29" s="433" t="s">
        <v>171</v>
      </c>
      <c r="F29" s="432"/>
      <c r="G29" s="434"/>
      <c r="H29" s="125">
        <f t="shared" ref="H29:J29" si="23">SUM(H11+H20)</f>
        <v>0</v>
      </c>
      <c r="I29" s="125">
        <f t="shared" si="23"/>
        <v>0</v>
      </c>
      <c r="J29" s="125">
        <f t="shared" si="23"/>
        <v>0</v>
      </c>
      <c r="K29" s="691">
        <f t="shared" si="11"/>
        <v>0</v>
      </c>
      <c r="L29" s="125">
        <f t="shared" ref="L29:N29" si="24">SUM(L11+L20)</f>
        <v>0</v>
      </c>
      <c r="M29" s="125">
        <f t="shared" si="24"/>
        <v>0</v>
      </c>
      <c r="N29" s="125">
        <f t="shared" si="24"/>
        <v>0</v>
      </c>
      <c r="O29" s="691">
        <f t="shared" si="13"/>
        <v>0</v>
      </c>
      <c r="P29" s="742" t="str">
        <f t="shared" si="18"/>
        <v>zero</v>
      </c>
      <c r="Q29" s="174">
        <f t="shared" si="14"/>
        <v>0</v>
      </c>
      <c r="R29" s="150" t="str">
        <f t="shared" si="15"/>
        <v>-</v>
      </c>
      <c r="S29" s="736"/>
    </row>
    <row r="30" spans="1:19" ht="12.75" customHeight="1" x14ac:dyDescent="0.55000000000000004">
      <c r="A30" s="423" t="s">
        <v>277</v>
      </c>
      <c r="B30" s="431"/>
      <c r="C30" s="432"/>
      <c r="D30" s="432"/>
      <c r="E30" s="433" t="s">
        <v>172</v>
      </c>
      <c r="F30" s="432"/>
      <c r="G30" s="434"/>
      <c r="H30" s="125">
        <f t="shared" ref="H30:J30" si="25">SUM(H12+H21)</f>
        <v>0</v>
      </c>
      <c r="I30" s="125">
        <f t="shared" si="25"/>
        <v>0</v>
      </c>
      <c r="J30" s="125">
        <f t="shared" si="25"/>
        <v>0</v>
      </c>
      <c r="K30" s="691">
        <f t="shared" si="11"/>
        <v>0</v>
      </c>
      <c r="L30" s="125">
        <f t="shared" ref="L30:N30" si="26">SUM(L12+L21)</f>
        <v>0</v>
      </c>
      <c r="M30" s="125">
        <f t="shared" si="26"/>
        <v>0</v>
      </c>
      <c r="N30" s="125">
        <f t="shared" si="26"/>
        <v>0</v>
      </c>
      <c r="O30" s="691">
        <f t="shared" si="13"/>
        <v>0</v>
      </c>
      <c r="P30" s="742" t="str">
        <f t="shared" si="18"/>
        <v>zero</v>
      </c>
      <c r="Q30" s="174">
        <f t="shared" si="14"/>
        <v>0</v>
      </c>
      <c r="R30" s="150" t="str">
        <f t="shared" si="15"/>
        <v>-</v>
      </c>
      <c r="S30" s="736"/>
    </row>
    <row r="31" spans="1:19" ht="12.75" customHeight="1" x14ac:dyDescent="0.55000000000000004">
      <c r="A31" s="423" t="s">
        <v>278</v>
      </c>
      <c r="B31" s="431"/>
      <c r="C31" s="432"/>
      <c r="D31" s="432"/>
      <c r="E31" s="433" t="s">
        <v>173</v>
      </c>
      <c r="F31" s="432"/>
      <c r="G31" s="434"/>
      <c r="H31" s="125">
        <f>SUM(H13+H22)</f>
        <v>0</v>
      </c>
      <c r="I31" s="125">
        <f t="shared" ref="I31:J31" si="27">SUM(I13+I22)</f>
        <v>0</v>
      </c>
      <c r="J31" s="125">
        <f t="shared" si="27"/>
        <v>0</v>
      </c>
      <c r="K31" s="691">
        <f t="shared" si="11"/>
        <v>0</v>
      </c>
      <c r="L31" s="125">
        <f t="shared" ref="L31:N31" si="28">SUM(L13+L22)</f>
        <v>0</v>
      </c>
      <c r="M31" s="125">
        <f t="shared" si="28"/>
        <v>0</v>
      </c>
      <c r="N31" s="125">
        <f t="shared" si="28"/>
        <v>0</v>
      </c>
      <c r="O31" s="691">
        <f t="shared" si="13"/>
        <v>0</v>
      </c>
      <c r="P31" s="742" t="str">
        <f t="shared" si="18"/>
        <v>zero</v>
      </c>
      <c r="Q31" s="174">
        <f t="shared" si="14"/>
        <v>0</v>
      </c>
      <c r="R31" s="150" t="str">
        <f t="shared" si="15"/>
        <v>-</v>
      </c>
      <c r="S31" s="736"/>
    </row>
    <row r="32" spans="1:19" ht="12.75" customHeight="1" x14ac:dyDescent="0.4">
      <c r="A32" s="423" t="s">
        <v>279</v>
      </c>
      <c r="B32" s="435"/>
      <c r="C32" s="437"/>
      <c r="D32" s="436" t="s">
        <v>987</v>
      </c>
      <c r="E32" s="437"/>
      <c r="F32" s="437"/>
      <c r="G32" s="438"/>
      <c r="H32" s="690">
        <f t="shared" ref="H32:O32" si="29">SUM(H25:H31)</f>
        <v>0</v>
      </c>
      <c r="I32" s="690">
        <f t="shared" si="29"/>
        <v>0</v>
      </c>
      <c r="J32" s="690">
        <f t="shared" si="29"/>
        <v>0</v>
      </c>
      <c r="K32" s="690">
        <f t="shared" si="29"/>
        <v>0</v>
      </c>
      <c r="L32" s="690">
        <f t="shared" si="29"/>
        <v>0</v>
      </c>
      <c r="M32" s="690">
        <f t="shared" si="29"/>
        <v>0</v>
      </c>
      <c r="N32" s="690">
        <f t="shared" si="29"/>
        <v>0</v>
      </c>
      <c r="O32" s="690">
        <f t="shared" si="29"/>
        <v>0</v>
      </c>
      <c r="P32" s="150"/>
      <c r="Q32" s="174">
        <f t="shared" si="14"/>
        <v>0</v>
      </c>
      <c r="R32" s="150" t="str">
        <f t="shared" si="15"/>
        <v>-</v>
      </c>
      <c r="S32" s="736"/>
    </row>
    <row r="33" spans="1:19" ht="12.75" customHeight="1" x14ac:dyDescent="0.4">
      <c r="A33" s="423"/>
      <c r="B33" s="444"/>
      <c r="C33" s="555"/>
      <c r="D33" s="552"/>
      <c r="E33" s="557"/>
      <c r="F33" s="557"/>
      <c r="G33" s="558"/>
      <c r="H33" s="468"/>
      <c r="I33" s="468"/>
      <c r="J33" s="468"/>
      <c r="K33" s="468"/>
      <c r="L33" s="468"/>
      <c r="M33" s="468"/>
      <c r="N33" s="468"/>
      <c r="O33" s="468"/>
      <c r="P33" s="150"/>
    </row>
    <row r="34" spans="1:19" ht="12.75" customHeight="1" x14ac:dyDescent="0.4">
      <c r="A34" s="423" t="s">
        <v>222</v>
      </c>
      <c r="B34" s="439"/>
      <c r="C34" s="440"/>
      <c r="D34" s="441" t="s">
        <v>988</v>
      </c>
      <c r="E34" s="440"/>
      <c r="F34" s="440"/>
      <c r="G34" s="442"/>
      <c r="H34" s="469"/>
      <c r="I34" s="469"/>
      <c r="J34" s="469"/>
      <c r="K34" s="469"/>
      <c r="L34" s="469"/>
      <c r="M34" s="469"/>
      <c r="N34" s="469"/>
      <c r="O34" s="469"/>
      <c r="P34" s="150"/>
    </row>
    <row r="35" spans="1:19" ht="12.75" customHeight="1" x14ac:dyDescent="0.55000000000000004">
      <c r="A35" s="423" t="s">
        <v>275</v>
      </c>
      <c r="B35" s="431"/>
      <c r="C35" s="432"/>
      <c r="D35" s="432"/>
      <c r="E35" s="433" t="s">
        <v>169</v>
      </c>
      <c r="F35" s="432"/>
      <c r="G35" s="434"/>
      <c r="H35" s="127">
        <v>0</v>
      </c>
      <c r="I35" s="127">
        <v>0</v>
      </c>
      <c r="J35" s="127">
        <v>0</v>
      </c>
      <c r="K35" s="7">
        <f t="shared" ref="K35:K41" si="30">SUM(H35:J35)</f>
        <v>0</v>
      </c>
      <c r="L35" s="127">
        <v>0</v>
      </c>
      <c r="M35" s="127">
        <v>0</v>
      </c>
      <c r="N35" s="127">
        <v>0</v>
      </c>
      <c r="O35" s="7">
        <f t="shared" ref="O35:O41" si="31">SUM(L35:N35)</f>
        <v>0</v>
      </c>
      <c r="P35" s="742" t="str">
        <f t="shared" ref="P35:P41" si="32">IF(K35=0,"zero",RIGHT(K35,1))</f>
        <v>zero</v>
      </c>
      <c r="Q35" s="174">
        <f t="shared" ref="Q35:Q42" si="33">K35-O35</f>
        <v>0</v>
      </c>
      <c r="R35" s="150" t="str">
        <f t="shared" ref="R35:R42" si="34">IF(AND(OR(K35=0,O35&lt;&gt;0),OR(O35=0,K35&lt;&gt;0)),IF((K35+O35+Q35&lt;&gt;0),IF(AND(OR(K35&gt;0,O35&lt;0),OR(O35&gt;0,K35&lt;0)),ABS(Q35/MIN(ABS(O35),ABS(K35))),10),"-"),10)</f>
        <v>-</v>
      </c>
      <c r="S35" s="736"/>
    </row>
    <row r="36" spans="1:19" ht="12.75" customHeight="1" x14ac:dyDescent="0.55000000000000004">
      <c r="A36" s="423" t="s">
        <v>272</v>
      </c>
      <c r="B36" s="431"/>
      <c r="C36" s="432"/>
      <c r="D36" s="432"/>
      <c r="E36" s="433" t="s">
        <v>984</v>
      </c>
      <c r="F36" s="432"/>
      <c r="G36" s="443"/>
      <c r="H36" s="127">
        <v>0</v>
      </c>
      <c r="I36" s="127">
        <v>0</v>
      </c>
      <c r="J36" s="127">
        <v>0</v>
      </c>
      <c r="K36" s="7">
        <f t="shared" si="30"/>
        <v>0</v>
      </c>
      <c r="L36" s="127">
        <v>0</v>
      </c>
      <c r="M36" s="127">
        <v>0</v>
      </c>
      <c r="N36" s="127">
        <v>0</v>
      </c>
      <c r="O36" s="7">
        <f t="shared" si="31"/>
        <v>0</v>
      </c>
      <c r="P36" s="742" t="str">
        <f t="shared" si="32"/>
        <v>zero</v>
      </c>
      <c r="Q36" s="174">
        <f t="shared" si="33"/>
        <v>0</v>
      </c>
      <c r="R36" s="150" t="str">
        <f t="shared" si="34"/>
        <v>-</v>
      </c>
      <c r="S36" s="736"/>
    </row>
    <row r="37" spans="1:19" ht="12.75" customHeight="1" x14ac:dyDescent="0.55000000000000004">
      <c r="A37" s="423" t="s">
        <v>273</v>
      </c>
      <c r="B37" s="431"/>
      <c r="C37" s="432"/>
      <c r="D37" s="432"/>
      <c r="E37" s="433" t="s">
        <v>1413</v>
      </c>
      <c r="F37" s="432"/>
      <c r="G37" s="434"/>
      <c r="H37" s="127">
        <v>0</v>
      </c>
      <c r="I37" s="127">
        <v>0</v>
      </c>
      <c r="J37" s="127">
        <v>0</v>
      </c>
      <c r="K37" s="7">
        <f t="shared" si="30"/>
        <v>0</v>
      </c>
      <c r="L37" s="127">
        <v>0</v>
      </c>
      <c r="M37" s="127">
        <v>0</v>
      </c>
      <c r="N37" s="127">
        <v>0</v>
      </c>
      <c r="O37" s="7">
        <f t="shared" si="31"/>
        <v>0</v>
      </c>
      <c r="P37" s="742" t="str">
        <f t="shared" si="32"/>
        <v>zero</v>
      </c>
      <c r="Q37" s="174">
        <f t="shared" si="33"/>
        <v>0</v>
      </c>
      <c r="R37" s="150" t="str">
        <f t="shared" si="34"/>
        <v>-</v>
      </c>
      <c r="S37" s="736"/>
    </row>
    <row r="38" spans="1:19" ht="12.75" customHeight="1" x14ac:dyDescent="0.55000000000000004">
      <c r="A38" s="423" t="s">
        <v>274</v>
      </c>
      <c r="B38" s="431"/>
      <c r="C38" s="432"/>
      <c r="D38" s="432"/>
      <c r="E38" s="433" t="s">
        <v>170</v>
      </c>
      <c r="F38" s="432"/>
      <c r="G38" s="434"/>
      <c r="H38" s="127">
        <v>0</v>
      </c>
      <c r="I38" s="127">
        <v>0</v>
      </c>
      <c r="J38" s="127">
        <v>0</v>
      </c>
      <c r="K38" s="7">
        <f t="shared" si="30"/>
        <v>0</v>
      </c>
      <c r="L38" s="127">
        <v>0</v>
      </c>
      <c r="M38" s="127">
        <v>0</v>
      </c>
      <c r="N38" s="127">
        <v>0</v>
      </c>
      <c r="O38" s="7">
        <f t="shared" si="31"/>
        <v>0</v>
      </c>
      <c r="P38" s="742" t="str">
        <f t="shared" si="32"/>
        <v>zero</v>
      </c>
      <c r="Q38" s="174">
        <f t="shared" si="33"/>
        <v>0</v>
      </c>
      <c r="R38" s="150" t="str">
        <f t="shared" si="34"/>
        <v>-</v>
      </c>
      <c r="S38" s="736"/>
    </row>
    <row r="39" spans="1:19" ht="12.75" customHeight="1" x14ac:dyDescent="0.55000000000000004">
      <c r="A39" s="423" t="s">
        <v>276</v>
      </c>
      <c r="B39" s="431"/>
      <c r="C39" s="432"/>
      <c r="D39" s="432"/>
      <c r="E39" s="433" t="s">
        <v>171</v>
      </c>
      <c r="F39" s="432"/>
      <c r="G39" s="443"/>
      <c r="H39" s="127">
        <v>0</v>
      </c>
      <c r="I39" s="127">
        <v>0</v>
      </c>
      <c r="J39" s="127">
        <v>0</v>
      </c>
      <c r="K39" s="7">
        <f t="shared" si="30"/>
        <v>0</v>
      </c>
      <c r="L39" s="127">
        <v>0</v>
      </c>
      <c r="M39" s="127">
        <v>0</v>
      </c>
      <c r="N39" s="127">
        <v>0</v>
      </c>
      <c r="O39" s="7">
        <f t="shared" si="31"/>
        <v>0</v>
      </c>
      <c r="P39" s="742" t="str">
        <f t="shared" si="32"/>
        <v>zero</v>
      </c>
      <c r="Q39" s="174">
        <f t="shared" si="33"/>
        <v>0</v>
      </c>
      <c r="R39" s="150" t="str">
        <f t="shared" si="34"/>
        <v>-</v>
      </c>
      <c r="S39" s="736"/>
    </row>
    <row r="40" spans="1:19" ht="12.75" customHeight="1" x14ac:dyDescent="0.55000000000000004">
      <c r="A40" s="423" t="s">
        <v>277</v>
      </c>
      <c r="B40" s="431"/>
      <c r="C40" s="432"/>
      <c r="D40" s="432"/>
      <c r="E40" s="433" t="s">
        <v>172</v>
      </c>
      <c r="F40" s="432"/>
      <c r="G40" s="434"/>
      <c r="H40" s="127">
        <v>0</v>
      </c>
      <c r="I40" s="127">
        <v>0</v>
      </c>
      <c r="J40" s="127">
        <v>0</v>
      </c>
      <c r="K40" s="7">
        <f t="shared" si="30"/>
        <v>0</v>
      </c>
      <c r="L40" s="127">
        <v>0</v>
      </c>
      <c r="M40" s="127">
        <v>0</v>
      </c>
      <c r="N40" s="127">
        <v>0</v>
      </c>
      <c r="O40" s="7">
        <f t="shared" si="31"/>
        <v>0</v>
      </c>
      <c r="P40" s="742" t="str">
        <f t="shared" si="32"/>
        <v>zero</v>
      </c>
      <c r="Q40" s="174">
        <f t="shared" si="33"/>
        <v>0</v>
      </c>
      <c r="R40" s="150" t="str">
        <f t="shared" si="34"/>
        <v>-</v>
      </c>
      <c r="S40" s="736"/>
    </row>
    <row r="41" spans="1:19" ht="12.75" customHeight="1" x14ac:dyDescent="0.55000000000000004">
      <c r="A41" s="423" t="s">
        <v>278</v>
      </c>
      <c r="B41" s="431"/>
      <c r="C41" s="432"/>
      <c r="D41" s="432"/>
      <c r="E41" s="433" t="s">
        <v>173</v>
      </c>
      <c r="F41" s="432"/>
      <c r="G41" s="434"/>
      <c r="H41" s="127">
        <v>0</v>
      </c>
      <c r="I41" s="127">
        <v>0</v>
      </c>
      <c r="J41" s="127">
        <v>0</v>
      </c>
      <c r="K41" s="7">
        <f t="shared" si="30"/>
        <v>0</v>
      </c>
      <c r="L41" s="127">
        <v>0</v>
      </c>
      <c r="M41" s="127">
        <v>0</v>
      </c>
      <c r="N41" s="127">
        <v>0</v>
      </c>
      <c r="O41" s="7">
        <f t="shared" si="31"/>
        <v>0</v>
      </c>
      <c r="P41" s="742" t="str">
        <f t="shared" si="32"/>
        <v>zero</v>
      </c>
      <c r="Q41" s="174">
        <f t="shared" si="33"/>
        <v>0</v>
      </c>
      <c r="R41" s="150" t="str">
        <f t="shared" si="34"/>
        <v>-</v>
      </c>
      <c r="S41" s="736"/>
    </row>
    <row r="42" spans="1:19" ht="12.75" customHeight="1" x14ac:dyDescent="0.4">
      <c r="A42" s="423" t="s">
        <v>279</v>
      </c>
      <c r="B42" s="435"/>
      <c r="C42" s="436"/>
      <c r="D42" s="436" t="s">
        <v>989</v>
      </c>
      <c r="E42" s="437"/>
      <c r="F42" s="437"/>
      <c r="G42" s="438"/>
      <c r="H42" s="2">
        <f t="shared" ref="H42:O42" si="35">SUM(H35:H41)</f>
        <v>0</v>
      </c>
      <c r="I42" s="2">
        <f t="shared" si="35"/>
        <v>0</v>
      </c>
      <c r="J42" s="2">
        <f t="shared" si="35"/>
        <v>0</v>
      </c>
      <c r="K42" s="2">
        <f t="shared" si="35"/>
        <v>0</v>
      </c>
      <c r="L42" s="2">
        <f t="shared" si="35"/>
        <v>0</v>
      </c>
      <c r="M42" s="2">
        <f t="shared" si="35"/>
        <v>0</v>
      </c>
      <c r="N42" s="2">
        <f t="shared" si="35"/>
        <v>0</v>
      </c>
      <c r="O42" s="2">
        <f t="shared" si="35"/>
        <v>0</v>
      </c>
      <c r="P42" s="150"/>
      <c r="Q42" s="174">
        <f t="shared" si="33"/>
        <v>0</v>
      </c>
      <c r="R42" s="150" t="str">
        <f t="shared" si="34"/>
        <v>-</v>
      </c>
      <c r="S42" s="736"/>
    </row>
    <row r="43" spans="1:19" ht="12.75" customHeight="1" x14ac:dyDescent="0.4">
      <c r="A43" s="423"/>
      <c r="B43" s="444"/>
      <c r="C43" s="555"/>
      <c r="D43" s="552"/>
      <c r="E43" s="557"/>
      <c r="F43" s="557"/>
      <c r="G43" s="558"/>
      <c r="H43" s="468"/>
      <c r="I43" s="468"/>
      <c r="J43" s="468"/>
      <c r="K43" s="468"/>
      <c r="L43" s="468"/>
      <c r="M43" s="468"/>
      <c r="N43" s="468"/>
      <c r="O43" s="468"/>
      <c r="P43" s="150"/>
    </row>
    <row r="44" spans="1:19" ht="12.75" customHeight="1" x14ac:dyDescent="0.4">
      <c r="A44" s="423" t="s">
        <v>223</v>
      </c>
      <c r="B44" s="435"/>
      <c r="C44" s="436" t="s">
        <v>990</v>
      </c>
      <c r="D44" s="436"/>
      <c r="E44" s="437"/>
      <c r="F44" s="437"/>
      <c r="G44" s="438"/>
      <c r="H44" s="2">
        <f t="shared" ref="H44:O44" si="36">SUM(H32+H42)</f>
        <v>0</v>
      </c>
      <c r="I44" s="2">
        <f t="shared" si="36"/>
        <v>0</v>
      </c>
      <c r="J44" s="2">
        <f t="shared" si="36"/>
        <v>0</v>
      </c>
      <c r="K44" s="2">
        <f t="shared" si="36"/>
        <v>0</v>
      </c>
      <c r="L44" s="2">
        <f t="shared" si="36"/>
        <v>0</v>
      </c>
      <c r="M44" s="2">
        <f t="shared" si="36"/>
        <v>0</v>
      </c>
      <c r="N44" s="2">
        <f t="shared" si="36"/>
        <v>0</v>
      </c>
      <c r="O44" s="2">
        <f t="shared" si="36"/>
        <v>0</v>
      </c>
      <c r="P44" s="150"/>
      <c r="Q44" s="174">
        <f>K44-O44</f>
        <v>0</v>
      </c>
      <c r="R44" s="150" t="str">
        <f>IF(AND(OR(K44=0,O44&lt;&gt;0),OR(O44=0,K44&lt;&gt;0)),IF((K44+O44+Q44&lt;&gt;0),IF(AND(OR(K44&gt;0,O44&lt;0),OR(O44&gt;0,K44&lt;0)),ABS(Q44/MIN(ABS(O44),ABS(K44))),10),"-"),10)</f>
        <v>-</v>
      </c>
      <c r="S44" s="736"/>
    </row>
    <row r="45" spans="1:19" ht="12.75" customHeight="1" x14ac:dyDescent="0.4">
      <c r="A45" s="423"/>
      <c r="B45" s="444"/>
      <c r="C45" s="555"/>
      <c r="D45" s="552"/>
      <c r="E45" s="557"/>
      <c r="F45" s="557"/>
      <c r="G45" s="558"/>
      <c r="H45" s="468"/>
      <c r="I45" s="468"/>
      <c r="J45" s="468"/>
      <c r="K45" s="468"/>
      <c r="L45" s="468"/>
      <c r="M45" s="468"/>
      <c r="N45" s="468"/>
      <c r="O45" s="468"/>
      <c r="P45" s="150"/>
      <c r="Q45" s="179"/>
    </row>
    <row r="46" spans="1:19" ht="12.75" customHeight="1" x14ac:dyDescent="0.4">
      <c r="A46" s="423" t="s">
        <v>224</v>
      </c>
      <c r="B46" s="445"/>
      <c r="C46" s="446"/>
      <c r="D46" s="427" t="s">
        <v>991</v>
      </c>
      <c r="E46" s="446"/>
      <c r="F46" s="446"/>
      <c r="G46" s="447"/>
      <c r="H46" s="469"/>
      <c r="I46" s="469"/>
      <c r="J46" s="469"/>
      <c r="K46" s="469"/>
      <c r="L46" s="469"/>
      <c r="M46" s="469"/>
      <c r="N46" s="469"/>
      <c r="O46" s="469"/>
      <c r="P46" s="150"/>
    </row>
    <row r="47" spans="1:19" ht="12.75" customHeight="1" x14ac:dyDescent="0.55000000000000004">
      <c r="A47" s="423" t="s">
        <v>275</v>
      </c>
      <c r="B47" s="431"/>
      <c r="C47" s="432"/>
      <c r="D47" s="432"/>
      <c r="E47" s="433" t="s">
        <v>169</v>
      </c>
      <c r="F47" s="432"/>
      <c r="G47" s="434"/>
      <c r="H47" s="479" t="s">
        <v>174</v>
      </c>
      <c r="I47" s="479" t="s">
        <v>174</v>
      </c>
      <c r="J47" s="479" t="s">
        <v>174</v>
      </c>
      <c r="K47" s="127">
        <v>0</v>
      </c>
      <c r="L47" s="479" t="s">
        <v>174</v>
      </c>
      <c r="M47" s="479" t="s">
        <v>174</v>
      </c>
      <c r="N47" s="479" t="s">
        <v>174</v>
      </c>
      <c r="O47" s="127">
        <v>0</v>
      </c>
      <c r="P47" s="742" t="str">
        <f t="shared" ref="P47:P53" si="37">IF(K47=0,"zero",RIGHT(K47,1))</f>
        <v>zero</v>
      </c>
      <c r="Q47" s="174">
        <f t="shared" ref="Q47:Q54" si="38">K47-O47</f>
        <v>0</v>
      </c>
      <c r="R47" s="150" t="str">
        <f t="shared" ref="R47:R54" si="39">IF(AND(OR(K47=0,O47&lt;&gt;0),OR(O47=0,K47&lt;&gt;0)),IF((K47+O47+Q47&lt;&gt;0),IF(AND(OR(K47&gt;0,O47&lt;0),OR(O47&gt;0,K47&lt;0)),ABS(Q47/MIN(ABS(O47),ABS(K47))),10),"-"),10)</f>
        <v>-</v>
      </c>
      <c r="S47" s="736"/>
    </row>
    <row r="48" spans="1:19" ht="12.75" customHeight="1" x14ac:dyDescent="0.55000000000000004">
      <c r="A48" s="423" t="s">
        <v>272</v>
      </c>
      <c r="B48" s="431"/>
      <c r="C48" s="432"/>
      <c r="D48" s="432"/>
      <c r="E48" s="433" t="s">
        <v>984</v>
      </c>
      <c r="F48" s="432"/>
      <c r="G48" s="434"/>
      <c r="H48" s="479" t="s">
        <v>174</v>
      </c>
      <c r="I48" s="479" t="s">
        <v>174</v>
      </c>
      <c r="J48" s="479" t="s">
        <v>174</v>
      </c>
      <c r="K48" s="127">
        <v>0</v>
      </c>
      <c r="L48" s="479" t="s">
        <v>174</v>
      </c>
      <c r="M48" s="479" t="s">
        <v>174</v>
      </c>
      <c r="N48" s="479" t="s">
        <v>174</v>
      </c>
      <c r="O48" s="127">
        <v>0</v>
      </c>
      <c r="P48" s="742" t="str">
        <f t="shared" si="37"/>
        <v>zero</v>
      </c>
      <c r="Q48" s="174">
        <f t="shared" si="38"/>
        <v>0</v>
      </c>
      <c r="R48" s="150" t="str">
        <f t="shared" si="39"/>
        <v>-</v>
      </c>
      <c r="S48" s="736"/>
    </row>
    <row r="49" spans="1:19" ht="12.75" customHeight="1" x14ac:dyDescent="0.55000000000000004">
      <c r="A49" s="423" t="s">
        <v>273</v>
      </c>
      <c r="B49" s="431"/>
      <c r="C49" s="432"/>
      <c r="D49" s="432"/>
      <c r="E49" s="433" t="s">
        <v>1413</v>
      </c>
      <c r="F49" s="432"/>
      <c r="G49" s="434"/>
      <c r="H49" s="479" t="s">
        <v>174</v>
      </c>
      <c r="I49" s="479" t="s">
        <v>174</v>
      </c>
      <c r="J49" s="479" t="s">
        <v>174</v>
      </c>
      <c r="K49" s="127">
        <v>0</v>
      </c>
      <c r="L49" s="479" t="s">
        <v>174</v>
      </c>
      <c r="M49" s="479" t="s">
        <v>174</v>
      </c>
      <c r="N49" s="479" t="s">
        <v>174</v>
      </c>
      <c r="O49" s="127">
        <v>0</v>
      </c>
      <c r="P49" s="742" t="str">
        <f t="shared" si="37"/>
        <v>zero</v>
      </c>
      <c r="Q49" s="174">
        <f t="shared" si="38"/>
        <v>0</v>
      </c>
      <c r="R49" s="150" t="str">
        <f t="shared" si="39"/>
        <v>-</v>
      </c>
      <c r="S49" s="736"/>
    </row>
    <row r="50" spans="1:19" ht="12.75" customHeight="1" x14ac:dyDescent="0.55000000000000004">
      <c r="A50" s="423" t="s">
        <v>274</v>
      </c>
      <c r="B50" s="431"/>
      <c r="C50" s="432"/>
      <c r="D50" s="432"/>
      <c r="E50" s="433" t="s">
        <v>170</v>
      </c>
      <c r="F50" s="432"/>
      <c r="G50" s="443"/>
      <c r="H50" s="479" t="s">
        <v>174</v>
      </c>
      <c r="I50" s="479" t="s">
        <v>174</v>
      </c>
      <c r="J50" s="479" t="s">
        <v>174</v>
      </c>
      <c r="K50" s="127">
        <v>0</v>
      </c>
      <c r="L50" s="479" t="s">
        <v>174</v>
      </c>
      <c r="M50" s="479" t="s">
        <v>174</v>
      </c>
      <c r="N50" s="479" t="s">
        <v>174</v>
      </c>
      <c r="O50" s="127">
        <v>0</v>
      </c>
      <c r="P50" s="742" t="str">
        <f t="shared" si="37"/>
        <v>zero</v>
      </c>
      <c r="Q50" s="174">
        <f t="shared" si="38"/>
        <v>0</v>
      </c>
      <c r="R50" s="150" t="str">
        <f t="shared" si="39"/>
        <v>-</v>
      </c>
      <c r="S50" s="736"/>
    </row>
    <row r="51" spans="1:19" ht="12.75" customHeight="1" x14ac:dyDescent="0.55000000000000004">
      <c r="A51" s="423" t="s">
        <v>276</v>
      </c>
      <c r="B51" s="431"/>
      <c r="C51" s="432"/>
      <c r="D51" s="432"/>
      <c r="E51" s="433" t="s">
        <v>171</v>
      </c>
      <c r="F51" s="432"/>
      <c r="G51" s="443"/>
      <c r="H51" s="479" t="s">
        <v>174</v>
      </c>
      <c r="I51" s="479" t="s">
        <v>174</v>
      </c>
      <c r="J51" s="479" t="s">
        <v>174</v>
      </c>
      <c r="K51" s="127">
        <v>0</v>
      </c>
      <c r="L51" s="479" t="s">
        <v>174</v>
      </c>
      <c r="M51" s="479" t="s">
        <v>174</v>
      </c>
      <c r="N51" s="479" t="s">
        <v>174</v>
      </c>
      <c r="O51" s="127">
        <v>0</v>
      </c>
      <c r="P51" s="742" t="str">
        <f t="shared" si="37"/>
        <v>zero</v>
      </c>
      <c r="Q51" s="174">
        <f t="shared" si="38"/>
        <v>0</v>
      </c>
      <c r="R51" s="150" t="str">
        <f t="shared" si="39"/>
        <v>-</v>
      </c>
      <c r="S51" s="736"/>
    </row>
    <row r="52" spans="1:19" ht="12.75" customHeight="1" x14ac:dyDescent="0.55000000000000004">
      <c r="A52" s="423" t="s">
        <v>277</v>
      </c>
      <c r="B52" s="431"/>
      <c r="C52" s="432"/>
      <c r="D52" s="432"/>
      <c r="E52" s="433" t="s">
        <v>172</v>
      </c>
      <c r="F52" s="432"/>
      <c r="G52" s="434"/>
      <c r="H52" s="479" t="s">
        <v>174</v>
      </c>
      <c r="I52" s="479" t="s">
        <v>174</v>
      </c>
      <c r="J52" s="479" t="s">
        <v>174</v>
      </c>
      <c r="K52" s="127">
        <v>0</v>
      </c>
      <c r="L52" s="479" t="s">
        <v>174</v>
      </c>
      <c r="M52" s="479" t="s">
        <v>174</v>
      </c>
      <c r="N52" s="479" t="s">
        <v>174</v>
      </c>
      <c r="O52" s="127">
        <v>0</v>
      </c>
      <c r="P52" s="742" t="str">
        <f t="shared" si="37"/>
        <v>zero</v>
      </c>
      <c r="Q52" s="174">
        <f t="shared" si="38"/>
        <v>0</v>
      </c>
      <c r="R52" s="150" t="str">
        <f t="shared" si="39"/>
        <v>-</v>
      </c>
      <c r="S52" s="736"/>
    </row>
    <row r="53" spans="1:19" ht="14.4" x14ac:dyDescent="0.55000000000000004">
      <c r="A53" s="423" t="s">
        <v>278</v>
      </c>
      <c r="B53" s="431"/>
      <c r="C53" s="432"/>
      <c r="D53" s="432"/>
      <c r="E53" s="433" t="s">
        <v>173</v>
      </c>
      <c r="F53" s="432"/>
      <c r="G53" s="434"/>
      <c r="H53" s="479" t="s">
        <v>174</v>
      </c>
      <c r="I53" s="479" t="s">
        <v>174</v>
      </c>
      <c r="J53" s="479" t="s">
        <v>174</v>
      </c>
      <c r="K53" s="127">
        <v>0</v>
      </c>
      <c r="L53" s="479" t="s">
        <v>174</v>
      </c>
      <c r="M53" s="479" t="s">
        <v>174</v>
      </c>
      <c r="N53" s="479" t="s">
        <v>174</v>
      </c>
      <c r="O53" s="127">
        <v>0</v>
      </c>
      <c r="P53" s="742" t="str">
        <f t="shared" si="37"/>
        <v>zero</v>
      </c>
      <c r="Q53" s="174">
        <f t="shared" si="38"/>
        <v>0</v>
      </c>
      <c r="R53" s="150" t="str">
        <f t="shared" si="39"/>
        <v>-</v>
      </c>
      <c r="S53" s="736"/>
    </row>
    <row r="54" spans="1:19" ht="12.75" customHeight="1" x14ac:dyDescent="0.4">
      <c r="A54" s="423" t="s">
        <v>279</v>
      </c>
      <c r="B54" s="435"/>
      <c r="C54" s="436"/>
      <c r="D54" s="436" t="s">
        <v>992</v>
      </c>
      <c r="E54" s="448"/>
      <c r="F54" s="448"/>
      <c r="G54" s="449"/>
      <c r="H54" s="471" t="s">
        <v>174</v>
      </c>
      <c r="I54" s="471" t="s">
        <v>174</v>
      </c>
      <c r="J54" s="471" t="s">
        <v>174</v>
      </c>
      <c r="K54" s="2">
        <f>SUM(K47:K53)</f>
        <v>0</v>
      </c>
      <c r="L54" s="471" t="s">
        <v>174</v>
      </c>
      <c r="M54" s="471" t="s">
        <v>174</v>
      </c>
      <c r="N54" s="471" t="s">
        <v>174</v>
      </c>
      <c r="O54" s="2">
        <f>SUM(O47:O53)</f>
        <v>0</v>
      </c>
      <c r="P54" s="150"/>
      <c r="Q54" s="174">
        <f t="shared" si="38"/>
        <v>0</v>
      </c>
      <c r="R54" s="150" t="str">
        <f t="shared" si="39"/>
        <v>-</v>
      </c>
      <c r="S54" s="736"/>
    </row>
    <row r="55" spans="1:19" ht="12.75" customHeight="1" x14ac:dyDescent="0.4">
      <c r="A55" s="423"/>
      <c r="B55" s="444"/>
      <c r="C55" s="433"/>
      <c r="D55" s="432"/>
      <c r="E55" s="432"/>
      <c r="F55" s="432"/>
      <c r="G55" s="450"/>
      <c r="H55" s="472"/>
      <c r="I55" s="472"/>
      <c r="J55" s="472"/>
      <c r="K55" s="470"/>
      <c r="L55" s="472"/>
      <c r="M55" s="472"/>
      <c r="N55" s="472"/>
      <c r="O55" s="470"/>
      <c r="P55" s="150"/>
    </row>
    <row r="56" spans="1:19" ht="12.75" customHeight="1" x14ac:dyDescent="0.4">
      <c r="A56" s="423" t="s">
        <v>225</v>
      </c>
      <c r="B56" s="451" t="s">
        <v>175</v>
      </c>
      <c r="C56" s="452"/>
      <c r="D56" s="452"/>
      <c r="E56" s="452"/>
      <c r="F56" s="452"/>
      <c r="G56" s="453"/>
      <c r="H56" s="473" t="s">
        <v>174</v>
      </c>
      <c r="I56" s="473" t="s">
        <v>174</v>
      </c>
      <c r="J56" s="473" t="s">
        <v>174</v>
      </c>
      <c r="K56" s="599">
        <f>SUM(K44+K54)</f>
        <v>0</v>
      </c>
      <c r="L56" s="473" t="s">
        <v>174</v>
      </c>
      <c r="M56" s="473" t="s">
        <v>174</v>
      </c>
      <c r="N56" s="473" t="s">
        <v>174</v>
      </c>
      <c r="O56" s="599">
        <f>SUM(O44+O54)</f>
        <v>0</v>
      </c>
      <c r="P56" s="150"/>
    </row>
    <row r="57" spans="1:19" ht="12.75" customHeight="1" x14ac:dyDescent="0.4">
      <c r="A57" s="423"/>
      <c r="B57" s="444"/>
      <c r="C57" s="555"/>
      <c r="D57" s="552"/>
      <c r="E57" s="557"/>
      <c r="F57" s="557"/>
      <c r="G57" s="558"/>
      <c r="H57" s="474"/>
      <c r="I57" s="474"/>
      <c r="J57" s="474"/>
      <c r="K57" s="470"/>
      <c r="L57" s="474"/>
      <c r="M57" s="474"/>
      <c r="N57" s="474"/>
      <c r="O57" s="470"/>
      <c r="P57" s="150"/>
    </row>
    <row r="58" spans="1:19" ht="12.75" customHeight="1" x14ac:dyDescent="0.55000000000000004">
      <c r="A58" s="423">
        <v>2</v>
      </c>
      <c r="B58" s="454" t="s">
        <v>176</v>
      </c>
      <c r="C58" s="433"/>
      <c r="D58" s="433"/>
      <c r="E58" s="433"/>
      <c r="F58" s="433"/>
      <c r="G58" s="455"/>
      <c r="H58" s="475" t="s">
        <v>174</v>
      </c>
      <c r="I58" s="475" t="s">
        <v>174</v>
      </c>
      <c r="J58" s="475" t="s">
        <v>174</v>
      </c>
      <c r="K58" s="127">
        <v>0</v>
      </c>
      <c r="L58" s="475" t="s">
        <v>174</v>
      </c>
      <c r="M58" s="475" t="s">
        <v>174</v>
      </c>
      <c r="N58" s="475" t="s">
        <v>174</v>
      </c>
      <c r="O58" s="127">
        <v>0</v>
      </c>
      <c r="P58" s="742" t="str">
        <f t="shared" ref="P58:P59" si="40">IF(K58=0,"zero",RIGHT(K58,1))</f>
        <v>zero</v>
      </c>
      <c r="Q58" s="174">
        <f t="shared" ref="Q58:Q59" si="41">K58-O58</f>
        <v>0</v>
      </c>
      <c r="R58" s="150" t="str">
        <f t="shared" ref="R58:R59" si="42">IF(AND(OR(K58=0,O58&lt;&gt;0),OR(O58=0,K58&lt;&gt;0)),IF((K58+O58+Q58&lt;&gt;0),IF(AND(OR(K58&gt;0,O58&lt;0),OR(O58&gt;0,K58&lt;0)),ABS(Q58/MIN(ABS(O58),ABS(K58))),10),"-"),10)</f>
        <v>-</v>
      </c>
      <c r="S58" s="736"/>
    </row>
    <row r="59" spans="1:19" ht="12.75" customHeight="1" x14ac:dyDescent="0.55000000000000004">
      <c r="A59" s="423">
        <v>3</v>
      </c>
      <c r="B59" s="454" t="s">
        <v>177</v>
      </c>
      <c r="C59" s="433"/>
      <c r="D59" s="433"/>
      <c r="E59" s="433"/>
      <c r="F59" s="433"/>
      <c r="G59" s="455"/>
      <c r="H59" s="475" t="s">
        <v>174</v>
      </c>
      <c r="I59" s="475" t="s">
        <v>174</v>
      </c>
      <c r="J59" s="475" t="s">
        <v>174</v>
      </c>
      <c r="K59" s="127">
        <v>0</v>
      </c>
      <c r="L59" s="475" t="s">
        <v>174</v>
      </c>
      <c r="M59" s="475" t="s">
        <v>174</v>
      </c>
      <c r="N59" s="475" t="s">
        <v>174</v>
      </c>
      <c r="O59" s="127">
        <v>0</v>
      </c>
      <c r="P59" s="742" t="str">
        <f t="shared" si="40"/>
        <v>zero</v>
      </c>
      <c r="Q59" s="174">
        <f t="shared" si="41"/>
        <v>0</v>
      </c>
      <c r="R59" s="150" t="str">
        <f t="shared" si="42"/>
        <v>-</v>
      </c>
      <c r="S59" s="736"/>
    </row>
    <row r="60" spans="1:19" ht="12.75" customHeight="1" x14ac:dyDescent="0.4">
      <c r="A60" s="423">
        <v>4</v>
      </c>
      <c r="B60" s="721" t="s">
        <v>178</v>
      </c>
      <c r="C60" s="722"/>
      <c r="D60" s="722"/>
      <c r="E60" s="722"/>
      <c r="F60" s="722"/>
      <c r="G60" s="424"/>
      <c r="H60" s="476"/>
      <c r="I60" s="476"/>
      <c r="J60" s="476"/>
      <c r="K60" s="476"/>
      <c r="L60" s="476"/>
      <c r="M60" s="476"/>
      <c r="N60" s="476"/>
      <c r="O60" s="476"/>
      <c r="P60" s="150"/>
    </row>
    <row r="61" spans="1:19" ht="12.75" customHeight="1" x14ac:dyDescent="0.55000000000000004">
      <c r="A61" s="423" t="s">
        <v>235</v>
      </c>
      <c r="B61" s="456"/>
      <c r="C61" s="433" t="s">
        <v>179</v>
      </c>
      <c r="D61" s="432"/>
      <c r="E61" s="432"/>
      <c r="F61" s="432"/>
      <c r="G61" s="434"/>
      <c r="H61" s="475" t="s">
        <v>174</v>
      </c>
      <c r="I61" s="475" t="s">
        <v>174</v>
      </c>
      <c r="J61" s="475" t="s">
        <v>174</v>
      </c>
      <c r="K61" s="127">
        <v>0</v>
      </c>
      <c r="L61" s="475" t="s">
        <v>174</v>
      </c>
      <c r="M61" s="475" t="s">
        <v>174</v>
      </c>
      <c r="N61" s="475" t="s">
        <v>174</v>
      </c>
      <c r="O61" s="127">
        <v>0</v>
      </c>
      <c r="P61" s="742" t="str">
        <f t="shared" ref="P61:P62" si="43">IF(K61=0,"zero",RIGHT(K61,1))</f>
        <v>zero</v>
      </c>
      <c r="Q61" s="174">
        <f t="shared" ref="Q61:Q62" si="44">K61-O61</f>
        <v>0</v>
      </c>
      <c r="R61" s="150" t="str">
        <f t="shared" ref="R61:R62" si="45">IF(AND(OR(K61=0,O61&lt;&gt;0),OR(O61=0,K61&lt;&gt;0)),IF((K61+O61+Q61&lt;&gt;0),IF(AND(OR(K61&gt;0,O61&lt;0),OR(O61&gt;0,K61&lt;0)),ABS(Q61/MIN(ABS(O61),ABS(K61))),10),"-"),10)</f>
        <v>-</v>
      </c>
      <c r="S61" s="736"/>
    </row>
    <row r="62" spans="1:19" ht="12.75" customHeight="1" x14ac:dyDescent="0.55000000000000004">
      <c r="A62" s="423" t="s">
        <v>236</v>
      </c>
      <c r="B62" s="456"/>
      <c r="C62" s="433" t="s">
        <v>180</v>
      </c>
      <c r="D62" s="432"/>
      <c r="E62" s="432"/>
      <c r="F62" s="432"/>
      <c r="G62" s="434"/>
      <c r="H62" s="475" t="s">
        <v>174</v>
      </c>
      <c r="I62" s="475" t="s">
        <v>174</v>
      </c>
      <c r="J62" s="475" t="s">
        <v>174</v>
      </c>
      <c r="K62" s="127">
        <v>0</v>
      </c>
      <c r="L62" s="475" t="s">
        <v>174</v>
      </c>
      <c r="M62" s="475" t="s">
        <v>174</v>
      </c>
      <c r="N62" s="475" t="s">
        <v>174</v>
      </c>
      <c r="O62" s="127">
        <v>0</v>
      </c>
      <c r="P62" s="742" t="str">
        <f t="shared" si="43"/>
        <v>zero</v>
      </c>
      <c r="Q62" s="174">
        <f t="shared" si="44"/>
        <v>0</v>
      </c>
      <c r="R62" s="150" t="str">
        <f t="shared" si="45"/>
        <v>-</v>
      </c>
      <c r="S62" s="736"/>
    </row>
    <row r="63" spans="1:19" ht="12.75" customHeight="1" x14ac:dyDescent="0.4">
      <c r="A63" s="423" t="s">
        <v>237</v>
      </c>
      <c r="B63" s="457" t="s">
        <v>181</v>
      </c>
      <c r="C63" s="458"/>
      <c r="D63" s="458"/>
      <c r="E63" s="458"/>
      <c r="F63" s="458"/>
      <c r="G63" s="459"/>
      <c r="H63" s="473" t="s">
        <v>174</v>
      </c>
      <c r="I63" s="473" t="s">
        <v>174</v>
      </c>
      <c r="J63" s="473" t="s">
        <v>174</v>
      </c>
      <c r="K63" s="599">
        <f>SUM(K61:K62)</f>
        <v>0</v>
      </c>
      <c r="L63" s="473" t="s">
        <v>174</v>
      </c>
      <c r="M63" s="473" t="s">
        <v>174</v>
      </c>
      <c r="N63" s="473" t="s">
        <v>174</v>
      </c>
      <c r="O63" s="599">
        <f>SUM(O61:O62)</f>
        <v>0</v>
      </c>
    </row>
    <row r="64" spans="1:19" ht="12.75" customHeight="1" x14ac:dyDescent="0.4">
      <c r="A64" s="423"/>
      <c r="B64" s="460"/>
      <c r="C64" s="461"/>
      <c r="D64" s="461"/>
      <c r="E64" s="461"/>
      <c r="F64" s="461"/>
      <c r="G64" s="462"/>
      <c r="H64" s="477"/>
      <c r="I64" s="477"/>
      <c r="J64" s="477"/>
      <c r="K64" s="477"/>
      <c r="L64" s="477"/>
      <c r="M64" s="477"/>
      <c r="N64" s="477"/>
      <c r="O64" s="477"/>
    </row>
    <row r="65" spans="1:15" ht="12.75" customHeight="1" x14ac:dyDescent="0.4">
      <c r="A65" s="423">
        <v>5</v>
      </c>
      <c r="B65" s="451" t="s">
        <v>165</v>
      </c>
      <c r="C65" s="452"/>
      <c r="D65" s="452"/>
      <c r="E65" s="452"/>
      <c r="F65" s="452"/>
      <c r="G65" s="453"/>
      <c r="H65" s="473" t="s">
        <v>174</v>
      </c>
      <c r="I65" s="473" t="s">
        <v>174</v>
      </c>
      <c r="J65" s="473" t="s">
        <v>174</v>
      </c>
      <c r="K65" s="599">
        <f>SUM(K56,K58,K59,K63)</f>
        <v>0</v>
      </c>
      <c r="L65" s="473" t="s">
        <v>174</v>
      </c>
      <c r="M65" s="473" t="s">
        <v>174</v>
      </c>
      <c r="N65" s="473" t="s">
        <v>174</v>
      </c>
      <c r="O65" s="599">
        <f>SUM(O56,O58,O59,O63)</f>
        <v>0</v>
      </c>
    </row>
    <row r="66" spans="1:15" ht="12.75" customHeight="1" x14ac:dyDescent="0.4">
      <c r="A66" s="423"/>
      <c r="B66" s="444"/>
      <c r="C66" s="555"/>
      <c r="D66" s="552"/>
      <c r="E66" s="557"/>
      <c r="F66" s="557"/>
      <c r="G66" s="558"/>
      <c r="H66" s="474"/>
      <c r="I66" s="474"/>
      <c r="J66" s="474"/>
      <c r="K66" s="470"/>
      <c r="L66" s="474"/>
      <c r="M66" s="474"/>
      <c r="N66" s="474"/>
      <c r="O66" s="470"/>
    </row>
    <row r="67" spans="1:15" ht="12.75" customHeight="1" x14ac:dyDescent="0.4">
      <c r="A67" s="423">
        <v>6</v>
      </c>
      <c r="B67" s="721" t="s">
        <v>993</v>
      </c>
      <c r="C67" s="722"/>
      <c r="D67" s="722"/>
      <c r="E67" s="722"/>
      <c r="F67" s="722"/>
      <c r="G67" s="424"/>
      <c r="H67" s="469"/>
      <c r="I67" s="469"/>
      <c r="J67" s="469"/>
      <c r="K67" s="469"/>
      <c r="L67" s="469"/>
      <c r="M67" s="469"/>
      <c r="N67" s="469"/>
      <c r="O67" s="469"/>
    </row>
    <row r="68" spans="1:15" ht="12.75" customHeight="1" x14ac:dyDescent="0.4">
      <c r="A68" s="423" t="s">
        <v>248</v>
      </c>
      <c r="B68" s="452" t="s">
        <v>994</v>
      </c>
      <c r="C68" s="452"/>
      <c r="D68" s="463"/>
      <c r="E68" s="463"/>
      <c r="F68" s="463"/>
      <c r="G68" s="464"/>
      <c r="H68" s="478" t="s">
        <v>174</v>
      </c>
      <c r="I68" s="478" t="s">
        <v>174</v>
      </c>
      <c r="J68" s="478" t="s">
        <v>174</v>
      </c>
      <c r="K68" s="478" t="s">
        <v>174</v>
      </c>
      <c r="L68" s="478" t="s">
        <v>174</v>
      </c>
      <c r="M68" s="478" t="s">
        <v>174</v>
      </c>
      <c r="N68" s="478" t="s">
        <v>174</v>
      </c>
      <c r="O68" s="478" t="s">
        <v>174</v>
      </c>
    </row>
    <row r="69" spans="1:15" ht="12.75" customHeight="1" x14ac:dyDescent="0.4">
      <c r="A69" s="423" t="s">
        <v>249</v>
      </c>
      <c r="B69" s="452" t="s">
        <v>995</v>
      </c>
      <c r="C69" s="452"/>
      <c r="D69" s="463"/>
      <c r="E69" s="463"/>
      <c r="F69" s="463"/>
      <c r="G69" s="464"/>
      <c r="H69" s="478" t="s">
        <v>174</v>
      </c>
      <c r="I69" s="478" t="s">
        <v>174</v>
      </c>
      <c r="J69" s="478" t="s">
        <v>174</v>
      </c>
      <c r="K69" s="478" t="s">
        <v>174</v>
      </c>
      <c r="L69" s="478" t="s">
        <v>174</v>
      </c>
      <c r="M69" s="478" t="s">
        <v>174</v>
      </c>
      <c r="N69" s="478" t="s">
        <v>174</v>
      </c>
      <c r="O69" s="478" t="s">
        <v>174</v>
      </c>
    </row>
    <row r="72" spans="1:15" ht="12.75" customHeight="1" x14ac:dyDescent="0.4"/>
  </sheetData>
  <sheetProtection algorithmName="SHA-512" hashValue="0DofJDXHnuzaBM4e6LyEqifzoizuH0h6AkohJDb9pBT+9f2RnWxofGAWsU3UBVbGbm5K94+jUKJcglTFGu2cjA==" saltValue="Vfw6iZg7X/R6jWY+1F/sTQ==" spinCount="100000" sheet="1" objects="1" scenarios="1"/>
  <mergeCells count="7">
    <mergeCell ref="H3:K3"/>
    <mergeCell ref="L3:O3"/>
    <mergeCell ref="B1:G1"/>
    <mergeCell ref="H1:K1"/>
    <mergeCell ref="L1:O1"/>
    <mergeCell ref="H2:K2"/>
    <mergeCell ref="L2:O2"/>
  </mergeCells>
  <conditionalFormatting sqref="S7">
    <cfRule type="expression" dxfId="57" priority="9">
      <formula>AND(OR((R7)&gt;5,(R7)&lt;-5),(R7)&lt;&gt;"-",OR((Q7)&gt;750,(Q7)&lt;-750))</formula>
    </cfRule>
  </conditionalFormatting>
  <conditionalFormatting sqref="S8:S14">
    <cfRule type="expression" dxfId="56" priority="8">
      <formula>AND(OR((R8)&gt;5,(R8)&lt;-5),(R8)&lt;&gt;"-",OR((Q8)&gt;750,(Q8)&lt;-750))</formula>
    </cfRule>
  </conditionalFormatting>
  <conditionalFormatting sqref="S16:S23">
    <cfRule type="expression" dxfId="55" priority="7">
      <formula>AND(OR((R16)&gt;5,(R16)&lt;-5),(R16)&lt;&gt;"-",OR((Q16)&gt;750,(Q16)&lt;-750))</formula>
    </cfRule>
  </conditionalFormatting>
  <conditionalFormatting sqref="S25:S32">
    <cfRule type="expression" dxfId="54" priority="6">
      <formula>AND(OR((R25)&gt;5,(R25)&lt;-5),(R25)&lt;&gt;"-",OR((Q25)&gt;750,(Q25)&lt;-750))</formula>
    </cfRule>
  </conditionalFormatting>
  <conditionalFormatting sqref="S35:S42">
    <cfRule type="expression" dxfId="53" priority="5">
      <formula>AND(OR((R35)&gt;5,(R35)&lt;-5),(R35)&lt;&gt;"-",OR((Q35)&gt;750,(Q35)&lt;-750))</formula>
    </cfRule>
  </conditionalFormatting>
  <conditionalFormatting sqref="S44">
    <cfRule type="expression" dxfId="52" priority="4">
      <formula>AND(OR((R44)&gt;5,(R44)&lt;-5),(R44)&lt;&gt;"-",OR((Q44)&gt;750,(Q44)&lt;-750))</formula>
    </cfRule>
  </conditionalFormatting>
  <conditionalFormatting sqref="S47:S54">
    <cfRule type="expression" dxfId="51" priority="3">
      <formula>AND(OR((R47)&gt;5,(R47)&lt;-5),(R47)&lt;&gt;"-",OR((Q47)&gt;750,(Q47)&lt;-750))</formula>
    </cfRule>
  </conditionalFormatting>
  <conditionalFormatting sqref="S58:S59">
    <cfRule type="expression" dxfId="50" priority="2">
      <formula>AND(OR((R58)&gt;5,(R58)&lt;-5),(R58)&lt;&gt;"-",OR((Q58)&gt;750,(Q58)&lt;-750))</formula>
    </cfRule>
  </conditionalFormatting>
  <conditionalFormatting sqref="S61:S62">
    <cfRule type="expression" dxfId="49" priority="1">
      <formula>AND(OR((R61)&gt;5,(R61)&lt;-5),(R61)&lt;&gt;"-",OR((Q61)&gt;750,(Q61)&lt;-750))</formula>
    </cfRule>
  </conditionalFormatting>
  <dataValidations count="2">
    <dataValidation type="whole" operator="greaterThan" allowBlank="1" showInputMessage="1" showErrorMessage="1" errorTitle="Whole numbers only allowed" error="All monies should be independently rounded to the nearest £1,000." sqref="K58:K59 H35:J41 H47:J53 L47:N53 K61:K62 O58:O59 L35:N41 O61:O62 H7:J13 L7:N13 H16:J22 L16:N22" xr:uid="{3A45EACB-E22F-4308-B53B-6DE55F32EEE7}">
      <formula1>-999999999</formula1>
    </dataValidation>
    <dataValidation operator="greaterThan" allowBlank="1" showInputMessage="1" showErrorMessage="1" sqref="H851949:O851957 H786413:O786421 H720877:O720885 H655341:O655349 H589805:O589813 H524269:O524277 H458733:O458741 H393197:O393205 H327661:O327669 H262125:O262133 H196589:O196597 H131053:O131061 H65517:O65525 H983033:O983041 H917497:O917505 H851961:O851969 H786425:O786433 H720889:O720897 H655353:O655361 H589817:O589825 H524281:O524289 H458745:O458753 H393209:O393217 H327673:O327681 H262137:O262145 H196601:O196609 H131065:O131073 H65529:O65537 H983044:O983052 H917508:O917516 H851972:O851980 H786436:O786444 H720900:O720908 H655364:O655372 H589828:O589836 H524292:O524300 H458756:O458764 H393220:O393228 H327684:O327692 H262148:O262156 H196612:O196620 H131076:O131084 H65540:O65548 H983012:O983017 H917476:O917481 H851940:O851945 H786404:O786409 H720868:O720873 H655332:O655337 H589796:O589801 H524260:O524265 H458724:O458729 H393188:O393193 H327652:O327657 H262116:O262121 H196580:O196585 H131044:O131049 H65508:O65513 H983021:O983029 H917485:O917493" xr:uid="{A8792713-B4AC-4A34-90E0-ACAC79E1587B}"/>
  </dataValidations>
  <pageMargins left="0.31496062992125984" right="0.31496062992125984" top="0.74803149606299213" bottom="0.74803149606299213" header="0.31496062992125984" footer="0.31496062992125984"/>
  <pageSetup paperSize="8" scale="56" orientation="portrait" r:id="rId1"/>
  <headerFooter>
    <oddHeader>&amp;C&amp;A (England)</oddHeader>
    <oddFooter>&amp;F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6C63CA-32D2-454E-A373-A35B7A154216}">
          <x14:formula1>
            <xm:f>'Hide_me(drop_downs)'!$A$6:$A$10</xm:f>
          </x14:formula1>
          <xm:sqref>S7:S14 S16:S23 S25:S32 S35:S42 S44 S47:S54 S58:S59 S61:S62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52627-D881-4376-81A8-E94605B4B7A0}">
  <sheetPr>
    <pageSetUpPr fitToPage="1"/>
  </sheetPr>
  <dimension ref="A1:S72"/>
  <sheetViews>
    <sheetView zoomScale="90" zoomScaleNormal="90" workbookViewId="0">
      <pane xSplit="7" ySplit="4" topLeftCell="H5" activePane="bottomRight" state="frozen"/>
      <selection pane="topRight"/>
      <selection pane="bottomLeft"/>
      <selection pane="bottomRight"/>
    </sheetView>
  </sheetViews>
  <sheetFormatPr defaultColWidth="9.83984375" defaultRowHeight="12.3" x14ac:dyDescent="0.4"/>
  <cols>
    <col min="1" max="1" width="10" style="21" bestFit="1" customWidth="1"/>
    <col min="2" max="4" width="2" style="416" customWidth="1"/>
    <col min="5" max="5" width="70.20703125" style="416" customWidth="1"/>
    <col min="6" max="6" width="2.83984375" style="416" hidden="1" customWidth="1"/>
    <col min="7" max="7" width="0.5234375" style="416" customWidth="1"/>
    <col min="8" max="8" width="21.83984375" style="416" customWidth="1"/>
    <col min="9" max="9" width="23.20703125" style="416" customWidth="1"/>
    <col min="10" max="10" width="20.5234375" style="416" customWidth="1"/>
    <col min="11" max="11" width="15.83984375" style="416" bestFit="1" customWidth="1"/>
    <col min="12" max="12" width="21.83984375" style="416" customWidth="1"/>
    <col min="13" max="13" width="23.20703125" style="416" customWidth="1"/>
    <col min="14" max="14" width="20.5234375" style="416" customWidth="1"/>
    <col min="15" max="15" width="15.83984375" style="416" bestFit="1" customWidth="1"/>
    <col min="16" max="16" width="15.5234375" style="161" hidden="1" customWidth="1"/>
    <col min="17" max="17" width="30.83984375" style="121" hidden="1" customWidth="1"/>
    <col min="18" max="18" width="14.68359375" style="416" hidden="1" customWidth="1"/>
    <col min="19" max="19" width="43.5234375" style="416" customWidth="1"/>
    <col min="20" max="16384" width="9.83984375" style="416"/>
  </cols>
  <sheetData>
    <row r="1" spans="1:19" ht="76.75" customHeight="1" x14ac:dyDescent="0.5">
      <c r="A1" s="417" t="s">
        <v>362</v>
      </c>
      <c r="B1" s="815" t="s">
        <v>309</v>
      </c>
      <c r="C1" s="815"/>
      <c r="D1" s="815"/>
      <c r="E1" s="815"/>
      <c r="F1" s="815"/>
      <c r="G1" s="815"/>
      <c r="H1" s="816"/>
      <c r="I1" s="816"/>
      <c r="J1" s="816"/>
      <c r="K1" s="817"/>
      <c r="L1" s="824" t="s">
        <v>1364</v>
      </c>
      <c r="M1" s="825"/>
      <c r="N1" s="825"/>
      <c r="O1" s="826"/>
      <c r="P1" s="133"/>
    </row>
    <row r="2" spans="1:19" ht="55.5" customHeight="1" x14ac:dyDescent="0.5">
      <c r="A2" s="418"/>
      <c r="B2" s="419"/>
      <c r="C2" s="419"/>
      <c r="D2" s="419"/>
      <c r="E2" s="419"/>
      <c r="F2" s="419"/>
      <c r="G2" s="419"/>
      <c r="H2" s="821" t="s">
        <v>1166</v>
      </c>
      <c r="I2" s="822"/>
      <c r="J2" s="822"/>
      <c r="K2" s="823"/>
      <c r="L2" s="821" t="s">
        <v>848</v>
      </c>
      <c r="M2" s="822"/>
      <c r="N2" s="822"/>
      <c r="O2" s="823"/>
      <c r="P2" s="133"/>
    </row>
    <row r="3" spans="1:19" ht="32.700000000000003" customHeight="1" x14ac:dyDescent="0.5">
      <c r="A3" s="418"/>
      <c r="B3" s="419"/>
      <c r="C3" s="419"/>
      <c r="D3" s="419"/>
      <c r="E3" s="419"/>
      <c r="F3" s="419"/>
      <c r="G3" s="419"/>
      <c r="H3" s="818" t="s">
        <v>167</v>
      </c>
      <c r="I3" s="819"/>
      <c r="J3" s="819"/>
      <c r="K3" s="820"/>
      <c r="L3" s="818" t="s">
        <v>167</v>
      </c>
      <c r="M3" s="819"/>
      <c r="N3" s="819"/>
      <c r="O3" s="820"/>
      <c r="P3" s="133"/>
      <c r="Q3" s="134"/>
      <c r="R3" s="135"/>
      <c r="S3" s="136" t="s">
        <v>1167</v>
      </c>
    </row>
    <row r="4" spans="1:19" ht="60" x14ac:dyDescent="0.5">
      <c r="A4" s="420"/>
      <c r="B4" s="421"/>
      <c r="C4" s="421"/>
      <c r="D4" s="421"/>
      <c r="E4" s="421"/>
      <c r="F4" s="421"/>
      <c r="G4" s="421"/>
      <c r="H4" s="422" t="s">
        <v>650</v>
      </c>
      <c r="I4" s="422" t="s">
        <v>856</v>
      </c>
      <c r="J4" s="422" t="s">
        <v>632</v>
      </c>
      <c r="K4" s="422" t="s">
        <v>633</v>
      </c>
      <c r="L4" s="422" t="s">
        <v>650</v>
      </c>
      <c r="M4" s="422" t="s">
        <v>856</v>
      </c>
      <c r="N4" s="422" t="s">
        <v>632</v>
      </c>
      <c r="O4" s="422" t="s">
        <v>633</v>
      </c>
      <c r="P4" s="624" t="s">
        <v>376</v>
      </c>
      <c r="Q4" s="139"/>
      <c r="R4" s="135"/>
      <c r="S4" s="140" t="s">
        <v>1508</v>
      </c>
    </row>
    <row r="5" spans="1:19" ht="12.75" customHeight="1" x14ac:dyDescent="0.4">
      <c r="A5" s="423">
        <v>1</v>
      </c>
      <c r="B5" s="721" t="s">
        <v>168</v>
      </c>
      <c r="C5" s="722"/>
      <c r="D5" s="722"/>
      <c r="E5" s="722"/>
      <c r="F5" s="722"/>
      <c r="G5" s="424"/>
      <c r="H5" s="425"/>
      <c r="I5" s="425"/>
      <c r="J5" s="425"/>
      <c r="K5" s="425"/>
      <c r="L5" s="425"/>
      <c r="M5" s="425"/>
      <c r="N5" s="425"/>
      <c r="O5" s="425"/>
      <c r="P5" s="686" t="s">
        <v>1485</v>
      </c>
      <c r="Q5" s="142" t="s">
        <v>88</v>
      </c>
      <c r="R5" s="133" t="s">
        <v>377</v>
      </c>
      <c r="S5" s="143" t="s">
        <v>388</v>
      </c>
    </row>
    <row r="6" spans="1:19" ht="12.75" customHeight="1" x14ac:dyDescent="0.45">
      <c r="A6" s="423" t="s">
        <v>219</v>
      </c>
      <c r="B6" s="426"/>
      <c r="C6" s="427"/>
      <c r="D6" s="481" t="s">
        <v>1395</v>
      </c>
      <c r="E6" s="428"/>
      <c r="F6" s="428"/>
      <c r="G6" s="429"/>
      <c r="H6" s="430"/>
      <c r="I6" s="430"/>
      <c r="J6" s="430"/>
      <c r="K6" s="430"/>
      <c r="L6" s="430"/>
      <c r="M6" s="430"/>
      <c r="N6" s="430"/>
      <c r="O6" s="430"/>
      <c r="P6" s="133">
        <f>COUNTIF(P7:P69,"=ZERO")</f>
        <v>25</v>
      </c>
      <c r="Q6" s="146" t="s">
        <v>376</v>
      </c>
      <c r="R6" s="147" t="s">
        <v>376</v>
      </c>
      <c r="S6" s="142" t="s">
        <v>368</v>
      </c>
    </row>
    <row r="7" spans="1:19" ht="12.75" customHeight="1" x14ac:dyDescent="0.4">
      <c r="A7" s="423" t="s">
        <v>275</v>
      </c>
      <c r="B7" s="431"/>
      <c r="C7" s="432"/>
      <c r="D7" s="432"/>
      <c r="E7" s="433" t="s">
        <v>169</v>
      </c>
      <c r="F7" s="432"/>
      <c r="G7" s="434"/>
      <c r="H7" s="740">
        <v>0</v>
      </c>
      <c r="I7" s="740">
        <v>0</v>
      </c>
      <c r="J7" s="740">
        <v>0</v>
      </c>
      <c r="K7" s="692">
        <f>SUM(H7:J7)</f>
        <v>0</v>
      </c>
      <c r="L7" s="740">
        <v>0</v>
      </c>
      <c r="M7" s="740">
        <v>0</v>
      </c>
      <c r="N7" s="740">
        <v>0</v>
      </c>
      <c r="O7" s="692">
        <f>SUM(L7:N7)</f>
        <v>0</v>
      </c>
      <c r="P7" s="150"/>
      <c r="Q7" s="174">
        <f>K7-O7</f>
        <v>0</v>
      </c>
      <c r="R7" s="150" t="str">
        <f>IF(AND(OR(K7=0,O7&lt;&gt;0),OR(O7=0,K7&lt;&gt;0)),IF((K7+O7+Q7&lt;&gt;0),IF(AND(OR(K7&gt;0,O7&lt;0),OR(O7&gt;0,K7&lt;0)),ABS(Q7/MIN(ABS(O7),ABS(K7))),10),"-"),10)</f>
        <v>-</v>
      </c>
      <c r="S7" s="736"/>
    </row>
    <row r="8" spans="1:19" ht="12.75" customHeight="1" x14ac:dyDescent="0.4">
      <c r="A8" s="423" t="s">
        <v>272</v>
      </c>
      <c r="B8" s="431"/>
      <c r="C8" s="432"/>
      <c r="D8" s="432"/>
      <c r="E8" s="433" t="s">
        <v>984</v>
      </c>
      <c r="F8" s="432"/>
      <c r="G8" s="434"/>
      <c r="H8" s="740">
        <v>0</v>
      </c>
      <c r="I8" s="740">
        <v>0</v>
      </c>
      <c r="J8" s="740">
        <v>0</v>
      </c>
      <c r="K8" s="692">
        <f t="shared" ref="K8:K13" si="0">SUM(H8:J8)</f>
        <v>0</v>
      </c>
      <c r="L8" s="740">
        <v>0</v>
      </c>
      <c r="M8" s="740">
        <v>0</v>
      </c>
      <c r="N8" s="740">
        <v>0</v>
      </c>
      <c r="O8" s="692">
        <f t="shared" ref="O8:O13" si="1">SUM(L8:N8)</f>
        <v>0</v>
      </c>
      <c r="P8" s="150"/>
      <c r="Q8" s="174">
        <f t="shared" ref="Q8:Q14" si="2">K8-O8</f>
        <v>0</v>
      </c>
      <c r="R8" s="150" t="str">
        <f t="shared" ref="R8:R14" si="3">IF(AND(OR(K8=0,O8&lt;&gt;0),OR(O8=0,K8&lt;&gt;0)),IF((K8+O8+Q8&lt;&gt;0),IF(AND(OR(K8&gt;0,O8&lt;0),OR(O8&gt;0,K8&lt;0)),ABS(Q8/MIN(ABS(O8),ABS(K8))),10),"-"),10)</f>
        <v>-</v>
      </c>
      <c r="S8" s="736"/>
    </row>
    <row r="9" spans="1:19" ht="12.75" customHeight="1" x14ac:dyDescent="0.4">
      <c r="A9" s="423" t="s">
        <v>273</v>
      </c>
      <c r="B9" s="431"/>
      <c r="C9" s="432"/>
      <c r="D9" s="432"/>
      <c r="E9" s="433" t="s">
        <v>1413</v>
      </c>
      <c r="F9" s="432"/>
      <c r="G9" s="434"/>
      <c r="H9" s="740">
        <v>0</v>
      </c>
      <c r="I9" s="740">
        <v>0</v>
      </c>
      <c r="J9" s="740">
        <v>0</v>
      </c>
      <c r="K9" s="692">
        <f t="shared" si="0"/>
        <v>0</v>
      </c>
      <c r="L9" s="740">
        <v>0</v>
      </c>
      <c r="M9" s="740">
        <v>0</v>
      </c>
      <c r="N9" s="740">
        <v>0</v>
      </c>
      <c r="O9" s="692">
        <f t="shared" si="1"/>
        <v>0</v>
      </c>
      <c r="P9" s="150"/>
      <c r="Q9" s="174">
        <f t="shared" si="2"/>
        <v>0</v>
      </c>
      <c r="R9" s="150" t="str">
        <f t="shared" si="3"/>
        <v>-</v>
      </c>
      <c r="S9" s="736"/>
    </row>
    <row r="10" spans="1:19" ht="12.75" customHeight="1" x14ac:dyDescent="0.4">
      <c r="A10" s="423" t="s">
        <v>274</v>
      </c>
      <c r="B10" s="431"/>
      <c r="C10" s="432"/>
      <c r="D10" s="432"/>
      <c r="E10" s="433" t="s">
        <v>170</v>
      </c>
      <c r="F10" s="432"/>
      <c r="G10" s="434"/>
      <c r="H10" s="740">
        <v>0</v>
      </c>
      <c r="I10" s="740">
        <v>0</v>
      </c>
      <c r="J10" s="740">
        <v>0</v>
      </c>
      <c r="K10" s="692">
        <f t="shared" si="0"/>
        <v>0</v>
      </c>
      <c r="L10" s="740">
        <v>0</v>
      </c>
      <c r="M10" s="740">
        <v>0</v>
      </c>
      <c r="N10" s="740">
        <v>0</v>
      </c>
      <c r="O10" s="692">
        <f t="shared" si="1"/>
        <v>0</v>
      </c>
      <c r="P10" s="150"/>
      <c r="Q10" s="174">
        <f t="shared" si="2"/>
        <v>0</v>
      </c>
      <c r="R10" s="150" t="str">
        <f t="shared" si="3"/>
        <v>-</v>
      </c>
      <c r="S10" s="736"/>
    </row>
    <row r="11" spans="1:19" ht="12.75" customHeight="1" x14ac:dyDescent="0.4">
      <c r="A11" s="423" t="s">
        <v>276</v>
      </c>
      <c r="B11" s="431"/>
      <c r="C11" s="432"/>
      <c r="D11" s="432"/>
      <c r="E11" s="433" t="s">
        <v>171</v>
      </c>
      <c r="F11" s="432"/>
      <c r="G11" s="434"/>
      <c r="H11" s="740">
        <v>0</v>
      </c>
      <c r="I11" s="740">
        <v>0</v>
      </c>
      <c r="J11" s="740">
        <v>0</v>
      </c>
      <c r="K11" s="692">
        <f t="shared" si="0"/>
        <v>0</v>
      </c>
      <c r="L11" s="740">
        <v>0</v>
      </c>
      <c r="M11" s="740">
        <v>0</v>
      </c>
      <c r="N11" s="740">
        <v>0</v>
      </c>
      <c r="O11" s="692">
        <f t="shared" si="1"/>
        <v>0</v>
      </c>
      <c r="P11" s="150"/>
      <c r="Q11" s="174">
        <f t="shared" si="2"/>
        <v>0</v>
      </c>
      <c r="R11" s="150" t="str">
        <f t="shared" si="3"/>
        <v>-</v>
      </c>
      <c r="S11" s="736"/>
    </row>
    <row r="12" spans="1:19" ht="12.75" customHeight="1" x14ac:dyDescent="0.4">
      <c r="A12" s="423" t="s">
        <v>277</v>
      </c>
      <c r="B12" s="431"/>
      <c r="C12" s="432"/>
      <c r="D12" s="432"/>
      <c r="E12" s="433" t="s">
        <v>172</v>
      </c>
      <c r="F12" s="432"/>
      <c r="G12" s="434"/>
      <c r="H12" s="740">
        <v>0</v>
      </c>
      <c r="I12" s="740">
        <v>0</v>
      </c>
      <c r="J12" s="740">
        <v>0</v>
      </c>
      <c r="K12" s="692">
        <f t="shared" si="0"/>
        <v>0</v>
      </c>
      <c r="L12" s="740">
        <v>0</v>
      </c>
      <c r="M12" s="740">
        <v>0</v>
      </c>
      <c r="N12" s="740">
        <v>0</v>
      </c>
      <c r="O12" s="692">
        <f t="shared" si="1"/>
        <v>0</v>
      </c>
      <c r="P12" s="150"/>
      <c r="Q12" s="174">
        <f t="shared" si="2"/>
        <v>0</v>
      </c>
      <c r="R12" s="150" t="str">
        <f t="shared" si="3"/>
        <v>-</v>
      </c>
      <c r="S12" s="736"/>
    </row>
    <row r="13" spans="1:19" ht="12.75" customHeight="1" x14ac:dyDescent="0.4">
      <c r="A13" s="423" t="s">
        <v>278</v>
      </c>
      <c r="B13" s="431"/>
      <c r="C13" s="432"/>
      <c r="D13" s="432"/>
      <c r="E13" s="433" t="s">
        <v>173</v>
      </c>
      <c r="F13" s="432"/>
      <c r="G13" s="434"/>
      <c r="H13" s="740">
        <v>0</v>
      </c>
      <c r="I13" s="740">
        <v>0</v>
      </c>
      <c r="J13" s="740">
        <v>0</v>
      </c>
      <c r="K13" s="692">
        <f t="shared" si="0"/>
        <v>0</v>
      </c>
      <c r="L13" s="740">
        <v>0</v>
      </c>
      <c r="M13" s="740">
        <v>0</v>
      </c>
      <c r="N13" s="740">
        <v>0</v>
      </c>
      <c r="O13" s="692">
        <f t="shared" si="1"/>
        <v>0</v>
      </c>
      <c r="P13" s="150"/>
      <c r="Q13" s="174">
        <f t="shared" si="2"/>
        <v>0</v>
      </c>
      <c r="R13" s="150" t="str">
        <f t="shared" si="3"/>
        <v>-</v>
      </c>
      <c r="S13" s="736"/>
    </row>
    <row r="14" spans="1:19" ht="12.75" customHeight="1" x14ac:dyDescent="0.4">
      <c r="A14" s="423" t="s">
        <v>279</v>
      </c>
      <c r="B14" s="435"/>
      <c r="C14" s="436"/>
      <c r="D14" s="436" t="s">
        <v>985</v>
      </c>
      <c r="E14" s="437"/>
      <c r="F14" s="437"/>
      <c r="G14" s="438"/>
      <c r="H14" s="599">
        <f>SUM(H7:H13)</f>
        <v>0</v>
      </c>
      <c r="I14" s="599">
        <f t="shared" ref="I14:O14" si="4">SUM(I7:I13)</f>
        <v>0</v>
      </c>
      <c r="J14" s="599">
        <f t="shared" si="4"/>
        <v>0</v>
      </c>
      <c r="K14" s="599">
        <f t="shared" si="4"/>
        <v>0</v>
      </c>
      <c r="L14" s="599">
        <f t="shared" si="4"/>
        <v>0</v>
      </c>
      <c r="M14" s="599">
        <f t="shared" si="4"/>
        <v>0</v>
      </c>
      <c r="N14" s="599">
        <f t="shared" si="4"/>
        <v>0</v>
      </c>
      <c r="O14" s="599">
        <f t="shared" si="4"/>
        <v>0</v>
      </c>
      <c r="P14" s="150"/>
      <c r="Q14" s="174">
        <f t="shared" si="2"/>
        <v>0</v>
      </c>
      <c r="R14" s="150" t="str">
        <f t="shared" si="3"/>
        <v>-</v>
      </c>
      <c r="S14" s="736"/>
    </row>
    <row r="15" spans="1:19" ht="12.75" customHeight="1" x14ac:dyDescent="0.4">
      <c r="A15" s="423" t="s">
        <v>220</v>
      </c>
      <c r="B15" s="426"/>
      <c r="C15" s="427"/>
      <c r="D15" s="481" t="s">
        <v>1396</v>
      </c>
      <c r="E15" s="428"/>
      <c r="F15" s="428"/>
      <c r="G15" s="429"/>
      <c r="H15" s="467"/>
      <c r="I15" s="467"/>
      <c r="J15" s="467"/>
      <c r="K15" s="467"/>
      <c r="L15" s="467"/>
      <c r="M15" s="467"/>
      <c r="N15" s="467"/>
      <c r="O15" s="467"/>
      <c r="P15" s="150"/>
    </row>
    <row r="16" spans="1:19" ht="12.75" customHeight="1" x14ac:dyDescent="0.4">
      <c r="A16" s="423" t="s">
        <v>275</v>
      </c>
      <c r="B16" s="431"/>
      <c r="C16" s="432"/>
      <c r="D16" s="432"/>
      <c r="E16" s="433" t="s">
        <v>169</v>
      </c>
      <c r="F16" s="432"/>
      <c r="G16" s="434"/>
      <c r="H16" s="740">
        <v>0</v>
      </c>
      <c r="I16" s="740">
        <v>0</v>
      </c>
      <c r="J16" s="740">
        <v>0</v>
      </c>
      <c r="K16" s="692">
        <f t="shared" ref="K16:K22" si="5">SUM(H16:J16)</f>
        <v>0</v>
      </c>
      <c r="L16" s="740">
        <v>0</v>
      </c>
      <c r="M16" s="740">
        <v>0</v>
      </c>
      <c r="N16" s="740">
        <v>0</v>
      </c>
      <c r="O16" s="692">
        <f>SUM(L16:N16)</f>
        <v>0</v>
      </c>
      <c r="P16" s="150"/>
      <c r="Q16" s="174">
        <f t="shared" ref="Q16:Q23" si="6">K16-O16</f>
        <v>0</v>
      </c>
      <c r="R16" s="150" t="str">
        <f t="shared" ref="R16:R23" si="7">IF(AND(OR(K16=0,O16&lt;&gt;0),OR(O16=0,K16&lt;&gt;0)),IF((K16+O16+Q16&lt;&gt;0),IF(AND(OR(K16&gt;0,O16&lt;0),OR(O16&gt;0,K16&lt;0)),ABS(Q16/MIN(ABS(O16),ABS(K16))),10),"-"),10)</f>
        <v>-</v>
      </c>
      <c r="S16" s="736"/>
    </row>
    <row r="17" spans="1:19" ht="12.75" customHeight="1" x14ac:dyDescent="0.4">
      <c r="A17" s="423" t="s">
        <v>272</v>
      </c>
      <c r="B17" s="431"/>
      <c r="C17" s="432"/>
      <c r="D17" s="432"/>
      <c r="E17" s="433" t="s">
        <v>984</v>
      </c>
      <c r="F17" s="432"/>
      <c r="G17" s="434"/>
      <c r="H17" s="740">
        <v>0</v>
      </c>
      <c r="I17" s="740">
        <v>0</v>
      </c>
      <c r="J17" s="740">
        <v>0</v>
      </c>
      <c r="K17" s="692">
        <f t="shared" si="5"/>
        <v>0</v>
      </c>
      <c r="L17" s="740">
        <v>0</v>
      </c>
      <c r="M17" s="740">
        <v>0</v>
      </c>
      <c r="N17" s="740">
        <v>0</v>
      </c>
      <c r="O17" s="692">
        <f t="shared" ref="O17:O22" si="8">SUM(L17:N17)</f>
        <v>0</v>
      </c>
      <c r="P17" s="150"/>
      <c r="Q17" s="174">
        <f t="shared" si="6"/>
        <v>0</v>
      </c>
      <c r="R17" s="150" t="str">
        <f t="shared" si="7"/>
        <v>-</v>
      </c>
      <c r="S17" s="736"/>
    </row>
    <row r="18" spans="1:19" ht="12.75" customHeight="1" x14ac:dyDescent="0.4">
      <c r="A18" s="423" t="s">
        <v>273</v>
      </c>
      <c r="B18" s="431"/>
      <c r="C18" s="432"/>
      <c r="D18" s="432"/>
      <c r="E18" s="433" t="s">
        <v>1413</v>
      </c>
      <c r="F18" s="432"/>
      <c r="G18" s="434"/>
      <c r="H18" s="740">
        <v>0</v>
      </c>
      <c r="I18" s="740">
        <v>0</v>
      </c>
      <c r="J18" s="740">
        <v>0</v>
      </c>
      <c r="K18" s="692">
        <f t="shared" si="5"/>
        <v>0</v>
      </c>
      <c r="L18" s="740">
        <v>0</v>
      </c>
      <c r="M18" s="740">
        <v>0</v>
      </c>
      <c r="N18" s="740">
        <v>0</v>
      </c>
      <c r="O18" s="692">
        <f t="shared" si="8"/>
        <v>0</v>
      </c>
      <c r="P18" s="150"/>
      <c r="Q18" s="174">
        <f t="shared" si="6"/>
        <v>0</v>
      </c>
      <c r="R18" s="150" t="str">
        <f t="shared" si="7"/>
        <v>-</v>
      </c>
      <c r="S18" s="736"/>
    </row>
    <row r="19" spans="1:19" ht="12.75" customHeight="1" x14ac:dyDescent="0.4">
      <c r="A19" s="423" t="s">
        <v>274</v>
      </c>
      <c r="B19" s="431"/>
      <c r="C19" s="432"/>
      <c r="D19" s="432"/>
      <c r="E19" s="433" t="s">
        <v>170</v>
      </c>
      <c r="F19" s="432"/>
      <c r="G19" s="434"/>
      <c r="H19" s="740">
        <v>0</v>
      </c>
      <c r="I19" s="740">
        <v>0</v>
      </c>
      <c r="J19" s="740">
        <v>0</v>
      </c>
      <c r="K19" s="692">
        <f t="shared" si="5"/>
        <v>0</v>
      </c>
      <c r="L19" s="740">
        <v>0</v>
      </c>
      <c r="M19" s="740">
        <v>0</v>
      </c>
      <c r="N19" s="740">
        <v>0</v>
      </c>
      <c r="O19" s="692">
        <f t="shared" si="8"/>
        <v>0</v>
      </c>
      <c r="P19" s="150"/>
      <c r="Q19" s="174">
        <f t="shared" si="6"/>
        <v>0</v>
      </c>
      <c r="R19" s="150" t="str">
        <f t="shared" si="7"/>
        <v>-</v>
      </c>
      <c r="S19" s="736"/>
    </row>
    <row r="20" spans="1:19" ht="12.75" customHeight="1" x14ac:dyDescent="0.4">
      <c r="A20" s="423" t="s">
        <v>276</v>
      </c>
      <c r="B20" s="431"/>
      <c r="C20" s="432"/>
      <c r="D20" s="432"/>
      <c r="E20" s="433" t="s">
        <v>171</v>
      </c>
      <c r="F20" s="432"/>
      <c r="G20" s="434"/>
      <c r="H20" s="740">
        <v>0</v>
      </c>
      <c r="I20" s="740">
        <v>0</v>
      </c>
      <c r="J20" s="740">
        <v>0</v>
      </c>
      <c r="K20" s="692">
        <f t="shared" si="5"/>
        <v>0</v>
      </c>
      <c r="L20" s="740">
        <v>0</v>
      </c>
      <c r="M20" s="740">
        <v>0</v>
      </c>
      <c r="N20" s="740">
        <v>0</v>
      </c>
      <c r="O20" s="692">
        <f t="shared" si="8"/>
        <v>0</v>
      </c>
      <c r="P20" s="150"/>
      <c r="Q20" s="174">
        <f t="shared" si="6"/>
        <v>0</v>
      </c>
      <c r="R20" s="150" t="str">
        <f t="shared" si="7"/>
        <v>-</v>
      </c>
      <c r="S20" s="736"/>
    </row>
    <row r="21" spans="1:19" ht="12.75" customHeight="1" x14ac:dyDescent="0.4">
      <c r="A21" s="423" t="s">
        <v>277</v>
      </c>
      <c r="B21" s="431"/>
      <c r="C21" s="432"/>
      <c r="D21" s="432"/>
      <c r="E21" s="433" t="s">
        <v>172</v>
      </c>
      <c r="F21" s="432"/>
      <c r="G21" s="434"/>
      <c r="H21" s="740">
        <v>0</v>
      </c>
      <c r="I21" s="740">
        <v>0</v>
      </c>
      <c r="J21" s="740">
        <v>0</v>
      </c>
      <c r="K21" s="692">
        <f t="shared" si="5"/>
        <v>0</v>
      </c>
      <c r="L21" s="740">
        <v>0</v>
      </c>
      <c r="M21" s="740">
        <v>0</v>
      </c>
      <c r="N21" s="740">
        <v>0</v>
      </c>
      <c r="O21" s="692">
        <f t="shared" si="8"/>
        <v>0</v>
      </c>
      <c r="P21" s="150"/>
      <c r="Q21" s="174">
        <f t="shared" si="6"/>
        <v>0</v>
      </c>
      <c r="R21" s="150" t="str">
        <f t="shared" si="7"/>
        <v>-</v>
      </c>
      <c r="S21" s="736"/>
    </row>
    <row r="22" spans="1:19" ht="12.75" customHeight="1" x14ac:dyDescent="0.4">
      <c r="A22" s="423" t="s">
        <v>278</v>
      </c>
      <c r="B22" s="431"/>
      <c r="C22" s="432"/>
      <c r="D22" s="432"/>
      <c r="E22" s="433" t="s">
        <v>173</v>
      </c>
      <c r="F22" s="432"/>
      <c r="G22" s="434"/>
      <c r="H22" s="740">
        <v>0</v>
      </c>
      <c r="I22" s="740">
        <v>0</v>
      </c>
      <c r="J22" s="740">
        <v>0</v>
      </c>
      <c r="K22" s="692">
        <f t="shared" si="5"/>
        <v>0</v>
      </c>
      <c r="L22" s="740">
        <v>0</v>
      </c>
      <c r="M22" s="740">
        <v>0</v>
      </c>
      <c r="N22" s="740">
        <v>0</v>
      </c>
      <c r="O22" s="692">
        <f t="shared" si="8"/>
        <v>0</v>
      </c>
      <c r="P22" s="150"/>
      <c r="Q22" s="174">
        <f t="shared" si="6"/>
        <v>0</v>
      </c>
      <c r="R22" s="150" t="str">
        <f t="shared" si="7"/>
        <v>-</v>
      </c>
      <c r="S22" s="736"/>
    </row>
    <row r="23" spans="1:19" ht="12.75" customHeight="1" x14ac:dyDescent="0.4">
      <c r="A23" s="423" t="s">
        <v>279</v>
      </c>
      <c r="B23" s="435"/>
      <c r="C23" s="437"/>
      <c r="D23" s="436" t="s">
        <v>986</v>
      </c>
      <c r="E23" s="437"/>
      <c r="F23" s="437"/>
      <c r="G23" s="438"/>
      <c r="H23" s="599">
        <f>SUM(H16:H22)</f>
        <v>0</v>
      </c>
      <c r="I23" s="599">
        <f t="shared" ref="I23:O23" si="9">SUM(I16:I22)</f>
        <v>0</v>
      </c>
      <c r="J23" s="599">
        <f t="shared" si="9"/>
        <v>0</v>
      </c>
      <c r="K23" s="599">
        <f t="shared" si="9"/>
        <v>0</v>
      </c>
      <c r="L23" s="599">
        <f t="shared" si="9"/>
        <v>0</v>
      </c>
      <c r="M23" s="599">
        <f t="shared" si="9"/>
        <v>0</v>
      </c>
      <c r="N23" s="599">
        <f t="shared" si="9"/>
        <v>0</v>
      </c>
      <c r="O23" s="599">
        <f t="shared" si="9"/>
        <v>0</v>
      </c>
      <c r="P23" s="150"/>
      <c r="Q23" s="174">
        <f t="shared" si="6"/>
        <v>0</v>
      </c>
      <c r="R23" s="150" t="str">
        <f t="shared" si="7"/>
        <v>-</v>
      </c>
      <c r="S23" s="736"/>
    </row>
    <row r="24" spans="1:19" ht="12.75" customHeight="1" x14ac:dyDescent="0.4">
      <c r="A24" s="423" t="s">
        <v>221</v>
      </c>
      <c r="B24" s="426"/>
      <c r="C24" s="427"/>
      <c r="D24" s="481" t="s">
        <v>1392</v>
      </c>
      <c r="E24" s="428"/>
      <c r="F24" s="428"/>
      <c r="G24" s="429"/>
      <c r="H24" s="467"/>
      <c r="I24" s="467"/>
      <c r="J24" s="467"/>
      <c r="K24" s="467"/>
      <c r="L24" s="467"/>
      <c r="M24" s="467"/>
      <c r="N24" s="467"/>
      <c r="O24" s="467"/>
      <c r="P24" s="150"/>
      <c r="Q24" s="230"/>
    </row>
    <row r="25" spans="1:19" ht="12.75" customHeight="1" x14ac:dyDescent="0.55000000000000004">
      <c r="A25" s="423" t="s">
        <v>275</v>
      </c>
      <c r="B25" s="431"/>
      <c r="C25" s="432"/>
      <c r="D25" s="432"/>
      <c r="E25" s="433" t="s">
        <v>169</v>
      </c>
      <c r="F25" s="432"/>
      <c r="G25" s="434"/>
      <c r="H25" s="125">
        <f>SUM(H7+H16)</f>
        <v>0</v>
      </c>
      <c r="I25" s="125">
        <f t="shared" ref="I25:J25" si="10">SUM(I7+I16)</f>
        <v>0</v>
      </c>
      <c r="J25" s="125">
        <f t="shared" si="10"/>
        <v>0</v>
      </c>
      <c r="K25" s="691">
        <f t="shared" ref="K25:K31" si="11">SUM(H25:J25)</f>
        <v>0</v>
      </c>
      <c r="L25" s="125">
        <f t="shared" ref="L25:N31" si="12">SUM(L7+L16)</f>
        <v>0</v>
      </c>
      <c r="M25" s="125">
        <f t="shared" si="12"/>
        <v>0</v>
      </c>
      <c r="N25" s="125">
        <f t="shared" si="12"/>
        <v>0</v>
      </c>
      <c r="O25" s="691">
        <f t="shared" ref="O25:O31" si="13">SUM(L25:N25)</f>
        <v>0</v>
      </c>
      <c r="P25" s="742" t="str">
        <f>IF(K25=0,"zero",RIGHT(K25,1))</f>
        <v>zero</v>
      </c>
      <c r="Q25" s="174">
        <f t="shared" ref="Q25:Q32" si="14">K25-O25</f>
        <v>0</v>
      </c>
      <c r="R25" s="150" t="str">
        <f t="shared" ref="R25:R32" si="15">IF(AND(OR(K25=0,O25&lt;&gt;0),OR(O25=0,K25&lt;&gt;0)),IF((K25+O25+Q25&lt;&gt;0),IF(AND(OR(K25&gt;0,O25&lt;0),OR(O25&gt;0,K25&lt;0)),ABS(Q25/MIN(ABS(O25),ABS(K25))),10),"-"),10)</f>
        <v>-</v>
      </c>
      <c r="S25" s="736"/>
    </row>
    <row r="26" spans="1:19" ht="12.75" customHeight="1" x14ac:dyDescent="0.55000000000000004">
      <c r="A26" s="423" t="s">
        <v>272</v>
      </c>
      <c r="B26" s="431"/>
      <c r="C26" s="432"/>
      <c r="D26" s="432"/>
      <c r="E26" s="433" t="s">
        <v>984</v>
      </c>
      <c r="F26" s="432"/>
      <c r="G26" s="434"/>
      <c r="H26" s="125">
        <f t="shared" ref="H26:J31" si="16">SUM(H8+H17)</f>
        <v>0</v>
      </c>
      <c r="I26" s="125">
        <f t="shared" si="16"/>
        <v>0</v>
      </c>
      <c r="J26" s="125">
        <f t="shared" si="16"/>
        <v>0</v>
      </c>
      <c r="K26" s="691">
        <f t="shared" si="11"/>
        <v>0</v>
      </c>
      <c r="L26" s="125">
        <f t="shared" si="12"/>
        <v>0</v>
      </c>
      <c r="M26" s="125">
        <f t="shared" si="12"/>
        <v>0</v>
      </c>
      <c r="N26" s="125">
        <f t="shared" si="12"/>
        <v>0</v>
      </c>
      <c r="O26" s="691">
        <f t="shared" si="13"/>
        <v>0</v>
      </c>
      <c r="P26" s="742" t="str">
        <f t="shared" ref="P26:P31" si="17">IF(K26=0,"zero",RIGHT(K26,1))</f>
        <v>zero</v>
      </c>
      <c r="Q26" s="174">
        <f t="shared" si="14"/>
        <v>0</v>
      </c>
      <c r="R26" s="150" t="str">
        <f t="shared" si="15"/>
        <v>-</v>
      </c>
      <c r="S26" s="736"/>
    </row>
    <row r="27" spans="1:19" ht="12.75" customHeight="1" x14ac:dyDescent="0.55000000000000004">
      <c r="A27" s="423" t="s">
        <v>273</v>
      </c>
      <c r="B27" s="431"/>
      <c r="C27" s="432"/>
      <c r="D27" s="432"/>
      <c r="E27" s="433" t="s">
        <v>1413</v>
      </c>
      <c r="F27" s="432"/>
      <c r="G27" s="434"/>
      <c r="H27" s="125">
        <f t="shared" si="16"/>
        <v>0</v>
      </c>
      <c r="I27" s="125">
        <f t="shared" si="16"/>
        <v>0</v>
      </c>
      <c r="J27" s="125">
        <f t="shared" si="16"/>
        <v>0</v>
      </c>
      <c r="K27" s="691">
        <f t="shared" si="11"/>
        <v>0</v>
      </c>
      <c r="L27" s="125">
        <f t="shared" si="12"/>
        <v>0</v>
      </c>
      <c r="M27" s="125">
        <f t="shared" si="12"/>
        <v>0</v>
      </c>
      <c r="N27" s="125">
        <f t="shared" si="12"/>
        <v>0</v>
      </c>
      <c r="O27" s="691">
        <f t="shared" si="13"/>
        <v>0</v>
      </c>
      <c r="P27" s="742" t="str">
        <f t="shared" si="17"/>
        <v>zero</v>
      </c>
      <c r="Q27" s="174">
        <f t="shared" si="14"/>
        <v>0</v>
      </c>
      <c r="R27" s="150" t="str">
        <f t="shared" si="15"/>
        <v>-</v>
      </c>
      <c r="S27" s="736"/>
    </row>
    <row r="28" spans="1:19" ht="12.75" customHeight="1" x14ac:dyDescent="0.55000000000000004">
      <c r="A28" s="423" t="s">
        <v>274</v>
      </c>
      <c r="B28" s="431"/>
      <c r="C28" s="432"/>
      <c r="D28" s="432"/>
      <c r="E28" s="433" t="s">
        <v>170</v>
      </c>
      <c r="F28" s="432"/>
      <c r="G28" s="434"/>
      <c r="H28" s="125">
        <f t="shared" si="16"/>
        <v>0</v>
      </c>
      <c r="I28" s="125">
        <f t="shared" si="16"/>
        <v>0</v>
      </c>
      <c r="J28" s="125">
        <f t="shared" si="16"/>
        <v>0</v>
      </c>
      <c r="K28" s="691">
        <f t="shared" si="11"/>
        <v>0</v>
      </c>
      <c r="L28" s="125">
        <f t="shared" si="12"/>
        <v>0</v>
      </c>
      <c r="M28" s="125">
        <f t="shared" si="12"/>
        <v>0</v>
      </c>
      <c r="N28" s="125">
        <f t="shared" si="12"/>
        <v>0</v>
      </c>
      <c r="O28" s="691">
        <f t="shared" si="13"/>
        <v>0</v>
      </c>
      <c r="P28" s="742" t="str">
        <f t="shared" si="17"/>
        <v>zero</v>
      </c>
      <c r="Q28" s="174">
        <f t="shared" si="14"/>
        <v>0</v>
      </c>
      <c r="R28" s="150" t="str">
        <f t="shared" si="15"/>
        <v>-</v>
      </c>
      <c r="S28" s="736"/>
    </row>
    <row r="29" spans="1:19" ht="12.75" customHeight="1" x14ac:dyDescent="0.55000000000000004">
      <c r="A29" s="423" t="s">
        <v>276</v>
      </c>
      <c r="B29" s="431"/>
      <c r="C29" s="432"/>
      <c r="D29" s="432"/>
      <c r="E29" s="433" t="s">
        <v>171</v>
      </c>
      <c r="F29" s="432"/>
      <c r="G29" s="434"/>
      <c r="H29" s="125">
        <f t="shared" si="16"/>
        <v>0</v>
      </c>
      <c r="I29" s="125">
        <f t="shared" si="16"/>
        <v>0</v>
      </c>
      <c r="J29" s="125">
        <f t="shared" si="16"/>
        <v>0</v>
      </c>
      <c r="K29" s="691">
        <f t="shared" si="11"/>
        <v>0</v>
      </c>
      <c r="L29" s="125">
        <f t="shared" si="12"/>
        <v>0</v>
      </c>
      <c r="M29" s="125">
        <f t="shared" si="12"/>
        <v>0</v>
      </c>
      <c r="N29" s="125">
        <f t="shared" si="12"/>
        <v>0</v>
      </c>
      <c r="O29" s="691">
        <f t="shared" si="13"/>
        <v>0</v>
      </c>
      <c r="P29" s="742" t="str">
        <f t="shared" si="17"/>
        <v>zero</v>
      </c>
      <c r="Q29" s="174">
        <f t="shared" si="14"/>
        <v>0</v>
      </c>
      <c r="R29" s="150" t="str">
        <f t="shared" si="15"/>
        <v>-</v>
      </c>
      <c r="S29" s="736"/>
    </row>
    <row r="30" spans="1:19" ht="12.75" customHeight="1" x14ac:dyDescent="0.55000000000000004">
      <c r="A30" s="423" t="s">
        <v>277</v>
      </c>
      <c r="B30" s="431"/>
      <c r="C30" s="432"/>
      <c r="D30" s="432"/>
      <c r="E30" s="433" t="s">
        <v>172</v>
      </c>
      <c r="F30" s="432"/>
      <c r="G30" s="434"/>
      <c r="H30" s="125">
        <f t="shared" si="16"/>
        <v>0</v>
      </c>
      <c r="I30" s="125">
        <f t="shared" si="16"/>
        <v>0</v>
      </c>
      <c r="J30" s="125">
        <f t="shared" si="16"/>
        <v>0</v>
      </c>
      <c r="K30" s="691">
        <f t="shared" si="11"/>
        <v>0</v>
      </c>
      <c r="L30" s="125">
        <f t="shared" si="12"/>
        <v>0</v>
      </c>
      <c r="M30" s="125">
        <f t="shared" si="12"/>
        <v>0</v>
      </c>
      <c r="N30" s="125">
        <f t="shared" si="12"/>
        <v>0</v>
      </c>
      <c r="O30" s="691">
        <f t="shared" si="13"/>
        <v>0</v>
      </c>
      <c r="P30" s="742" t="str">
        <f t="shared" si="17"/>
        <v>zero</v>
      </c>
      <c r="Q30" s="174">
        <f t="shared" si="14"/>
        <v>0</v>
      </c>
      <c r="R30" s="150" t="str">
        <f t="shared" si="15"/>
        <v>-</v>
      </c>
      <c r="S30" s="736"/>
    </row>
    <row r="31" spans="1:19" ht="12.75" customHeight="1" x14ac:dyDescent="0.55000000000000004">
      <c r="A31" s="423" t="s">
        <v>278</v>
      </c>
      <c r="B31" s="431"/>
      <c r="C31" s="432"/>
      <c r="D31" s="432"/>
      <c r="E31" s="433" t="s">
        <v>173</v>
      </c>
      <c r="F31" s="432"/>
      <c r="G31" s="434"/>
      <c r="H31" s="125">
        <f>SUM(H13+H22)</f>
        <v>0</v>
      </c>
      <c r="I31" s="125">
        <f t="shared" si="16"/>
        <v>0</v>
      </c>
      <c r="J31" s="125">
        <f t="shared" si="16"/>
        <v>0</v>
      </c>
      <c r="K31" s="691">
        <f t="shared" si="11"/>
        <v>0</v>
      </c>
      <c r="L31" s="125">
        <f t="shared" si="12"/>
        <v>0</v>
      </c>
      <c r="M31" s="125">
        <f t="shared" si="12"/>
        <v>0</v>
      </c>
      <c r="N31" s="125">
        <f t="shared" si="12"/>
        <v>0</v>
      </c>
      <c r="O31" s="691">
        <f t="shared" si="13"/>
        <v>0</v>
      </c>
      <c r="P31" s="742" t="str">
        <f t="shared" si="17"/>
        <v>zero</v>
      </c>
      <c r="Q31" s="174">
        <f t="shared" si="14"/>
        <v>0</v>
      </c>
      <c r="R31" s="150" t="str">
        <f t="shared" si="15"/>
        <v>-</v>
      </c>
      <c r="S31" s="736"/>
    </row>
    <row r="32" spans="1:19" ht="12.75" customHeight="1" x14ac:dyDescent="0.4">
      <c r="A32" s="423" t="s">
        <v>279</v>
      </c>
      <c r="B32" s="435"/>
      <c r="C32" s="437"/>
      <c r="D32" s="436" t="s">
        <v>987</v>
      </c>
      <c r="E32" s="437"/>
      <c r="F32" s="437"/>
      <c r="G32" s="438"/>
      <c r="H32" s="690">
        <f t="shared" ref="H32:O32" si="18">SUM(H25:H31)</f>
        <v>0</v>
      </c>
      <c r="I32" s="690">
        <f t="shared" si="18"/>
        <v>0</v>
      </c>
      <c r="J32" s="690">
        <f t="shared" si="18"/>
        <v>0</v>
      </c>
      <c r="K32" s="690">
        <f t="shared" si="18"/>
        <v>0</v>
      </c>
      <c r="L32" s="690">
        <f t="shared" si="18"/>
        <v>0</v>
      </c>
      <c r="M32" s="690">
        <f t="shared" si="18"/>
        <v>0</v>
      </c>
      <c r="N32" s="690">
        <f t="shared" si="18"/>
        <v>0</v>
      </c>
      <c r="O32" s="690">
        <f t="shared" si="18"/>
        <v>0</v>
      </c>
      <c r="P32" s="150"/>
      <c r="Q32" s="174">
        <f t="shared" si="14"/>
        <v>0</v>
      </c>
      <c r="R32" s="150" t="str">
        <f t="shared" si="15"/>
        <v>-</v>
      </c>
      <c r="S32" s="736"/>
    </row>
    <row r="33" spans="1:19" ht="12.75" customHeight="1" x14ac:dyDescent="0.4">
      <c r="A33" s="423"/>
      <c r="B33" s="444"/>
      <c r="C33" s="555"/>
      <c r="D33" s="552"/>
      <c r="E33" s="557"/>
      <c r="F33" s="557"/>
      <c r="G33" s="558"/>
      <c r="H33" s="468"/>
      <c r="I33" s="468"/>
      <c r="J33" s="468"/>
      <c r="K33" s="468"/>
      <c r="L33" s="468"/>
      <c r="M33" s="468"/>
      <c r="N33" s="468"/>
      <c r="O33" s="468"/>
      <c r="P33" s="150"/>
    </row>
    <row r="34" spans="1:19" ht="12.75" customHeight="1" x14ac:dyDescent="0.4">
      <c r="A34" s="423" t="s">
        <v>222</v>
      </c>
      <c r="B34" s="439"/>
      <c r="C34" s="440"/>
      <c r="D34" s="441" t="s">
        <v>988</v>
      </c>
      <c r="E34" s="440"/>
      <c r="F34" s="440"/>
      <c r="G34" s="442"/>
      <c r="H34" s="469"/>
      <c r="I34" s="469"/>
      <c r="J34" s="469"/>
      <c r="K34" s="469"/>
      <c r="L34" s="469"/>
      <c r="M34" s="469"/>
      <c r="N34" s="469"/>
      <c r="O34" s="469"/>
      <c r="P34" s="150"/>
    </row>
    <row r="35" spans="1:19" ht="12.75" customHeight="1" x14ac:dyDescent="0.55000000000000004">
      <c r="A35" s="423" t="s">
        <v>275</v>
      </c>
      <c r="B35" s="431"/>
      <c r="C35" s="432"/>
      <c r="D35" s="432"/>
      <c r="E35" s="433" t="s">
        <v>169</v>
      </c>
      <c r="F35" s="432"/>
      <c r="G35" s="434"/>
      <c r="H35" s="127">
        <v>0</v>
      </c>
      <c r="I35" s="127">
        <v>0</v>
      </c>
      <c r="J35" s="127">
        <v>0</v>
      </c>
      <c r="K35" s="7">
        <f t="shared" ref="K35:K41" si="19">SUM(H35:J35)</f>
        <v>0</v>
      </c>
      <c r="L35" s="127">
        <v>0</v>
      </c>
      <c r="M35" s="127">
        <v>0</v>
      </c>
      <c r="N35" s="127">
        <v>0</v>
      </c>
      <c r="O35" s="7">
        <f t="shared" ref="O35:O41" si="20">SUM(L35:N35)</f>
        <v>0</v>
      </c>
      <c r="P35" s="742" t="str">
        <f t="shared" ref="P35:P41" si="21">IF(K35=0,"zero",RIGHT(K35,1))</f>
        <v>zero</v>
      </c>
      <c r="Q35" s="174">
        <f t="shared" ref="Q35:Q42" si="22">K35-O35</f>
        <v>0</v>
      </c>
      <c r="R35" s="150" t="str">
        <f t="shared" ref="R35:R42" si="23">IF(AND(OR(K35=0,O35&lt;&gt;0),OR(O35=0,K35&lt;&gt;0)),IF((K35+O35+Q35&lt;&gt;0),IF(AND(OR(K35&gt;0,O35&lt;0),OR(O35&gt;0,K35&lt;0)),ABS(Q35/MIN(ABS(O35),ABS(K35))),10),"-"),10)</f>
        <v>-</v>
      </c>
      <c r="S35" s="736"/>
    </row>
    <row r="36" spans="1:19" ht="12.75" customHeight="1" x14ac:dyDescent="0.55000000000000004">
      <c r="A36" s="423" t="s">
        <v>272</v>
      </c>
      <c r="B36" s="431"/>
      <c r="C36" s="432"/>
      <c r="D36" s="432"/>
      <c r="E36" s="433" t="s">
        <v>984</v>
      </c>
      <c r="F36" s="432"/>
      <c r="G36" s="443"/>
      <c r="H36" s="127">
        <v>0</v>
      </c>
      <c r="I36" s="127">
        <v>0</v>
      </c>
      <c r="J36" s="127">
        <v>0</v>
      </c>
      <c r="K36" s="7">
        <f t="shared" si="19"/>
        <v>0</v>
      </c>
      <c r="L36" s="127">
        <v>0</v>
      </c>
      <c r="M36" s="127">
        <v>0</v>
      </c>
      <c r="N36" s="127">
        <v>0</v>
      </c>
      <c r="O36" s="7">
        <f t="shared" si="20"/>
        <v>0</v>
      </c>
      <c r="P36" s="742" t="str">
        <f t="shared" si="21"/>
        <v>zero</v>
      </c>
      <c r="Q36" s="174">
        <f t="shared" si="22"/>
        <v>0</v>
      </c>
      <c r="R36" s="150" t="str">
        <f t="shared" si="23"/>
        <v>-</v>
      </c>
      <c r="S36" s="736"/>
    </row>
    <row r="37" spans="1:19" ht="12.75" customHeight="1" x14ac:dyDescent="0.55000000000000004">
      <c r="A37" s="423" t="s">
        <v>273</v>
      </c>
      <c r="B37" s="431"/>
      <c r="C37" s="432"/>
      <c r="D37" s="432"/>
      <c r="E37" s="433" t="s">
        <v>1413</v>
      </c>
      <c r="F37" s="432"/>
      <c r="G37" s="434"/>
      <c r="H37" s="127">
        <v>0</v>
      </c>
      <c r="I37" s="127">
        <v>0</v>
      </c>
      <c r="J37" s="127">
        <v>0</v>
      </c>
      <c r="K37" s="7">
        <f t="shared" si="19"/>
        <v>0</v>
      </c>
      <c r="L37" s="127">
        <v>0</v>
      </c>
      <c r="M37" s="127">
        <v>0</v>
      </c>
      <c r="N37" s="127">
        <v>0</v>
      </c>
      <c r="O37" s="7">
        <f t="shared" si="20"/>
        <v>0</v>
      </c>
      <c r="P37" s="742" t="str">
        <f t="shared" si="21"/>
        <v>zero</v>
      </c>
      <c r="Q37" s="174">
        <f t="shared" si="22"/>
        <v>0</v>
      </c>
      <c r="R37" s="150" t="str">
        <f t="shared" si="23"/>
        <v>-</v>
      </c>
      <c r="S37" s="736"/>
    </row>
    <row r="38" spans="1:19" ht="12.75" customHeight="1" x14ac:dyDescent="0.55000000000000004">
      <c r="A38" s="423" t="s">
        <v>274</v>
      </c>
      <c r="B38" s="431"/>
      <c r="C38" s="432"/>
      <c r="D38" s="432"/>
      <c r="E38" s="433" t="s">
        <v>170</v>
      </c>
      <c r="F38" s="432"/>
      <c r="G38" s="434"/>
      <c r="H38" s="127">
        <v>0</v>
      </c>
      <c r="I38" s="127">
        <v>0</v>
      </c>
      <c r="J38" s="127">
        <v>0</v>
      </c>
      <c r="K38" s="7">
        <f t="shared" si="19"/>
        <v>0</v>
      </c>
      <c r="L38" s="127">
        <v>0</v>
      </c>
      <c r="M38" s="127">
        <v>0</v>
      </c>
      <c r="N38" s="127">
        <v>0</v>
      </c>
      <c r="O38" s="7">
        <f t="shared" si="20"/>
        <v>0</v>
      </c>
      <c r="P38" s="742" t="str">
        <f t="shared" si="21"/>
        <v>zero</v>
      </c>
      <c r="Q38" s="174">
        <f t="shared" si="22"/>
        <v>0</v>
      </c>
      <c r="R38" s="150" t="str">
        <f t="shared" si="23"/>
        <v>-</v>
      </c>
      <c r="S38" s="736"/>
    </row>
    <row r="39" spans="1:19" ht="12.75" customHeight="1" x14ac:dyDescent="0.55000000000000004">
      <c r="A39" s="423" t="s">
        <v>276</v>
      </c>
      <c r="B39" s="431"/>
      <c r="C39" s="432"/>
      <c r="D39" s="432"/>
      <c r="E39" s="433" t="s">
        <v>171</v>
      </c>
      <c r="F39" s="432"/>
      <c r="G39" s="443"/>
      <c r="H39" s="127">
        <v>0</v>
      </c>
      <c r="I39" s="127">
        <v>0</v>
      </c>
      <c r="J39" s="127">
        <v>0</v>
      </c>
      <c r="K39" s="7">
        <f t="shared" si="19"/>
        <v>0</v>
      </c>
      <c r="L39" s="127">
        <v>0</v>
      </c>
      <c r="M39" s="127">
        <v>0</v>
      </c>
      <c r="N39" s="127">
        <v>0</v>
      </c>
      <c r="O39" s="7">
        <f t="shared" si="20"/>
        <v>0</v>
      </c>
      <c r="P39" s="742" t="str">
        <f t="shared" si="21"/>
        <v>zero</v>
      </c>
      <c r="Q39" s="174">
        <f t="shared" si="22"/>
        <v>0</v>
      </c>
      <c r="R39" s="150" t="str">
        <f t="shared" si="23"/>
        <v>-</v>
      </c>
      <c r="S39" s="736"/>
    </row>
    <row r="40" spans="1:19" ht="12.75" customHeight="1" x14ac:dyDescent="0.55000000000000004">
      <c r="A40" s="423" t="s">
        <v>277</v>
      </c>
      <c r="B40" s="431"/>
      <c r="C40" s="432"/>
      <c r="D40" s="432"/>
      <c r="E40" s="433" t="s">
        <v>172</v>
      </c>
      <c r="F40" s="432"/>
      <c r="G40" s="434"/>
      <c r="H40" s="127">
        <v>0</v>
      </c>
      <c r="I40" s="127">
        <v>0</v>
      </c>
      <c r="J40" s="127">
        <v>0</v>
      </c>
      <c r="K40" s="7">
        <f t="shared" si="19"/>
        <v>0</v>
      </c>
      <c r="L40" s="127">
        <v>0</v>
      </c>
      <c r="M40" s="127">
        <v>0</v>
      </c>
      <c r="N40" s="127">
        <v>0</v>
      </c>
      <c r="O40" s="7">
        <f t="shared" si="20"/>
        <v>0</v>
      </c>
      <c r="P40" s="742" t="str">
        <f t="shared" si="21"/>
        <v>zero</v>
      </c>
      <c r="Q40" s="174">
        <f t="shared" si="22"/>
        <v>0</v>
      </c>
      <c r="R40" s="150" t="str">
        <f t="shared" si="23"/>
        <v>-</v>
      </c>
      <c r="S40" s="736"/>
    </row>
    <row r="41" spans="1:19" ht="12.75" customHeight="1" x14ac:dyDescent="0.55000000000000004">
      <c r="A41" s="423" t="s">
        <v>278</v>
      </c>
      <c r="B41" s="431"/>
      <c r="C41" s="432"/>
      <c r="D41" s="432"/>
      <c r="E41" s="433" t="s">
        <v>173</v>
      </c>
      <c r="F41" s="432"/>
      <c r="G41" s="434"/>
      <c r="H41" s="127">
        <v>0</v>
      </c>
      <c r="I41" s="127">
        <v>0</v>
      </c>
      <c r="J41" s="127">
        <v>0</v>
      </c>
      <c r="K41" s="7">
        <f t="shared" si="19"/>
        <v>0</v>
      </c>
      <c r="L41" s="127">
        <v>0</v>
      </c>
      <c r="M41" s="127">
        <v>0</v>
      </c>
      <c r="N41" s="127">
        <v>0</v>
      </c>
      <c r="O41" s="7">
        <f t="shared" si="20"/>
        <v>0</v>
      </c>
      <c r="P41" s="742" t="str">
        <f t="shared" si="21"/>
        <v>zero</v>
      </c>
      <c r="Q41" s="174">
        <f t="shared" si="22"/>
        <v>0</v>
      </c>
      <c r="R41" s="150" t="str">
        <f t="shared" si="23"/>
        <v>-</v>
      </c>
      <c r="S41" s="736"/>
    </row>
    <row r="42" spans="1:19" ht="12.75" customHeight="1" x14ac:dyDescent="0.4">
      <c r="A42" s="423" t="s">
        <v>279</v>
      </c>
      <c r="B42" s="435"/>
      <c r="C42" s="436"/>
      <c r="D42" s="436" t="s">
        <v>989</v>
      </c>
      <c r="E42" s="437"/>
      <c r="F42" s="437"/>
      <c r="G42" s="438"/>
      <c r="H42" s="2">
        <f t="shared" ref="H42:O42" si="24">SUM(H35:H41)</f>
        <v>0</v>
      </c>
      <c r="I42" s="2">
        <f t="shared" si="24"/>
        <v>0</v>
      </c>
      <c r="J42" s="2">
        <f t="shared" si="24"/>
        <v>0</v>
      </c>
      <c r="K42" s="2">
        <f t="shared" si="24"/>
        <v>0</v>
      </c>
      <c r="L42" s="2">
        <f t="shared" si="24"/>
        <v>0</v>
      </c>
      <c r="M42" s="2">
        <f t="shared" si="24"/>
        <v>0</v>
      </c>
      <c r="N42" s="2">
        <f t="shared" si="24"/>
        <v>0</v>
      </c>
      <c r="O42" s="2">
        <f t="shared" si="24"/>
        <v>0</v>
      </c>
      <c r="P42" s="150"/>
      <c r="Q42" s="174">
        <f t="shared" si="22"/>
        <v>0</v>
      </c>
      <c r="R42" s="150" t="str">
        <f t="shared" si="23"/>
        <v>-</v>
      </c>
      <c r="S42" s="736"/>
    </row>
    <row r="43" spans="1:19" ht="12.75" customHeight="1" x14ac:dyDescent="0.4">
      <c r="A43" s="423"/>
      <c r="B43" s="444"/>
      <c r="C43" s="555"/>
      <c r="D43" s="552"/>
      <c r="E43" s="557"/>
      <c r="F43" s="557"/>
      <c r="G43" s="558"/>
      <c r="H43" s="468"/>
      <c r="I43" s="468"/>
      <c r="J43" s="468"/>
      <c r="K43" s="468"/>
      <c r="L43" s="468"/>
      <c r="M43" s="468"/>
      <c r="N43" s="468"/>
      <c r="O43" s="468"/>
      <c r="P43" s="150"/>
    </row>
    <row r="44" spans="1:19" ht="12.75" customHeight="1" x14ac:dyDescent="0.4">
      <c r="A44" s="423" t="s">
        <v>223</v>
      </c>
      <c r="B44" s="435"/>
      <c r="C44" s="436" t="s">
        <v>990</v>
      </c>
      <c r="D44" s="436"/>
      <c r="E44" s="437"/>
      <c r="F44" s="437"/>
      <c r="G44" s="438"/>
      <c r="H44" s="2">
        <f t="shared" ref="H44:O44" si="25">SUM(H32+H42)</f>
        <v>0</v>
      </c>
      <c r="I44" s="2">
        <f t="shared" si="25"/>
        <v>0</v>
      </c>
      <c r="J44" s="2">
        <f t="shared" si="25"/>
        <v>0</v>
      </c>
      <c r="K44" s="2">
        <f t="shared" si="25"/>
        <v>0</v>
      </c>
      <c r="L44" s="2">
        <f t="shared" si="25"/>
        <v>0</v>
      </c>
      <c r="M44" s="2">
        <f t="shared" si="25"/>
        <v>0</v>
      </c>
      <c r="N44" s="2">
        <f t="shared" si="25"/>
        <v>0</v>
      </c>
      <c r="O44" s="2">
        <f t="shared" si="25"/>
        <v>0</v>
      </c>
      <c r="P44" s="150"/>
      <c r="Q44" s="174">
        <f>K44-O44</f>
        <v>0</v>
      </c>
      <c r="R44" s="150" t="str">
        <f>IF(AND(OR(K44=0,O44&lt;&gt;0),OR(O44=0,K44&lt;&gt;0)),IF((K44+O44+Q44&lt;&gt;0),IF(AND(OR(K44&gt;0,O44&lt;0),OR(O44&gt;0,K44&lt;0)),ABS(Q44/MIN(ABS(O44),ABS(K44))),10),"-"),10)</f>
        <v>-</v>
      </c>
      <c r="S44" s="736"/>
    </row>
    <row r="45" spans="1:19" ht="12.75" customHeight="1" x14ac:dyDescent="0.4">
      <c r="A45" s="423"/>
      <c r="B45" s="444"/>
      <c r="C45" s="555"/>
      <c r="D45" s="552"/>
      <c r="E45" s="557"/>
      <c r="F45" s="557"/>
      <c r="G45" s="558"/>
      <c r="H45" s="468"/>
      <c r="I45" s="468"/>
      <c r="J45" s="468"/>
      <c r="K45" s="468"/>
      <c r="L45" s="468"/>
      <c r="M45" s="468"/>
      <c r="N45" s="468"/>
      <c r="O45" s="468"/>
      <c r="P45" s="150"/>
      <c r="Q45" s="179"/>
    </row>
    <row r="46" spans="1:19" ht="12.75" customHeight="1" x14ac:dyDescent="0.4">
      <c r="A46" s="423" t="s">
        <v>224</v>
      </c>
      <c r="B46" s="445"/>
      <c r="C46" s="446"/>
      <c r="D46" s="427" t="s">
        <v>991</v>
      </c>
      <c r="E46" s="446"/>
      <c r="F46" s="446"/>
      <c r="G46" s="447"/>
      <c r="H46" s="469"/>
      <c r="I46" s="469"/>
      <c r="J46" s="469"/>
      <c r="K46" s="469"/>
      <c r="L46" s="469"/>
      <c r="M46" s="469"/>
      <c r="N46" s="469"/>
      <c r="O46" s="469"/>
      <c r="P46" s="150"/>
    </row>
    <row r="47" spans="1:19" ht="12.75" customHeight="1" x14ac:dyDescent="0.55000000000000004">
      <c r="A47" s="423" t="s">
        <v>275</v>
      </c>
      <c r="B47" s="431"/>
      <c r="C47" s="432"/>
      <c r="D47" s="432"/>
      <c r="E47" s="433" t="s">
        <v>169</v>
      </c>
      <c r="F47" s="432"/>
      <c r="G47" s="434"/>
      <c r="H47" s="479" t="s">
        <v>174</v>
      </c>
      <c r="I47" s="479" t="s">
        <v>174</v>
      </c>
      <c r="J47" s="479" t="s">
        <v>174</v>
      </c>
      <c r="K47" s="127">
        <v>0</v>
      </c>
      <c r="L47" s="479" t="s">
        <v>174</v>
      </c>
      <c r="M47" s="479" t="s">
        <v>174</v>
      </c>
      <c r="N47" s="479" t="s">
        <v>174</v>
      </c>
      <c r="O47" s="127">
        <v>0</v>
      </c>
      <c r="P47" s="742" t="str">
        <f t="shared" ref="P47:P53" si="26">IF(K47=0,"zero",RIGHT(K47,1))</f>
        <v>zero</v>
      </c>
      <c r="Q47" s="174">
        <f t="shared" ref="Q47:Q54" si="27">K47-O47</f>
        <v>0</v>
      </c>
      <c r="R47" s="150" t="str">
        <f t="shared" ref="R47:R54" si="28">IF(AND(OR(K47=0,O47&lt;&gt;0),OR(O47=0,K47&lt;&gt;0)),IF((K47+O47+Q47&lt;&gt;0),IF(AND(OR(K47&gt;0,O47&lt;0),OR(O47&gt;0,K47&lt;0)),ABS(Q47/MIN(ABS(O47),ABS(K47))),10),"-"),10)</f>
        <v>-</v>
      </c>
      <c r="S47" s="736"/>
    </row>
    <row r="48" spans="1:19" ht="12.75" customHeight="1" x14ac:dyDescent="0.55000000000000004">
      <c r="A48" s="423" t="s">
        <v>272</v>
      </c>
      <c r="B48" s="431"/>
      <c r="C48" s="432"/>
      <c r="D48" s="432"/>
      <c r="E48" s="433" t="s">
        <v>984</v>
      </c>
      <c r="F48" s="432"/>
      <c r="G48" s="434"/>
      <c r="H48" s="479" t="s">
        <v>174</v>
      </c>
      <c r="I48" s="479" t="s">
        <v>174</v>
      </c>
      <c r="J48" s="479" t="s">
        <v>174</v>
      </c>
      <c r="K48" s="127">
        <v>0</v>
      </c>
      <c r="L48" s="479" t="s">
        <v>174</v>
      </c>
      <c r="M48" s="479" t="s">
        <v>174</v>
      </c>
      <c r="N48" s="479" t="s">
        <v>174</v>
      </c>
      <c r="O48" s="127">
        <v>0</v>
      </c>
      <c r="P48" s="742" t="str">
        <f t="shared" si="26"/>
        <v>zero</v>
      </c>
      <c r="Q48" s="174">
        <f t="shared" si="27"/>
        <v>0</v>
      </c>
      <c r="R48" s="150" t="str">
        <f t="shared" si="28"/>
        <v>-</v>
      </c>
      <c r="S48" s="736"/>
    </row>
    <row r="49" spans="1:19" ht="12.75" customHeight="1" x14ac:dyDescent="0.55000000000000004">
      <c r="A49" s="423" t="s">
        <v>273</v>
      </c>
      <c r="B49" s="431"/>
      <c r="C49" s="432"/>
      <c r="D49" s="432"/>
      <c r="E49" s="433" t="s">
        <v>1413</v>
      </c>
      <c r="F49" s="432"/>
      <c r="G49" s="434"/>
      <c r="H49" s="479" t="s">
        <v>174</v>
      </c>
      <c r="I49" s="479" t="s">
        <v>174</v>
      </c>
      <c r="J49" s="479" t="s">
        <v>174</v>
      </c>
      <c r="K49" s="127">
        <v>0</v>
      </c>
      <c r="L49" s="479" t="s">
        <v>174</v>
      </c>
      <c r="M49" s="479" t="s">
        <v>174</v>
      </c>
      <c r="N49" s="479" t="s">
        <v>174</v>
      </c>
      <c r="O49" s="127">
        <v>0</v>
      </c>
      <c r="P49" s="742" t="str">
        <f t="shared" si="26"/>
        <v>zero</v>
      </c>
      <c r="Q49" s="174">
        <f t="shared" si="27"/>
        <v>0</v>
      </c>
      <c r="R49" s="150" t="str">
        <f t="shared" si="28"/>
        <v>-</v>
      </c>
      <c r="S49" s="736"/>
    </row>
    <row r="50" spans="1:19" ht="12.75" customHeight="1" x14ac:dyDescent="0.55000000000000004">
      <c r="A50" s="423" t="s">
        <v>274</v>
      </c>
      <c r="B50" s="431"/>
      <c r="C50" s="432"/>
      <c r="D50" s="432"/>
      <c r="E50" s="433" t="s">
        <v>170</v>
      </c>
      <c r="F50" s="432"/>
      <c r="G50" s="443"/>
      <c r="H50" s="479" t="s">
        <v>174</v>
      </c>
      <c r="I50" s="479" t="s">
        <v>174</v>
      </c>
      <c r="J50" s="479" t="s">
        <v>174</v>
      </c>
      <c r="K50" s="127">
        <v>0</v>
      </c>
      <c r="L50" s="479" t="s">
        <v>174</v>
      </c>
      <c r="M50" s="479" t="s">
        <v>174</v>
      </c>
      <c r="N50" s="479" t="s">
        <v>174</v>
      </c>
      <c r="O50" s="127">
        <v>0</v>
      </c>
      <c r="P50" s="742" t="str">
        <f t="shared" si="26"/>
        <v>zero</v>
      </c>
      <c r="Q50" s="174">
        <f t="shared" si="27"/>
        <v>0</v>
      </c>
      <c r="R50" s="150" t="str">
        <f t="shared" si="28"/>
        <v>-</v>
      </c>
      <c r="S50" s="736"/>
    </row>
    <row r="51" spans="1:19" ht="12.75" customHeight="1" x14ac:dyDescent="0.55000000000000004">
      <c r="A51" s="423" t="s">
        <v>276</v>
      </c>
      <c r="B51" s="431"/>
      <c r="C51" s="432"/>
      <c r="D51" s="432"/>
      <c r="E51" s="433" t="s">
        <v>171</v>
      </c>
      <c r="F51" s="432"/>
      <c r="G51" s="443"/>
      <c r="H51" s="479" t="s">
        <v>174</v>
      </c>
      <c r="I51" s="479" t="s">
        <v>174</v>
      </c>
      <c r="J51" s="479" t="s">
        <v>174</v>
      </c>
      <c r="K51" s="127">
        <v>0</v>
      </c>
      <c r="L51" s="479" t="s">
        <v>174</v>
      </c>
      <c r="M51" s="479" t="s">
        <v>174</v>
      </c>
      <c r="N51" s="479" t="s">
        <v>174</v>
      </c>
      <c r="O51" s="127">
        <v>0</v>
      </c>
      <c r="P51" s="742" t="str">
        <f t="shared" si="26"/>
        <v>zero</v>
      </c>
      <c r="Q51" s="174">
        <f t="shared" si="27"/>
        <v>0</v>
      </c>
      <c r="R51" s="150" t="str">
        <f t="shared" si="28"/>
        <v>-</v>
      </c>
      <c r="S51" s="736"/>
    </row>
    <row r="52" spans="1:19" ht="12.75" customHeight="1" x14ac:dyDescent="0.55000000000000004">
      <c r="A52" s="423" t="s">
        <v>277</v>
      </c>
      <c r="B52" s="431"/>
      <c r="C52" s="432"/>
      <c r="D52" s="432"/>
      <c r="E52" s="433" t="s">
        <v>172</v>
      </c>
      <c r="F52" s="432"/>
      <c r="G52" s="434"/>
      <c r="H52" s="479" t="s">
        <v>174</v>
      </c>
      <c r="I52" s="479" t="s">
        <v>174</v>
      </c>
      <c r="J52" s="479" t="s">
        <v>174</v>
      </c>
      <c r="K52" s="127">
        <v>0</v>
      </c>
      <c r="L52" s="479" t="s">
        <v>174</v>
      </c>
      <c r="M52" s="479" t="s">
        <v>174</v>
      </c>
      <c r="N52" s="479" t="s">
        <v>174</v>
      </c>
      <c r="O52" s="127">
        <v>0</v>
      </c>
      <c r="P52" s="742" t="str">
        <f t="shared" si="26"/>
        <v>zero</v>
      </c>
      <c r="Q52" s="174">
        <f t="shared" si="27"/>
        <v>0</v>
      </c>
      <c r="R52" s="150" t="str">
        <f t="shared" si="28"/>
        <v>-</v>
      </c>
      <c r="S52" s="736"/>
    </row>
    <row r="53" spans="1:19" ht="12.75" customHeight="1" x14ac:dyDescent="0.55000000000000004">
      <c r="A53" s="423" t="s">
        <v>278</v>
      </c>
      <c r="B53" s="431"/>
      <c r="C53" s="432"/>
      <c r="D53" s="432"/>
      <c r="E53" s="433" t="s">
        <v>173</v>
      </c>
      <c r="F53" s="432"/>
      <c r="G53" s="434"/>
      <c r="H53" s="479" t="s">
        <v>174</v>
      </c>
      <c r="I53" s="479" t="s">
        <v>174</v>
      </c>
      <c r="J53" s="479" t="s">
        <v>174</v>
      </c>
      <c r="K53" s="127">
        <v>0</v>
      </c>
      <c r="L53" s="479" t="s">
        <v>174</v>
      </c>
      <c r="M53" s="479" t="s">
        <v>174</v>
      </c>
      <c r="N53" s="479" t="s">
        <v>174</v>
      </c>
      <c r="O53" s="127">
        <v>0</v>
      </c>
      <c r="P53" s="742" t="str">
        <f t="shared" si="26"/>
        <v>zero</v>
      </c>
      <c r="Q53" s="174">
        <f t="shared" si="27"/>
        <v>0</v>
      </c>
      <c r="R53" s="150" t="str">
        <f t="shared" si="28"/>
        <v>-</v>
      </c>
      <c r="S53" s="736"/>
    </row>
    <row r="54" spans="1:19" ht="12.75" customHeight="1" x14ac:dyDescent="0.4">
      <c r="A54" s="423" t="s">
        <v>279</v>
      </c>
      <c r="B54" s="435"/>
      <c r="C54" s="436"/>
      <c r="D54" s="436" t="s">
        <v>992</v>
      </c>
      <c r="E54" s="448"/>
      <c r="F54" s="448"/>
      <c r="G54" s="449"/>
      <c r="H54" s="471" t="s">
        <v>174</v>
      </c>
      <c r="I54" s="471" t="s">
        <v>174</v>
      </c>
      <c r="J54" s="471" t="s">
        <v>174</v>
      </c>
      <c r="K54" s="2">
        <f>SUM(K47:K53)</f>
        <v>0</v>
      </c>
      <c r="L54" s="471" t="s">
        <v>174</v>
      </c>
      <c r="M54" s="471" t="s">
        <v>174</v>
      </c>
      <c r="N54" s="471" t="s">
        <v>174</v>
      </c>
      <c r="O54" s="2">
        <f>SUM(O47:O53)</f>
        <v>0</v>
      </c>
      <c r="P54" s="150"/>
      <c r="Q54" s="174">
        <f t="shared" si="27"/>
        <v>0</v>
      </c>
      <c r="R54" s="150" t="str">
        <f t="shared" si="28"/>
        <v>-</v>
      </c>
      <c r="S54" s="736"/>
    </row>
    <row r="55" spans="1:19" ht="12.75" customHeight="1" x14ac:dyDescent="0.4">
      <c r="A55" s="423"/>
      <c r="B55" s="444"/>
      <c r="C55" s="433"/>
      <c r="D55" s="432"/>
      <c r="E55" s="432"/>
      <c r="F55" s="432"/>
      <c r="G55" s="450"/>
      <c r="H55" s="472"/>
      <c r="I55" s="472"/>
      <c r="J55" s="472"/>
      <c r="K55" s="470"/>
      <c r="L55" s="472"/>
      <c r="M55" s="472"/>
      <c r="N55" s="472"/>
      <c r="O55" s="470"/>
      <c r="P55" s="150"/>
    </row>
    <row r="56" spans="1:19" ht="12.75" customHeight="1" x14ac:dyDescent="0.4">
      <c r="A56" s="423" t="s">
        <v>225</v>
      </c>
      <c r="B56" s="451" t="s">
        <v>175</v>
      </c>
      <c r="C56" s="452"/>
      <c r="D56" s="452"/>
      <c r="E56" s="452"/>
      <c r="F56" s="452"/>
      <c r="G56" s="453"/>
      <c r="H56" s="473" t="s">
        <v>174</v>
      </c>
      <c r="I56" s="473" t="s">
        <v>174</v>
      </c>
      <c r="J56" s="473" t="s">
        <v>174</v>
      </c>
      <c r="K56" s="599">
        <f>SUM(K44+K54)</f>
        <v>0</v>
      </c>
      <c r="L56" s="473" t="s">
        <v>174</v>
      </c>
      <c r="M56" s="473" t="s">
        <v>174</v>
      </c>
      <c r="N56" s="473" t="s">
        <v>174</v>
      </c>
      <c r="O56" s="599">
        <f>SUM(O44+O54)</f>
        <v>0</v>
      </c>
      <c r="P56" s="150"/>
    </row>
    <row r="57" spans="1:19" ht="12.75" customHeight="1" x14ac:dyDescent="0.4">
      <c r="A57" s="423"/>
      <c r="B57" s="444"/>
      <c r="C57" s="555"/>
      <c r="D57" s="552"/>
      <c r="E57" s="557"/>
      <c r="F57" s="557"/>
      <c r="G57" s="558"/>
      <c r="H57" s="474"/>
      <c r="I57" s="474"/>
      <c r="J57" s="474"/>
      <c r="K57" s="470"/>
      <c r="L57" s="474"/>
      <c r="M57" s="474"/>
      <c r="N57" s="474"/>
      <c r="O57" s="470"/>
      <c r="P57" s="150"/>
    </row>
    <row r="58" spans="1:19" ht="12.75" customHeight="1" x14ac:dyDescent="0.55000000000000004">
      <c r="A58" s="423">
        <v>2</v>
      </c>
      <c r="B58" s="454" t="s">
        <v>176</v>
      </c>
      <c r="C58" s="433"/>
      <c r="D58" s="433"/>
      <c r="E58" s="433"/>
      <c r="F58" s="433"/>
      <c r="G58" s="455"/>
      <c r="H58" s="475" t="s">
        <v>174</v>
      </c>
      <c r="I58" s="475" t="s">
        <v>174</v>
      </c>
      <c r="J58" s="475" t="s">
        <v>174</v>
      </c>
      <c r="K58" s="127">
        <v>0</v>
      </c>
      <c r="L58" s="475" t="s">
        <v>174</v>
      </c>
      <c r="M58" s="475" t="s">
        <v>174</v>
      </c>
      <c r="N58" s="475" t="s">
        <v>174</v>
      </c>
      <c r="O58" s="127">
        <v>0</v>
      </c>
      <c r="P58" s="742" t="str">
        <f t="shared" ref="P58:P59" si="29">IF(K58=0,"zero",RIGHT(K58,1))</f>
        <v>zero</v>
      </c>
      <c r="Q58" s="174">
        <f t="shared" ref="Q58:Q59" si="30">K58-O58</f>
        <v>0</v>
      </c>
      <c r="R58" s="150" t="str">
        <f t="shared" ref="R58:R59" si="31">IF(AND(OR(K58=0,O58&lt;&gt;0),OR(O58=0,K58&lt;&gt;0)),IF((K58+O58+Q58&lt;&gt;0),IF(AND(OR(K58&gt;0,O58&lt;0),OR(O58&gt;0,K58&lt;0)),ABS(Q58/MIN(ABS(O58),ABS(K58))),10),"-"),10)</f>
        <v>-</v>
      </c>
      <c r="S58" s="736"/>
    </row>
    <row r="59" spans="1:19" ht="12.75" customHeight="1" x14ac:dyDescent="0.55000000000000004">
      <c r="A59" s="423">
        <v>3</v>
      </c>
      <c r="B59" s="454" t="s">
        <v>177</v>
      </c>
      <c r="C59" s="433"/>
      <c r="D59" s="433"/>
      <c r="E59" s="433"/>
      <c r="F59" s="433"/>
      <c r="G59" s="455"/>
      <c r="H59" s="475" t="s">
        <v>174</v>
      </c>
      <c r="I59" s="475" t="s">
        <v>174</v>
      </c>
      <c r="J59" s="475" t="s">
        <v>174</v>
      </c>
      <c r="K59" s="127">
        <v>0</v>
      </c>
      <c r="L59" s="475" t="s">
        <v>174</v>
      </c>
      <c r="M59" s="475" t="s">
        <v>174</v>
      </c>
      <c r="N59" s="475" t="s">
        <v>174</v>
      </c>
      <c r="O59" s="127">
        <v>0</v>
      </c>
      <c r="P59" s="742" t="str">
        <f t="shared" si="29"/>
        <v>zero</v>
      </c>
      <c r="Q59" s="174">
        <f t="shared" si="30"/>
        <v>0</v>
      </c>
      <c r="R59" s="150" t="str">
        <f t="shared" si="31"/>
        <v>-</v>
      </c>
      <c r="S59" s="736"/>
    </row>
    <row r="60" spans="1:19" ht="12.75" customHeight="1" x14ac:dyDescent="0.4">
      <c r="A60" s="423">
        <v>4</v>
      </c>
      <c r="B60" s="721" t="s">
        <v>178</v>
      </c>
      <c r="C60" s="722"/>
      <c r="D60" s="722"/>
      <c r="E60" s="722"/>
      <c r="F60" s="722"/>
      <c r="G60" s="424"/>
      <c r="H60" s="476"/>
      <c r="I60" s="476"/>
      <c r="J60" s="476"/>
      <c r="K60" s="476"/>
      <c r="L60" s="476"/>
      <c r="M60" s="476"/>
      <c r="N60" s="476"/>
      <c r="O60" s="476"/>
      <c r="P60" s="150"/>
    </row>
    <row r="61" spans="1:19" ht="12.75" customHeight="1" x14ac:dyDescent="0.55000000000000004">
      <c r="A61" s="423" t="s">
        <v>235</v>
      </c>
      <c r="B61" s="456"/>
      <c r="C61" s="433" t="s">
        <v>179</v>
      </c>
      <c r="D61" s="432"/>
      <c r="E61" s="432"/>
      <c r="F61" s="432"/>
      <c r="G61" s="434"/>
      <c r="H61" s="475" t="s">
        <v>174</v>
      </c>
      <c r="I61" s="475" t="s">
        <v>174</v>
      </c>
      <c r="J61" s="475" t="s">
        <v>174</v>
      </c>
      <c r="K61" s="127">
        <v>0</v>
      </c>
      <c r="L61" s="475" t="s">
        <v>174</v>
      </c>
      <c r="M61" s="475" t="s">
        <v>174</v>
      </c>
      <c r="N61" s="475" t="s">
        <v>174</v>
      </c>
      <c r="O61" s="127">
        <v>0</v>
      </c>
      <c r="P61" s="742" t="str">
        <f t="shared" ref="P61:P62" si="32">IF(K61=0,"zero",RIGHT(K61,1))</f>
        <v>zero</v>
      </c>
      <c r="Q61" s="174">
        <f t="shared" ref="Q61:Q62" si="33">K61-O61</f>
        <v>0</v>
      </c>
      <c r="R61" s="150" t="str">
        <f t="shared" ref="R61:R62" si="34">IF(AND(OR(K61=0,O61&lt;&gt;0),OR(O61=0,K61&lt;&gt;0)),IF((K61+O61+Q61&lt;&gt;0),IF(AND(OR(K61&gt;0,O61&lt;0),OR(O61&gt;0,K61&lt;0)),ABS(Q61/MIN(ABS(O61),ABS(K61))),10),"-"),10)</f>
        <v>-</v>
      </c>
      <c r="S61" s="736"/>
    </row>
    <row r="62" spans="1:19" ht="12.75" customHeight="1" x14ac:dyDescent="0.55000000000000004">
      <c r="A62" s="423" t="s">
        <v>236</v>
      </c>
      <c r="B62" s="456"/>
      <c r="C62" s="433" t="s">
        <v>180</v>
      </c>
      <c r="D62" s="432"/>
      <c r="E62" s="432"/>
      <c r="F62" s="432"/>
      <c r="G62" s="434"/>
      <c r="H62" s="475" t="s">
        <v>174</v>
      </c>
      <c r="I62" s="475" t="s">
        <v>174</v>
      </c>
      <c r="J62" s="475" t="s">
        <v>174</v>
      </c>
      <c r="K62" s="127">
        <v>0</v>
      </c>
      <c r="L62" s="475" t="s">
        <v>174</v>
      </c>
      <c r="M62" s="475" t="s">
        <v>174</v>
      </c>
      <c r="N62" s="475" t="s">
        <v>174</v>
      </c>
      <c r="O62" s="127">
        <v>0</v>
      </c>
      <c r="P62" s="742" t="str">
        <f t="shared" si="32"/>
        <v>zero</v>
      </c>
      <c r="Q62" s="174">
        <f t="shared" si="33"/>
        <v>0</v>
      </c>
      <c r="R62" s="150" t="str">
        <f t="shared" si="34"/>
        <v>-</v>
      </c>
      <c r="S62" s="736"/>
    </row>
    <row r="63" spans="1:19" ht="12.75" customHeight="1" x14ac:dyDescent="0.4">
      <c r="A63" s="423" t="s">
        <v>237</v>
      </c>
      <c r="B63" s="457" t="s">
        <v>181</v>
      </c>
      <c r="C63" s="458"/>
      <c r="D63" s="458"/>
      <c r="E63" s="458"/>
      <c r="F63" s="458"/>
      <c r="G63" s="459"/>
      <c r="H63" s="473" t="s">
        <v>174</v>
      </c>
      <c r="I63" s="473" t="s">
        <v>174</v>
      </c>
      <c r="J63" s="473" t="s">
        <v>174</v>
      </c>
      <c r="K63" s="599">
        <f>SUM(K61:K62)</f>
        <v>0</v>
      </c>
      <c r="L63" s="473" t="s">
        <v>174</v>
      </c>
      <c r="M63" s="473" t="s">
        <v>174</v>
      </c>
      <c r="N63" s="473" t="s">
        <v>174</v>
      </c>
      <c r="O63" s="599">
        <f>SUM(O61:O62)</f>
        <v>0</v>
      </c>
    </row>
    <row r="64" spans="1:19" ht="12.75" customHeight="1" x14ac:dyDescent="0.4">
      <c r="A64" s="423"/>
      <c r="B64" s="460"/>
      <c r="C64" s="461"/>
      <c r="D64" s="461"/>
      <c r="E64" s="461"/>
      <c r="F64" s="461"/>
      <c r="G64" s="462"/>
      <c r="H64" s="477"/>
      <c r="I64" s="477"/>
      <c r="J64" s="477"/>
      <c r="K64" s="477"/>
      <c r="L64" s="477"/>
      <c r="M64" s="477"/>
      <c r="N64" s="477"/>
      <c r="O64" s="477"/>
    </row>
    <row r="65" spans="1:15" ht="12.75" customHeight="1" x14ac:dyDescent="0.4">
      <c r="A65" s="423">
        <v>5</v>
      </c>
      <c r="B65" s="451" t="s">
        <v>165</v>
      </c>
      <c r="C65" s="452"/>
      <c r="D65" s="452"/>
      <c r="E65" s="452"/>
      <c r="F65" s="452"/>
      <c r="G65" s="453"/>
      <c r="H65" s="473" t="s">
        <v>174</v>
      </c>
      <c r="I65" s="473" t="s">
        <v>174</v>
      </c>
      <c r="J65" s="473" t="s">
        <v>174</v>
      </c>
      <c r="K65" s="599">
        <f>SUM(K56,K58,K59,K63)</f>
        <v>0</v>
      </c>
      <c r="L65" s="473" t="s">
        <v>174</v>
      </c>
      <c r="M65" s="473" t="s">
        <v>174</v>
      </c>
      <c r="N65" s="473" t="s">
        <v>174</v>
      </c>
      <c r="O65" s="599">
        <f>SUM(O56,O58,O59,O63)</f>
        <v>0</v>
      </c>
    </row>
    <row r="66" spans="1:15" ht="12.75" customHeight="1" x14ac:dyDescent="0.4">
      <c r="A66" s="423"/>
      <c r="B66" s="444"/>
      <c r="C66" s="555"/>
      <c r="D66" s="552"/>
      <c r="E66" s="557"/>
      <c r="F66" s="557"/>
      <c r="G66" s="558"/>
      <c r="H66" s="474"/>
      <c r="I66" s="474"/>
      <c r="J66" s="474"/>
      <c r="K66" s="470"/>
      <c r="L66" s="474"/>
      <c r="M66" s="474"/>
      <c r="N66" s="474"/>
      <c r="O66" s="470"/>
    </row>
    <row r="67" spans="1:15" ht="12.75" customHeight="1" x14ac:dyDescent="0.4">
      <c r="A67" s="423">
        <v>6</v>
      </c>
      <c r="B67" s="721" t="s">
        <v>993</v>
      </c>
      <c r="C67" s="722"/>
      <c r="D67" s="722"/>
      <c r="E67" s="722"/>
      <c r="F67" s="722"/>
      <c r="G67" s="424"/>
      <c r="H67" s="469"/>
      <c r="I67" s="469"/>
      <c r="J67" s="469"/>
      <c r="K67" s="469"/>
      <c r="L67" s="469"/>
      <c r="M67" s="469"/>
      <c r="N67" s="469"/>
      <c r="O67" s="469"/>
    </row>
    <row r="68" spans="1:15" ht="12.75" customHeight="1" x14ac:dyDescent="0.4">
      <c r="A68" s="423" t="s">
        <v>248</v>
      </c>
      <c r="B68" s="452" t="s">
        <v>994</v>
      </c>
      <c r="C68" s="452"/>
      <c r="D68" s="463"/>
      <c r="E68" s="463"/>
      <c r="F68" s="463"/>
      <c r="G68" s="464"/>
      <c r="H68" s="478" t="s">
        <v>174</v>
      </c>
      <c r="I68" s="478" t="s">
        <v>174</v>
      </c>
      <c r="J68" s="478" t="s">
        <v>174</v>
      </c>
      <c r="K68" s="478" t="s">
        <v>174</v>
      </c>
      <c r="L68" s="478" t="s">
        <v>174</v>
      </c>
      <c r="M68" s="478" t="s">
        <v>174</v>
      </c>
      <c r="N68" s="478" t="s">
        <v>174</v>
      </c>
      <c r="O68" s="478" t="s">
        <v>174</v>
      </c>
    </row>
    <row r="69" spans="1:15" ht="12.75" customHeight="1" x14ac:dyDescent="0.4">
      <c r="A69" s="423" t="s">
        <v>249</v>
      </c>
      <c r="B69" s="452" t="s">
        <v>995</v>
      </c>
      <c r="C69" s="452"/>
      <c r="D69" s="463"/>
      <c r="E69" s="463"/>
      <c r="F69" s="463"/>
      <c r="G69" s="464"/>
      <c r="H69" s="478" t="s">
        <v>174</v>
      </c>
      <c r="I69" s="478" t="s">
        <v>174</v>
      </c>
      <c r="J69" s="478" t="s">
        <v>174</v>
      </c>
      <c r="K69" s="478" t="s">
        <v>174</v>
      </c>
      <c r="L69" s="478" t="s">
        <v>174</v>
      </c>
      <c r="M69" s="478" t="s">
        <v>174</v>
      </c>
      <c r="N69" s="478" t="s">
        <v>174</v>
      </c>
      <c r="O69" s="478" t="s">
        <v>174</v>
      </c>
    </row>
    <row r="72" spans="1:15" ht="12.75" customHeight="1" x14ac:dyDescent="0.4"/>
  </sheetData>
  <sheetProtection algorithmName="SHA-512" hashValue="3Sx5sdjdDJnqpnXey/ECTcYzXXaic+INvbJhFiOrBQHRuBK51ziQG88E3ejTi5VBfgJt++iWD8W2lMH+wVAU3g==" saltValue="maU7FfxCXLPS6jgansUcDg==" spinCount="100000" sheet="1" objects="1" scenarios="1"/>
  <mergeCells count="7">
    <mergeCell ref="H3:K3"/>
    <mergeCell ref="L3:O3"/>
    <mergeCell ref="B1:G1"/>
    <mergeCell ref="H1:K1"/>
    <mergeCell ref="L1:O1"/>
    <mergeCell ref="H2:K2"/>
    <mergeCell ref="L2:O2"/>
  </mergeCells>
  <conditionalFormatting sqref="S7">
    <cfRule type="expression" dxfId="48" priority="9">
      <formula>AND(OR((R7)&gt;5,(R7)&lt;-5),(R7)&lt;&gt;"-",OR((Q7)&gt;750,(Q7)&lt;-750))</formula>
    </cfRule>
  </conditionalFormatting>
  <conditionalFormatting sqref="S8:S14">
    <cfRule type="expression" dxfId="47" priority="8">
      <formula>AND(OR((R8)&gt;5,(R8)&lt;-5),(R8)&lt;&gt;"-",OR((Q8)&gt;750,(Q8)&lt;-750))</formula>
    </cfRule>
  </conditionalFormatting>
  <conditionalFormatting sqref="S16:S23">
    <cfRule type="expression" dxfId="46" priority="7">
      <formula>AND(OR((R16)&gt;5,(R16)&lt;-5),(R16)&lt;&gt;"-",OR((Q16)&gt;750,(Q16)&lt;-750))</formula>
    </cfRule>
  </conditionalFormatting>
  <conditionalFormatting sqref="S25:S32">
    <cfRule type="expression" dxfId="45" priority="6">
      <formula>AND(OR((R25)&gt;5,(R25)&lt;-5),(R25)&lt;&gt;"-",OR((Q25)&gt;750,(Q25)&lt;-750))</formula>
    </cfRule>
  </conditionalFormatting>
  <conditionalFormatting sqref="S35:S42">
    <cfRule type="expression" dxfId="44" priority="5">
      <formula>AND(OR((R35)&gt;5,(R35)&lt;-5),(R35)&lt;&gt;"-",OR((Q35)&gt;750,(Q35)&lt;-750))</formula>
    </cfRule>
  </conditionalFormatting>
  <conditionalFormatting sqref="S44">
    <cfRule type="expression" dxfId="43" priority="4">
      <formula>AND(OR((R44)&gt;5,(R44)&lt;-5),(R44)&lt;&gt;"-",OR((Q44)&gt;750,(Q44)&lt;-750))</formula>
    </cfRule>
  </conditionalFormatting>
  <conditionalFormatting sqref="S47:S54">
    <cfRule type="expression" dxfId="42" priority="3">
      <formula>AND(OR((R47)&gt;5,(R47)&lt;-5),(R47)&lt;&gt;"-",OR((Q47)&gt;750,(Q47)&lt;-750))</formula>
    </cfRule>
  </conditionalFormatting>
  <conditionalFormatting sqref="S58:S59">
    <cfRule type="expression" dxfId="41" priority="2">
      <formula>AND(OR((R58)&gt;5,(R58)&lt;-5),(R58)&lt;&gt;"-",OR((Q58)&gt;750,(Q58)&lt;-750))</formula>
    </cfRule>
  </conditionalFormatting>
  <conditionalFormatting sqref="S61:S62">
    <cfRule type="expression" dxfId="40" priority="1">
      <formula>AND(OR((R61)&gt;5,(R61)&lt;-5),(R61)&lt;&gt;"-",OR((Q61)&gt;750,(Q61)&lt;-750))</formula>
    </cfRule>
  </conditionalFormatting>
  <dataValidations count="2">
    <dataValidation operator="greaterThan" allowBlank="1" showInputMessage="1" showErrorMessage="1" sqref="H851949:O851957 H786413:O786421 H720877:O720885 H655341:O655349 H589805:O589813 H524269:O524277 H458733:O458741 H393197:O393205 H327661:O327669 H262125:O262133 H196589:O196597 H131053:O131061 H65517:O65525 H983033:O983041 H917497:O917505 H851961:O851969 H786425:O786433 H720889:O720897 H655353:O655361 H589817:O589825 H524281:O524289 H458745:O458753 H393209:O393217 H327673:O327681 H262137:O262145 H196601:O196609 H131065:O131073 H65529:O65537 H983044:O983052 H917508:O917516 H851972:O851980 H786436:O786444 H720900:O720908 H655364:O655372 H589828:O589836 H524292:O524300 H458756:O458764 H393220:O393228 H327684:O327692 H262148:O262156 H196612:O196620 H131076:O131084 H65540:O65548 H983012:O983017 H917476:O917481 H851940:O851945 H786404:O786409 H720868:O720873 H655332:O655337 H589796:O589801 H524260:O524265 H458724:O458729 H393188:O393193 H327652:O327657 H262116:O262121 H196580:O196585 H131044:O131049 H65508:O65513 H983021:O983029 H917485:O917493" xr:uid="{7FDB493B-6F21-4AA6-9658-16836099380D}"/>
    <dataValidation type="whole" operator="greaterThan" allowBlank="1" showInputMessage="1" showErrorMessage="1" errorTitle="Whole numbers only allowed" error="All monies should be independently rounded to the nearest £1,000." sqref="K58:K59 H35:J41 H47:J53 L47:N53 K61:K62 O58:O59 L35:N41 O61:O62 H7:J13 L7:N13 H16:J22 L16:N22" xr:uid="{E172A60F-C3A2-4B5C-A72F-C2A3FCF1A423}">
      <formula1>-999999999</formula1>
    </dataValidation>
  </dataValidations>
  <pageMargins left="0.31496062992125984" right="0.31496062992125984" top="0.74803149606299213" bottom="0.74803149606299213" header="0.31496062992125984" footer="0.31496062992125984"/>
  <pageSetup paperSize="8" scale="56" orientation="portrait" r:id="rId1"/>
  <headerFooter>
    <oddHeader>&amp;C&amp;A (England)</oddHeader>
    <oddFooter>&amp;F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FBB7155-3A8C-4B26-8549-BACA98A64B33}">
          <x14:formula1>
            <xm:f>'Hide_me(drop_downs)'!$A$6:$A$10</xm:f>
          </x14:formula1>
          <xm:sqref>S7:S14 S16:S23 S25:S32 S35:S42 S44 S47:S54 S58:S59 S61:S62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EAF5-2D19-44A3-8219-490856091BD6}">
  <sheetPr>
    <pageSetUpPr fitToPage="1"/>
  </sheetPr>
  <dimension ref="A1:S72"/>
  <sheetViews>
    <sheetView zoomScale="90" zoomScaleNormal="90" workbookViewId="0">
      <pane xSplit="7" ySplit="4" topLeftCell="H5" activePane="bottomRight" state="frozen"/>
      <selection pane="topRight"/>
      <selection pane="bottomLeft"/>
      <selection pane="bottomRight"/>
    </sheetView>
  </sheetViews>
  <sheetFormatPr defaultColWidth="9.83984375" defaultRowHeight="12.3" x14ac:dyDescent="0.4"/>
  <cols>
    <col min="1" max="1" width="10" style="21" bestFit="1" customWidth="1"/>
    <col min="2" max="4" width="2" style="416" customWidth="1"/>
    <col min="5" max="5" width="70.20703125" style="416" customWidth="1"/>
    <col min="6" max="6" width="2.83984375" style="416" hidden="1" customWidth="1"/>
    <col min="7" max="7" width="0.5234375" style="416" customWidth="1"/>
    <col min="8" max="8" width="21.83984375" style="416" customWidth="1"/>
    <col min="9" max="9" width="23.20703125" style="416" customWidth="1"/>
    <col min="10" max="10" width="20.5234375" style="416" customWidth="1"/>
    <col min="11" max="11" width="15.83984375" style="416" bestFit="1" customWidth="1"/>
    <col min="12" max="12" width="21.83984375" style="416" customWidth="1"/>
    <col min="13" max="13" width="23.20703125" style="416" customWidth="1"/>
    <col min="14" max="14" width="20.5234375" style="416" customWidth="1"/>
    <col min="15" max="15" width="15.83984375" style="416" bestFit="1" customWidth="1"/>
    <col min="16" max="16" width="15.5234375" style="161" hidden="1" customWidth="1"/>
    <col min="17" max="17" width="30.83984375" style="121" hidden="1" customWidth="1"/>
    <col min="18" max="18" width="14.68359375" style="416" hidden="1" customWidth="1"/>
    <col min="19" max="19" width="43.5234375" style="416" customWidth="1"/>
    <col min="20" max="16384" width="9.83984375" style="416"/>
  </cols>
  <sheetData>
    <row r="1" spans="1:19" ht="76.75" customHeight="1" x14ac:dyDescent="0.5">
      <c r="A1" s="417" t="s">
        <v>362</v>
      </c>
      <c r="B1" s="815" t="s">
        <v>309</v>
      </c>
      <c r="C1" s="815"/>
      <c r="D1" s="815"/>
      <c r="E1" s="815"/>
      <c r="F1" s="815"/>
      <c r="G1" s="815"/>
      <c r="H1" s="816"/>
      <c r="I1" s="816"/>
      <c r="J1" s="816"/>
      <c r="K1" s="817"/>
      <c r="L1" s="824" t="s">
        <v>1364</v>
      </c>
      <c r="M1" s="825"/>
      <c r="N1" s="825"/>
      <c r="O1" s="826"/>
      <c r="P1" s="133"/>
    </row>
    <row r="2" spans="1:19" ht="55.5" customHeight="1" x14ac:dyDescent="0.5">
      <c r="A2" s="418"/>
      <c r="B2" s="419"/>
      <c r="C2" s="419"/>
      <c r="D2" s="419"/>
      <c r="E2" s="419"/>
      <c r="F2" s="419"/>
      <c r="G2" s="419"/>
      <c r="H2" s="821" t="s">
        <v>1166</v>
      </c>
      <c r="I2" s="822"/>
      <c r="J2" s="822"/>
      <c r="K2" s="823"/>
      <c r="L2" s="821" t="s">
        <v>848</v>
      </c>
      <c r="M2" s="822"/>
      <c r="N2" s="822"/>
      <c r="O2" s="823"/>
      <c r="P2" s="133"/>
    </row>
    <row r="3" spans="1:19" ht="32.700000000000003" customHeight="1" x14ac:dyDescent="0.5">
      <c r="A3" s="418"/>
      <c r="B3" s="419"/>
      <c r="C3" s="419"/>
      <c r="D3" s="419"/>
      <c r="E3" s="419"/>
      <c r="F3" s="419"/>
      <c r="G3" s="419"/>
      <c r="H3" s="818" t="s">
        <v>167</v>
      </c>
      <c r="I3" s="819"/>
      <c r="J3" s="819"/>
      <c r="K3" s="820"/>
      <c r="L3" s="818" t="s">
        <v>167</v>
      </c>
      <c r="M3" s="819"/>
      <c r="N3" s="819"/>
      <c r="O3" s="820"/>
      <c r="P3" s="133"/>
      <c r="Q3" s="134"/>
      <c r="R3" s="135"/>
      <c r="S3" s="136" t="s">
        <v>1167</v>
      </c>
    </row>
    <row r="4" spans="1:19" ht="60" x14ac:dyDescent="0.5">
      <c r="A4" s="420"/>
      <c r="B4" s="421"/>
      <c r="C4" s="421"/>
      <c r="D4" s="421"/>
      <c r="E4" s="421"/>
      <c r="F4" s="421"/>
      <c r="G4" s="421"/>
      <c r="H4" s="422" t="s">
        <v>650</v>
      </c>
      <c r="I4" s="422" t="s">
        <v>856</v>
      </c>
      <c r="J4" s="422" t="s">
        <v>632</v>
      </c>
      <c r="K4" s="422" t="s">
        <v>633</v>
      </c>
      <c r="L4" s="422" t="s">
        <v>650</v>
      </c>
      <c r="M4" s="422" t="s">
        <v>856</v>
      </c>
      <c r="N4" s="422" t="s">
        <v>632</v>
      </c>
      <c r="O4" s="422" t="s">
        <v>633</v>
      </c>
      <c r="P4" s="624" t="s">
        <v>376</v>
      </c>
      <c r="Q4" s="139"/>
      <c r="R4" s="135"/>
      <c r="S4" s="140" t="s">
        <v>1508</v>
      </c>
    </row>
    <row r="5" spans="1:19" ht="12.75" customHeight="1" x14ac:dyDescent="0.4">
      <c r="A5" s="423">
        <v>1</v>
      </c>
      <c r="B5" s="721" t="s">
        <v>168</v>
      </c>
      <c r="C5" s="722"/>
      <c r="D5" s="722"/>
      <c r="E5" s="722"/>
      <c r="F5" s="722"/>
      <c r="G5" s="424"/>
      <c r="H5" s="425"/>
      <c r="I5" s="425"/>
      <c r="J5" s="425"/>
      <c r="K5" s="425"/>
      <c r="L5" s="425"/>
      <c r="M5" s="425"/>
      <c r="N5" s="425"/>
      <c r="O5" s="425"/>
      <c r="P5" s="686" t="s">
        <v>1485</v>
      </c>
      <c r="Q5" s="142" t="s">
        <v>88</v>
      </c>
      <c r="R5" s="133" t="s">
        <v>377</v>
      </c>
      <c r="S5" s="143" t="s">
        <v>388</v>
      </c>
    </row>
    <row r="6" spans="1:19" ht="12.75" customHeight="1" x14ac:dyDescent="0.45">
      <c r="A6" s="423" t="s">
        <v>219</v>
      </c>
      <c r="B6" s="426"/>
      <c r="C6" s="427"/>
      <c r="D6" s="481" t="s">
        <v>1397</v>
      </c>
      <c r="E6" s="428"/>
      <c r="F6" s="428"/>
      <c r="G6" s="429"/>
      <c r="H6" s="430"/>
      <c r="I6" s="430"/>
      <c r="J6" s="430"/>
      <c r="K6" s="430"/>
      <c r="L6" s="430"/>
      <c r="M6" s="430"/>
      <c r="N6" s="430"/>
      <c r="O6" s="430"/>
      <c r="P6" s="133">
        <f>COUNTIF(P7:P69,"=ZERO")</f>
        <v>25</v>
      </c>
      <c r="Q6" s="146" t="s">
        <v>376</v>
      </c>
      <c r="R6" s="147" t="s">
        <v>376</v>
      </c>
      <c r="S6" s="142" t="s">
        <v>368</v>
      </c>
    </row>
    <row r="7" spans="1:19" ht="12.75" customHeight="1" x14ac:dyDescent="0.4">
      <c r="A7" s="423" t="s">
        <v>275</v>
      </c>
      <c r="B7" s="431"/>
      <c r="C7" s="432"/>
      <c r="D7" s="432"/>
      <c r="E7" s="433" t="s">
        <v>169</v>
      </c>
      <c r="F7" s="432"/>
      <c r="G7" s="434"/>
      <c r="H7" s="740">
        <v>0</v>
      </c>
      <c r="I7" s="740">
        <v>0</v>
      </c>
      <c r="J7" s="740">
        <v>0</v>
      </c>
      <c r="K7" s="692">
        <f>SUM(H7:J7)</f>
        <v>0</v>
      </c>
      <c r="L7" s="740">
        <v>0</v>
      </c>
      <c r="M7" s="740">
        <v>0</v>
      </c>
      <c r="N7" s="740">
        <v>0</v>
      </c>
      <c r="O7" s="692">
        <f>SUM(L7:N7)</f>
        <v>0</v>
      </c>
      <c r="P7" s="150"/>
      <c r="Q7" s="174">
        <f>K7-O7</f>
        <v>0</v>
      </c>
      <c r="R7" s="150" t="str">
        <f>IF(AND(OR(K7=0,O7&lt;&gt;0),OR(O7=0,K7&lt;&gt;0)),IF((K7+O7+Q7&lt;&gt;0),IF(AND(OR(K7&gt;0,O7&lt;0),OR(O7&gt;0,K7&lt;0)),ABS(Q7/MIN(ABS(O7),ABS(K7))),10),"-"),10)</f>
        <v>-</v>
      </c>
      <c r="S7" s="736"/>
    </row>
    <row r="8" spans="1:19" ht="12.75" customHeight="1" x14ac:dyDescent="0.4">
      <c r="A8" s="423" t="s">
        <v>272</v>
      </c>
      <c r="B8" s="431"/>
      <c r="C8" s="432"/>
      <c r="D8" s="432"/>
      <c r="E8" s="433" t="s">
        <v>984</v>
      </c>
      <c r="F8" s="432"/>
      <c r="G8" s="434"/>
      <c r="H8" s="740">
        <v>0</v>
      </c>
      <c r="I8" s="740">
        <v>0</v>
      </c>
      <c r="J8" s="740">
        <v>0</v>
      </c>
      <c r="K8" s="692">
        <f t="shared" ref="K8:K13" si="0">SUM(H8:J8)</f>
        <v>0</v>
      </c>
      <c r="L8" s="740">
        <v>0</v>
      </c>
      <c r="M8" s="740">
        <v>0</v>
      </c>
      <c r="N8" s="740">
        <v>0</v>
      </c>
      <c r="O8" s="692">
        <f t="shared" ref="O8:O13" si="1">SUM(L8:N8)</f>
        <v>0</v>
      </c>
      <c r="P8" s="150"/>
      <c r="Q8" s="174">
        <f t="shared" ref="Q8:Q14" si="2">K8-O8</f>
        <v>0</v>
      </c>
      <c r="R8" s="150" t="str">
        <f t="shared" ref="R8:R14" si="3">IF(AND(OR(K8=0,O8&lt;&gt;0),OR(O8=0,K8&lt;&gt;0)),IF((K8+O8+Q8&lt;&gt;0),IF(AND(OR(K8&gt;0,O8&lt;0),OR(O8&gt;0,K8&lt;0)),ABS(Q8/MIN(ABS(O8),ABS(K8))),10),"-"),10)</f>
        <v>-</v>
      </c>
      <c r="S8" s="736"/>
    </row>
    <row r="9" spans="1:19" ht="12.75" customHeight="1" x14ac:dyDescent="0.4">
      <c r="A9" s="423" t="s">
        <v>273</v>
      </c>
      <c r="B9" s="431"/>
      <c r="C9" s="432"/>
      <c r="D9" s="432"/>
      <c r="E9" s="433" t="s">
        <v>1413</v>
      </c>
      <c r="F9" s="432"/>
      <c r="G9" s="434"/>
      <c r="H9" s="740">
        <v>0</v>
      </c>
      <c r="I9" s="740">
        <v>0</v>
      </c>
      <c r="J9" s="740">
        <v>0</v>
      </c>
      <c r="K9" s="692">
        <f t="shared" si="0"/>
        <v>0</v>
      </c>
      <c r="L9" s="740">
        <v>0</v>
      </c>
      <c r="M9" s="740">
        <v>0</v>
      </c>
      <c r="N9" s="740">
        <v>0</v>
      </c>
      <c r="O9" s="692">
        <f t="shared" si="1"/>
        <v>0</v>
      </c>
      <c r="P9" s="150"/>
      <c r="Q9" s="174">
        <f t="shared" si="2"/>
        <v>0</v>
      </c>
      <c r="R9" s="150" t="str">
        <f t="shared" si="3"/>
        <v>-</v>
      </c>
      <c r="S9" s="736"/>
    </row>
    <row r="10" spans="1:19" ht="12.75" customHeight="1" x14ac:dyDescent="0.4">
      <c r="A10" s="423" t="s">
        <v>274</v>
      </c>
      <c r="B10" s="431"/>
      <c r="C10" s="432"/>
      <c r="D10" s="432"/>
      <c r="E10" s="433" t="s">
        <v>170</v>
      </c>
      <c r="F10" s="432"/>
      <c r="G10" s="434"/>
      <c r="H10" s="740">
        <v>0</v>
      </c>
      <c r="I10" s="740">
        <v>0</v>
      </c>
      <c r="J10" s="740">
        <v>0</v>
      </c>
      <c r="K10" s="692">
        <f t="shared" si="0"/>
        <v>0</v>
      </c>
      <c r="L10" s="740">
        <v>0</v>
      </c>
      <c r="M10" s="740">
        <v>0</v>
      </c>
      <c r="N10" s="740">
        <v>0</v>
      </c>
      <c r="O10" s="692">
        <f t="shared" si="1"/>
        <v>0</v>
      </c>
      <c r="P10" s="150"/>
      <c r="Q10" s="174">
        <f t="shared" si="2"/>
        <v>0</v>
      </c>
      <c r="R10" s="150" t="str">
        <f t="shared" si="3"/>
        <v>-</v>
      </c>
      <c r="S10" s="736"/>
    </row>
    <row r="11" spans="1:19" ht="12.75" customHeight="1" x14ac:dyDescent="0.4">
      <c r="A11" s="423" t="s">
        <v>276</v>
      </c>
      <c r="B11" s="431"/>
      <c r="C11" s="432"/>
      <c r="D11" s="432"/>
      <c r="E11" s="433" t="s">
        <v>171</v>
      </c>
      <c r="F11" s="432"/>
      <c r="G11" s="434"/>
      <c r="H11" s="740">
        <v>0</v>
      </c>
      <c r="I11" s="740">
        <v>0</v>
      </c>
      <c r="J11" s="740">
        <v>0</v>
      </c>
      <c r="K11" s="692">
        <f t="shared" si="0"/>
        <v>0</v>
      </c>
      <c r="L11" s="740">
        <v>0</v>
      </c>
      <c r="M11" s="740">
        <v>0</v>
      </c>
      <c r="N11" s="740">
        <v>0</v>
      </c>
      <c r="O11" s="692">
        <f t="shared" si="1"/>
        <v>0</v>
      </c>
      <c r="P11" s="150"/>
      <c r="Q11" s="174">
        <f t="shared" si="2"/>
        <v>0</v>
      </c>
      <c r="R11" s="150" t="str">
        <f t="shared" si="3"/>
        <v>-</v>
      </c>
      <c r="S11" s="736"/>
    </row>
    <row r="12" spans="1:19" ht="12.75" customHeight="1" x14ac:dyDescent="0.4">
      <c r="A12" s="423" t="s">
        <v>277</v>
      </c>
      <c r="B12" s="431"/>
      <c r="C12" s="432"/>
      <c r="D12" s="432"/>
      <c r="E12" s="433" t="s">
        <v>172</v>
      </c>
      <c r="F12" s="432"/>
      <c r="G12" s="434"/>
      <c r="H12" s="740">
        <v>0</v>
      </c>
      <c r="I12" s="740">
        <v>0</v>
      </c>
      <c r="J12" s="740">
        <v>0</v>
      </c>
      <c r="K12" s="692">
        <f t="shared" si="0"/>
        <v>0</v>
      </c>
      <c r="L12" s="740">
        <v>0</v>
      </c>
      <c r="M12" s="740">
        <v>0</v>
      </c>
      <c r="N12" s="740">
        <v>0</v>
      </c>
      <c r="O12" s="692">
        <f t="shared" si="1"/>
        <v>0</v>
      </c>
      <c r="P12" s="150"/>
      <c r="Q12" s="174">
        <f t="shared" si="2"/>
        <v>0</v>
      </c>
      <c r="R12" s="150" t="str">
        <f t="shared" si="3"/>
        <v>-</v>
      </c>
      <c r="S12" s="736"/>
    </row>
    <row r="13" spans="1:19" ht="12.75" customHeight="1" x14ac:dyDescent="0.4">
      <c r="A13" s="423" t="s">
        <v>278</v>
      </c>
      <c r="B13" s="431"/>
      <c r="C13" s="432"/>
      <c r="D13" s="432"/>
      <c r="E13" s="433" t="s">
        <v>173</v>
      </c>
      <c r="F13" s="432"/>
      <c r="G13" s="434"/>
      <c r="H13" s="740">
        <v>0</v>
      </c>
      <c r="I13" s="740">
        <v>0</v>
      </c>
      <c r="J13" s="740">
        <v>0</v>
      </c>
      <c r="K13" s="692">
        <f t="shared" si="0"/>
        <v>0</v>
      </c>
      <c r="L13" s="740">
        <v>0</v>
      </c>
      <c r="M13" s="740">
        <v>0</v>
      </c>
      <c r="N13" s="740">
        <v>0</v>
      </c>
      <c r="O13" s="692">
        <f t="shared" si="1"/>
        <v>0</v>
      </c>
      <c r="P13" s="150"/>
      <c r="Q13" s="174">
        <f t="shared" si="2"/>
        <v>0</v>
      </c>
      <c r="R13" s="150" t="str">
        <f t="shared" si="3"/>
        <v>-</v>
      </c>
      <c r="S13" s="736"/>
    </row>
    <row r="14" spans="1:19" ht="12.75" customHeight="1" x14ac:dyDescent="0.4">
      <c r="A14" s="423" t="s">
        <v>279</v>
      </c>
      <c r="B14" s="435"/>
      <c r="C14" s="436"/>
      <c r="D14" s="436" t="s">
        <v>985</v>
      </c>
      <c r="E14" s="437"/>
      <c r="F14" s="437"/>
      <c r="G14" s="438"/>
      <c r="H14" s="599">
        <f>SUM(H7:H13)</f>
        <v>0</v>
      </c>
      <c r="I14" s="599">
        <f t="shared" ref="I14:O14" si="4">SUM(I7:I13)</f>
        <v>0</v>
      </c>
      <c r="J14" s="599">
        <f t="shared" si="4"/>
        <v>0</v>
      </c>
      <c r="K14" s="599">
        <f t="shared" si="4"/>
        <v>0</v>
      </c>
      <c r="L14" s="599">
        <f t="shared" si="4"/>
        <v>0</v>
      </c>
      <c r="M14" s="599">
        <f t="shared" si="4"/>
        <v>0</v>
      </c>
      <c r="N14" s="599">
        <f t="shared" si="4"/>
        <v>0</v>
      </c>
      <c r="O14" s="599">
        <f t="shared" si="4"/>
        <v>0</v>
      </c>
      <c r="P14" s="150"/>
      <c r="Q14" s="174">
        <f t="shared" si="2"/>
        <v>0</v>
      </c>
      <c r="R14" s="150" t="str">
        <f t="shared" si="3"/>
        <v>-</v>
      </c>
      <c r="S14" s="736"/>
    </row>
    <row r="15" spans="1:19" ht="12.75" customHeight="1" x14ac:dyDescent="0.4">
      <c r="A15" s="423" t="s">
        <v>220</v>
      </c>
      <c r="B15" s="426"/>
      <c r="C15" s="427"/>
      <c r="D15" s="481" t="s">
        <v>1398</v>
      </c>
      <c r="E15" s="428"/>
      <c r="F15" s="428"/>
      <c r="G15" s="429"/>
      <c r="H15" s="467"/>
      <c r="I15" s="467"/>
      <c r="J15" s="467"/>
      <c r="K15" s="467"/>
      <c r="L15" s="467"/>
      <c r="M15" s="467"/>
      <c r="N15" s="467"/>
      <c r="O15" s="467"/>
      <c r="P15" s="150"/>
    </row>
    <row r="16" spans="1:19" ht="12.75" customHeight="1" x14ac:dyDescent="0.4">
      <c r="A16" s="423" t="s">
        <v>275</v>
      </c>
      <c r="B16" s="431"/>
      <c r="C16" s="432"/>
      <c r="D16" s="432"/>
      <c r="E16" s="433" t="s">
        <v>169</v>
      </c>
      <c r="F16" s="432"/>
      <c r="G16" s="434"/>
      <c r="H16" s="740">
        <v>0</v>
      </c>
      <c r="I16" s="740">
        <v>0</v>
      </c>
      <c r="J16" s="740">
        <v>0</v>
      </c>
      <c r="K16" s="692">
        <f t="shared" ref="K16:K22" si="5">SUM(H16:J16)</f>
        <v>0</v>
      </c>
      <c r="L16" s="740">
        <v>0</v>
      </c>
      <c r="M16" s="740">
        <v>0</v>
      </c>
      <c r="N16" s="740">
        <v>0</v>
      </c>
      <c r="O16" s="692">
        <f>SUM(L16:N16)</f>
        <v>0</v>
      </c>
      <c r="P16" s="150"/>
      <c r="Q16" s="174">
        <f t="shared" ref="Q16:Q23" si="6">K16-O16</f>
        <v>0</v>
      </c>
      <c r="R16" s="150" t="str">
        <f t="shared" ref="R16:R23" si="7">IF(AND(OR(K16=0,O16&lt;&gt;0),OR(O16=0,K16&lt;&gt;0)),IF((K16+O16+Q16&lt;&gt;0),IF(AND(OR(K16&gt;0,O16&lt;0),OR(O16&gt;0,K16&lt;0)),ABS(Q16/MIN(ABS(O16),ABS(K16))),10),"-"),10)</f>
        <v>-</v>
      </c>
      <c r="S16" s="736"/>
    </row>
    <row r="17" spans="1:19" ht="12.75" customHeight="1" x14ac:dyDescent="0.4">
      <c r="A17" s="423" t="s">
        <v>272</v>
      </c>
      <c r="B17" s="431"/>
      <c r="C17" s="432"/>
      <c r="D17" s="432"/>
      <c r="E17" s="433" t="s">
        <v>984</v>
      </c>
      <c r="F17" s="432"/>
      <c r="G17" s="434"/>
      <c r="H17" s="740">
        <v>0</v>
      </c>
      <c r="I17" s="740">
        <v>0</v>
      </c>
      <c r="J17" s="740">
        <v>0</v>
      </c>
      <c r="K17" s="692">
        <f t="shared" si="5"/>
        <v>0</v>
      </c>
      <c r="L17" s="740">
        <v>0</v>
      </c>
      <c r="M17" s="740">
        <v>0</v>
      </c>
      <c r="N17" s="740">
        <v>0</v>
      </c>
      <c r="O17" s="692">
        <f t="shared" ref="O17:O22" si="8">SUM(L17:N17)</f>
        <v>0</v>
      </c>
      <c r="P17" s="150"/>
      <c r="Q17" s="174">
        <f t="shared" si="6"/>
        <v>0</v>
      </c>
      <c r="R17" s="150" t="str">
        <f t="shared" si="7"/>
        <v>-</v>
      </c>
      <c r="S17" s="736"/>
    </row>
    <row r="18" spans="1:19" ht="12.75" customHeight="1" x14ac:dyDescent="0.4">
      <c r="A18" s="423" t="s">
        <v>273</v>
      </c>
      <c r="B18" s="431"/>
      <c r="C18" s="432"/>
      <c r="D18" s="432"/>
      <c r="E18" s="433" t="s">
        <v>1413</v>
      </c>
      <c r="F18" s="432"/>
      <c r="G18" s="434"/>
      <c r="H18" s="740">
        <v>0</v>
      </c>
      <c r="I18" s="740">
        <v>0</v>
      </c>
      <c r="J18" s="740">
        <v>0</v>
      </c>
      <c r="K18" s="692">
        <f t="shared" si="5"/>
        <v>0</v>
      </c>
      <c r="L18" s="740">
        <v>0</v>
      </c>
      <c r="M18" s="740">
        <v>0</v>
      </c>
      <c r="N18" s="740">
        <v>0</v>
      </c>
      <c r="O18" s="692">
        <f t="shared" si="8"/>
        <v>0</v>
      </c>
      <c r="P18" s="150"/>
      <c r="Q18" s="174">
        <f t="shared" si="6"/>
        <v>0</v>
      </c>
      <c r="R18" s="150" t="str">
        <f t="shared" si="7"/>
        <v>-</v>
      </c>
      <c r="S18" s="736"/>
    </row>
    <row r="19" spans="1:19" ht="12.75" customHeight="1" x14ac:dyDescent="0.4">
      <c r="A19" s="423" t="s">
        <v>274</v>
      </c>
      <c r="B19" s="431"/>
      <c r="C19" s="432"/>
      <c r="D19" s="432"/>
      <c r="E19" s="433" t="s">
        <v>170</v>
      </c>
      <c r="F19" s="432"/>
      <c r="G19" s="434"/>
      <c r="H19" s="740">
        <v>0</v>
      </c>
      <c r="I19" s="740">
        <v>0</v>
      </c>
      <c r="J19" s="740">
        <v>0</v>
      </c>
      <c r="K19" s="692">
        <f t="shared" si="5"/>
        <v>0</v>
      </c>
      <c r="L19" s="740">
        <v>0</v>
      </c>
      <c r="M19" s="740">
        <v>0</v>
      </c>
      <c r="N19" s="740">
        <v>0</v>
      </c>
      <c r="O19" s="692">
        <f t="shared" si="8"/>
        <v>0</v>
      </c>
      <c r="P19" s="150"/>
      <c r="Q19" s="174">
        <f t="shared" si="6"/>
        <v>0</v>
      </c>
      <c r="R19" s="150" t="str">
        <f t="shared" si="7"/>
        <v>-</v>
      </c>
      <c r="S19" s="736"/>
    </row>
    <row r="20" spans="1:19" ht="12.75" customHeight="1" x14ac:dyDescent="0.4">
      <c r="A20" s="423" t="s">
        <v>276</v>
      </c>
      <c r="B20" s="431"/>
      <c r="C20" s="432"/>
      <c r="D20" s="432"/>
      <c r="E20" s="433" t="s">
        <v>171</v>
      </c>
      <c r="F20" s="432"/>
      <c r="G20" s="434"/>
      <c r="H20" s="740">
        <v>0</v>
      </c>
      <c r="I20" s="740">
        <v>0</v>
      </c>
      <c r="J20" s="740">
        <v>0</v>
      </c>
      <c r="K20" s="692">
        <f t="shared" si="5"/>
        <v>0</v>
      </c>
      <c r="L20" s="740">
        <v>0</v>
      </c>
      <c r="M20" s="740">
        <v>0</v>
      </c>
      <c r="N20" s="740">
        <v>0</v>
      </c>
      <c r="O20" s="692">
        <f t="shared" si="8"/>
        <v>0</v>
      </c>
      <c r="P20" s="150"/>
      <c r="Q20" s="174">
        <f t="shared" si="6"/>
        <v>0</v>
      </c>
      <c r="R20" s="150" t="str">
        <f t="shared" si="7"/>
        <v>-</v>
      </c>
      <c r="S20" s="736"/>
    </row>
    <row r="21" spans="1:19" ht="12.75" customHeight="1" x14ac:dyDescent="0.4">
      <c r="A21" s="423" t="s">
        <v>277</v>
      </c>
      <c r="B21" s="431"/>
      <c r="C21" s="432"/>
      <c r="D21" s="432"/>
      <c r="E21" s="433" t="s">
        <v>172</v>
      </c>
      <c r="F21" s="432"/>
      <c r="G21" s="434"/>
      <c r="H21" s="740">
        <v>0</v>
      </c>
      <c r="I21" s="740">
        <v>0</v>
      </c>
      <c r="J21" s="740">
        <v>0</v>
      </c>
      <c r="K21" s="692">
        <f t="shared" si="5"/>
        <v>0</v>
      </c>
      <c r="L21" s="740">
        <v>0</v>
      </c>
      <c r="M21" s="740">
        <v>0</v>
      </c>
      <c r="N21" s="740">
        <v>0</v>
      </c>
      <c r="O21" s="692">
        <f t="shared" si="8"/>
        <v>0</v>
      </c>
      <c r="P21" s="150"/>
      <c r="Q21" s="174">
        <f t="shared" si="6"/>
        <v>0</v>
      </c>
      <c r="R21" s="150" t="str">
        <f t="shared" si="7"/>
        <v>-</v>
      </c>
      <c r="S21" s="736"/>
    </row>
    <row r="22" spans="1:19" ht="12.75" customHeight="1" x14ac:dyDescent="0.4">
      <c r="A22" s="423" t="s">
        <v>278</v>
      </c>
      <c r="B22" s="431"/>
      <c r="C22" s="432"/>
      <c r="D22" s="432"/>
      <c r="E22" s="433" t="s">
        <v>173</v>
      </c>
      <c r="F22" s="432"/>
      <c r="G22" s="434"/>
      <c r="H22" s="740">
        <v>0</v>
      </c>
      <c r="I22" s="740">
        <v>0</v>
      </c>
      <c r="J22" s="740">
        <v>0</v>
      </c>
      <c r="K22" s="692">
        <f t="shared" si="5"/>
        <v>0</v>
      </c>
      <c r="L22" s="740">
        <v>0</v>
      </c>
      <c r="M22" s="740">
        <v>0</v>
      </c>
      <c r="N22" s="740">
        <v>0</v>
      </c>
      <c r="O22" s="692">
        <f t="shared" si="8"/>
        <v>0</v>
      </c>
      <c r="P22" s="150"/>
      <c r="Q22" s="174">
        <f t="shared" si="6"/>
        <v>0</v>
      </c>
      <c r="R22" s="150" t="str">
        <f t="shared" si="7"/>
        <v>-</v>
      </c>
      <c r="S22" s="736"/>
    </row>
    <row r="23" spans="1:19" ht="12.75" customHeight="1" x14ac:dyDescent="0.4">
      <c r="A23" s="423" t="s">
        <v>279</v>
      </c>
      <c r="B23" s="435"/>
      <c r="C23" s="437"/>
      <c r="D23" s="436" t="s">
        <v>986</v>
      </c>
      <c r="E23" s="437"/>
      <c r="F23" s="437"/>
      <c r="G23" s="438"/>
      <c r="H23" s="599">
        <f>SUM(H16:H22)</f>
        <v>0</v>
      </c>
      <c r="I23" s="599">
        <f t="shared" ref="I23:O23" si="9">SUM(I16:I22)</f>
        <v>0</v>
      </c>
      <c r="J23" s="599">
        <f t="shared" si="9"/>
        <v>0</v>
      </c>
      <c r="K23" s="599">
        <f t="shared" si="9"/>
        <v>0</v>
      </c>
      <c r="L23" s="599">
        <f t="shared" si="9"/>
        <v>0</v>
      </c>
      <c r="M23" s="599">
        <f t="shared" si="9"/>
        <v>0</v>
      </c>
      <c r="N23" s="599">
        <f t="shared" si="9"/>
        <v>0</v>
      </c>
      <c r="O23" s="599">
        <f t="shared" si="9"/>
        <v>0</v>
      </c>
      <c r="P23" s="150"/>
      <c r="Q23" s="174">
        <f t="shared" si="6"/>
        <v>0</v>
      </c>
      <c r="R23" s="150" t="str">
        <f t="shared" si="7"/>
        <v>-</v>
      </c>
      <c r="S23" s="736"/>
    </row>
    <row r="24" spans="1:19" ht="12.75" customHeight="1" x14ac:dyDescent="0.4">
      <c r="A24" s="423" t="s">
        <v>221</v>
      </c>
      <c r="B24" s="426"/>
      <c r="C24" s="427"/>
      <c r="D24" s="481" t="s">
        <v>1392</v>
      </c>
      <c r="E24" s="428"/>
      <c r="F24" s="428"/>
      <c r="G24" s="429"/>
      <c r="H24" s="467"/>
      <c r="I24" s="467"/>
      <c r="J24" s="467"/>
      <c r="K24" s="467"/>
      <c r="L24" s="467"/>
      <c r="M24" s="467"/>
      <c r="N24" s="467"/>
      <c r="O24" s="467"/>
      <c r="P24" s="150"/>
      <c r="Q24" s="230"/>
    </row>
    <row r="25" spans="1:19" ht="12.75" customHeight="1" x14ac:dyDescent="0.55000000000000004">
      <c r="A25" s="423" t="s">
        <v>275</v>
      </c>
      <c r="B25" s="431"/>
      <c r="C25" s="432"/>
      <c r="D25" s="432"/>
      <c r="E25" s="433" t="s">
        <v>169</v>
      </c>
      <c r="F25" s="432"/>
      <c r="G25" s="434"/>
      <c r="H25" s="125">
        <f>SUM(H7+H16)</f>
        <v>0</v>
      </c>
      <c r="I25" s="125">
        <f t="shared" ref="I25:J25" si="10">SUM(I7+I16)</f>
        <v>0</v>
      </c>
      <c r="J25" s="125">
        <f t="shared" si="10"/>
        <v>0</v>
      </c>
      <c r="K25" s="691">
        <f t="shared" ref="K25:K31" si="11">SUM(H25:J25)</f>
        <v>0</v>
      </c>
      <c r="L25" s="125">
        <f t="shared" ref="L25:N31" si="12">SUM(L7+L16)</f>
        <v>0</v>
      </c>
      <c r="M25" s="125">
        <f t="shared" si="12"/>
        <v>0</v>
      </c>
      <c r="N25" s="125">
        <f t="shared" si="12"/>
        <v>0</v>
      </c>
      <c r="O25" s="691">
        <f t="shared" ref="O25:O31" si="13">SUM(L25:N25)</f>
        <v>0</v>
      </c>
      <c r="P25" s="742" t="str">
        <f>IF(K25=0,"zero",RIGHT(K25,1))</f>
        <v>zero</v>
      </c>
      <c r="Q25" s="174">
        <f t="shared" ref="Q25:Q32" si="14">K25-O25</f>
        <v>0</v>
      </c>
      <c r="R25" s="150" t="str">
        <f t="shared" ref="R25:R32" si="15">IF(AND(OR(K25=0,O25&lt;&gt;0),OR(O25=0,K25&lt;&gt;0)),IF((K25+O25+Q25&lt;&gt;0),IF(AND(OR(K25&gt;0,O25&lt;0),OR(O25&gt;0,K25&lt;0)),ABS(Q25/MIN(ABS(O25),ABS(K25))),10),"-"),10)</f>
        <v>-</v>
      </c>
      <c r="S25" s="736"/>
    </row>
    <row r="26" spans="1:19" ht="12.75" customHeight="1" x14ac:dyDescent="0.55000000000000004">
      <c r="A26" s="423" t="s">
        <v>272</v>
      </c>
      <c r="B26" s="431"/>
      <c r="C26" s="432"/>
      <c r="D26" s="432"/>
      <c r="E26" s="433" t="s">
        <v>984</v>
      </c>
      <c r="F26" s="432"/>
      <c r="G26" s="434"/>
      <c r="H26" s="125">
        <f t="shared" ref="H26:J31" si="16">SUM(H8+H17)</f>
        <v>0</v>
      </c>
      <c r="I26" s="125">
        <f t="shared" si="16"/>
        <v>0</v>
      </c>
      <c r="J26" s="125">
        <f t="shared" si="16"/>
        <v>0</v>
      </c>
      <c r="K26" s="691">
        <f t="shared" si="11"/>
        <v>0</v>
      </c>
      <c r="L26" s="125">
        <f t="shared" si="12"/>
        <v>0</v>
      </c>
      <c r="M26" s="125">
        <f t="shared" si="12"/>
        <v>0</v>
      </c>
      <c r="N26" s="125">
        <f t="shared" si="12"/>
        <v>0</v>
      </c>
      <c r="O26" s="691">
        <f t="shared" si="13"/>
        <v>0</v>
      </c>
      <c r="P26" s="742" t="str">
        <f t="shared" ref="P26:P31" si="17">IF(K26=0,"zero",RIGHT(K26,1))</f>
        <v>zero</v>
      </c>
      <c r="Q26" s="174">
        <f t="shared" si="14"/>
        <v>0</v>
      </c>
      <c r="R26" s="150" t="str">
        <f t="shared" si="15"/>
        <v>-</v>
      </c>
      <c r="S26" s="736"/>
    </row>
    <row r="27" spans="1:19" ht="12.75" customHeight="1" x14ac:dyDescent="0.55000000000000004">
      <c r="A27" s="423" t="s">
        <v>273</v>
      </c>
      <c r="B27" s="431"/>
      <c r="C27" s="432"/>
      <c r="D27" s="432"/>
      <c r="E27" s="433" t="s">
        <v>1413</v>
      </c>
      <c r="F27" s="432"/>
      <c r="G27" s="434"/>
      <c r="H27" s="125">
        <f t="shared" si="16"/>
        <v>0</v>
      </c>
      <c r="I27" s="125">
        <f t="shared" si="16"/>
        <v>0</v>
      </c>
      <c r="J27" s="125">
        <f t="shared" si="16"/>
        <v>0</v>
      </c>
      <c r="K27" s="691">
        <f t="shared" si="11"/>
        <v>0</v>
      </c>
      <c r="L27" s="125">
        <f t="shared" si="12"/>
        <v>0</v>
      </c>
      <c r="M27" s="125">
        <f t="shared" si="12"/>
        <v>0</v>
      </c>
      <c r="N27" s="125">
        <f t="shared" si="12"/>
        <v>0</v>
      </c>
      <c r="O27" s="691">
        <f t="shared" si="13"/>
        <v>0</v>
      </c>
      <c r="P27" s="742" t="str">
        <f t="shared" si="17"/>
        <v>zero</v>
      </c>
      <c r="Q27" s="174">
        <f t="shared" si="14"/>
        <v>0</v>
      </c>
      <c r="R27" s="150" t="str">
        <f t="shared" si="15"/>
        <v>-</v>
      </c>
      <c r="S27" s="736"/>
    </row>
    <row r="28" spans="1:19" ht="12.75" customHeight="1" x14ac:dyDescent="0.55000000000000004">
      <c r="A28" s="423" t="s">
        <v>274</v>
      </c>
      <c r="B28" s="431"/>
      <c r="C28" s="432"/>
      <c r="D28" s="432"/>
      <c r="E28" s="433" t="s">
        <v>170</v>
      </c>
      <c r="F28" s="432"/>
      <c r="G28" s="434"/>
      <c r="H28" s="125">
        <f t="shared" si="16"/>
        <v>0</v>
      </c>
      <c r="I28" s="125">
        <f t="shared" si="16"/>
        <v>0</v>
      </c>
      <c r="J28" s="125">
        <f t="shared" si="16"/>
        <v>0</v>
      </c>
      <c r="K28" s="691">
        <f t="shared" si="11"/>
        <v>0</v>
      </c>
      <c r="L28" s="125">
        <f t="shared" si="12"/>
        <v>0</v>
      </c>
      <c r="M28" s="125">
        <f t="shared" si="12"/>
        <v>0</v>
      </c>
      <c r="N28" s="125">
        <f t="shared" si="12"/>
        <v>0</v>
      </c>
      <c r="O28" s="691">
        <f t="shared" si="13"/>
        <v>0</v>
      </c>
      <c r="P28" s="742" t="str">
        <f t="shared" si="17"/>
        <v>zero</v>
      </c>
      <c r="Q28" s="174">
        <f t="shared" si="14"/>
        <v>0</v>
      </c>
      <c r="R28" s="150" t="str">
        <f t="shared" si="15"/>
        <v>-</v>
      </c>
      <c r="S28" s="736"/>
    </row>
    <row r="29" spans="1:19" ht="12.75" customHeight="1" x14ac:dyDescent="0.55000000000000004">
      <c r="A29" s="423" t="s">
        <v>276</v>
      </c>
      <c r="B29" s="431"/>
      <c r="C29" s="432"/>
      <c r="D29" s="432"/>
      <c r="E29" s="433" t="s">
        <v>171</v>
      </c>
      <c r="F29" s="432"/>
      <c r="G29" s="434"/>
      <c r="H29" s="125">
        <f t="shared" si="16"/>
        <v>0</v>
      </c>
      <c r="I29" s="125">
        <f t="shared" si="16"/>
        <v>0</v>
      </c>
      <c r="J29" s="125">
        <f t="shared" si="16"/>
        <v>0</v>
      </c>
      <c r="K29" s="691">
        <f t="shared" si="11"/>
        <v>0</v>
      </c>
      <c r="L29" s="125">
        <f t="shared" si="12"/>
        <v>0</v>
      </c>
      <c r="M29" s="125">
        <f t="shared" si="12"/>
        <v>0</v>
      </c>
      <c r="N29" s="125">
        <f t="shared" si="12"/>
        <v>0</v>
      </c>
      <c r="O29" s="691">
        <f t="shared" si="13"/>
        <v>0</v>
      </c>
      <c r="P29" s="742" t="str">
        <f t="shared" si="17"/>
        <v>zero</v>
      </c>
      <c r="Q29" s="174">
        <f t="shared" si="14"/>
        <v>0</v>
      </c>
      <c r="R29" s="150" t="str">
        <f t="shared" si="15"/>
        <v>-</v>
      </c>
      <c r="S29" s="736"/>
    </row>
    <row r="30" spans="1:19" ht="12.75" customHeight="1" x14ac:dyDescent="0.55000000000000004">
      <c r="A30" s="423" t="s">
        <v>277</v>
      </c>
      <c r="B30" s="431"/>
      <c r="C30" s="432"/>
      <c r="D30" s="432"/>
      <c r="E30" s="433" t="s">
        <v>172</v>
      </c>
      <c r="F30" s="432"/>
      <c r="G30" s="434"/>
      <c r="H30" s="125">
        <f t="shared" si="16"/>
        <v>0</v>
      </c>
      <c r="I30" s="125">
        <f t="shared" si="16"/>
        <v>0</v>
      </c>
      <c r="J30" s="125">
        <f t="shared" si="16"/>
        <v>0</v>
      </c>
      <c r="K30" s="691">
        <f t="shared" si="11"/>
        <v>0</v>
      </c>
      <c r="L30" s="125">
        <f t="shared" si="12"/>
        <v>0</v>
      </c>
      <c r="M30" s="125">
        <f t="shared" si="12"/>
        <v>0</v>
      </c>
      <c r="N30" s="125">
        <f t="shared" si="12"/>
        <v>0</v>
      </c>
      <c r="O30" s="691">
        <f t="shared" si="13"/>
        <v>0</v>
      </c>
      <c r="P30" s="742" t="str">
        <f t="shared" si="17"/>
        <v>zero</v>
      </c>
      <c r="Q30" s="174">
        <f t="shared" si="14"/>
        <v>0</v>
      </c>
      <c r="R30" s="150" t="str">
        <f t="shared" si="15"/>
        <v>-</v>
      </c>
      <c r="S30" s="736"/>
    </row>
    <row r="31" spans="1:19" ht="12.75" customHeight="1" x14ac:dyDescent="0.55000000000000004">
      <c r="A31" s="423" t="s">
        <v>278</v>
      </c>
      <c r="B31" s="431"/>
      <c r="C31" s="432"/>
      <c r="D31" s="432"/>
      <c r="E31" s="433" t="s">
        <v>173</v>
      </c>
      <c r="F31" s="432"/>
      <c r="G31" s="434"/>
      <c r="H31" s="125">
        <f>SUM(H13+H22)</f>
        <v>0</v>
      </c>
      <c r="I31" s="125">
        <f t="shared" si="16"/>
        <v>0</v>
      </c>
      <c r="J31" s="125">
        <f t="shared" si="16"/>
        <v>0</v>
      </c>
      <c r="K31" s="691">
        <f t="shared" si="11"/>
        <v>0</v>
      </c>
      <c r="L31" s="125">
        <f t="shared" si="12"/>
        <v>0</v>
      </c>
      <c r="M31" s="125">
        <f t="shared" si="12"/>
        <v>0</v>
      </c>
      <c r="N31" s="125">
        <f t="shared" si="12"/>
        <v>0</v>
      </c>
      <c r="O31" s="691">
        <f t="shared" si="13"/>
        <v>0</v>
      </c>
      <c r="P31" s="742" t="str">
        <f t="shared" si="17"/>
        <v>zero</v>
      </c>
      <c r="Q31" s="174">
        <f t="shared" si="14"/>
        <v>0</v>
      </c>
      <c r="R31" s="150" t="str">
        <f t="shared" si="15"/>
        <v>-</v>
      </c>
      <c r="S31" s="736"/>
    </row>
    <row r="32" spans="1:19" ht="12.75" customHeight="1" x14ac:dyDescent="0.4">
      <c r="A32" s="423" t="s">
        <v>279</v>
      </c>
      <c r="B32" s="435"/>
      <c r="C32" s="437"/>
      <c r="D32" s="436" t="s">
        <v>987</v>
      </c>
      <c r="E32" s="437"/>
      <c r="F32" s="437"/>
      <c r="G32" s="438"/>
      <c r="H32" s="690">
        <f t="shared" ref="H32:O32" si="18">SUM(H25:H31)</f>
        <v>0</v>
      </c>
      <c r="I32" s="690">
        <f t="shared" si="18"/>
        <v>0</v>
      </c>
      <c r="J32" s="690">
        <f t="shared" si="18"/>
        <v>0</v>
      </c>
      <c r="K32" s="690">
        <f t="shared" si="18"/>
        <v>0</v>
      </c>
      <c r="L32" s="690">
        <f t="shared" si="18"/>
        <v>0</v>
      </c>
      <c r="M32" s="690">
        <f t="shared" si="18"/>
        <v>0</v>
      </c>
      <c r="N32" s="690">
        <f t="shared" si="18"/>
        <v>0</v>
      </c>
      <c r="O32" s="690">
        <f t="shared" si="18"/>
        <v>0</v>
      </c>
      <c r="P32" s="150"/>
      <c r="Q32" s="174">
        <f t="shared" si="14"/>
        <v>0</v>
      </c>
      <c r="R32" s="150" t="str">
        <f t="shared" si="15"/>
        <v>-</v>
      </c>
      <c r="S32" s="736"/>
    </row>
    <row r="33" spans="1:19" ht="12.75" customHeight="1" x14ac:dyDescent="0.4">
      <c r="A33" s="423"/>
      <c r="B33" s="444"/>
      <c r="C33" s="555"/>
      <c r="D33" s="552"/>
      <c r="E33" s="557"/>
      <c r="F33" s="557"/>
      <c r="G33" s="558"/>
      <c r="H33" s="468"/>
      <c r="I33" s="468"/>
      <c r="J33" s="468"/>
      <c r="K33" s="468"/>
      <c r="L33" s="468"/>
      <c r="M33" s="468"/>
      <c r="N33" s="468"/>
      <c r="O33" s="468"/>
      <c r="P33" s="150"/>
    </row>
    <row r="34" spans="1:19" ht="12.75" customHeight="1" x14ac:dyDescent="0.4">
      <c r="A34" s="423" t="s">
        <v>222</v>
      </c>
      <c r="B34" s="439"/>
      <c r="C34" s="440"/>
      <c r="D34" s="441" t="s">
        <v>988</v>
      </c>
      <c r="E34" s="440"/>
      <c r="F34" s="440"/>
      <c r="G34" s="442"/>
      <c r="H34" s="469"/>
      <c r="I34" s="469"/>
      <c r="J34" s="469"/>
      <c r="K34" s="469"/>
      <c r="L34" s="469"/>
      <c r="M34" s="469"/>
      <c r="N34" s="469"/>
      <c r="O34" s="469"/>
      <c r="P34" s="150"/>
    </row>
    <row r="35" spans="1:19" ht="12.75" customHeight="1" x14ac:dyDescent="0.55000000000000004">
      <c r="A35" s="423" t="s">
        <v>275</v>
      </c>
      <c r="B35" s="431"/>
      <c r="C35" s="432"/>
      <c r="D35" s="432"/>
      <c r="E35" s="433" t="s">
        <v>169</v>
      </c>
      <c r="F35" s="432"/>
      <c r="G35" s="434"/>
      <c r="H35" s="127">
        <v>0</v>
      </c>
      <c r="I35" s="127">
        <v>0</v>
      </c>
      <c r="J35" s="127">
        <v>0</v>
      </c>
      <c r="K35" s="7">
        <f t="shared" ref="K35:K41" si="19">SUM(H35:J35)</f>
        <v>0</v>
      </c>
      <c r="L35" s="127">
        <v>0</v>
      </c>
      <c r="M35" s="127">
        <v>0</v>
      </c>
      <c r="N35" s="127">
        <v>0</v>
      </c>
      <c r="O35" s="7">
        <f t="shared" ref="O35:O41" si="20">SUM(L35:N35)</f>
        <v>0</v>
      </c>
      <c r="P35" s="742" t="str">
        <f t="shared" ref="P35:P41" si="21">IF(K35=0,"zero",RIGHT(K35,1))</f>
        <v>zero</v>
      </c>
      <c r="Q35" s="174">
        <f t="shared" ref="Q35:Q42" si="22">K35-O35</f>
        <v>0</v>
      </c>
      <c r="R35" s="150" t="str">
        <f t="shared" ref="R35:R42" si="23">IF(AND(OR(K35=0,O35&lt;&gt;0),OR(O35=0,K35&lt;&gt;0)),IF((K35+O35+Q35&lt;&gt;0),IF(AND(OR(K35&gt;0,O35&lt;0),OR(O35&gt;0,K35&lt;0)),ABS(Q35/MIN(ABS(O35),ABS(K35))),10),"-"),10)</f>
        <v>-</v>
      </c>
      <c r="S35" s="736"/>
    </row>
    <row r="36" spans="1:19" ht="12.75" customHeight="1" x14ac:dyDescent="0.55000000000000004">
      <c r="A36" s="423" t="s">
        <v>272</v>
      </c>
      <c r="B36" s="431"/>
      <c r="C36" s="432"/>
      <c r="D36" s="432"/>
      <c r="E36" s="433" t="s">
        <v>984</v>
      </c>
      <c r="F36" s="432"/>
      <c r="G36" s="443"/>
      <c r="H36" s="127">
        <v>0</v>
      </c>
      <c r="I36" s="127">
        <v>0</v>
      </c>
      <c r="J36" s="127">
        <v>0</v>
      </c>
      <c r="K36" s="7">
        <f t="shared" si="19"/>
        <v>0</v>
      </c>
      <c r="L36" s="127">
        <v>0</v>
      </c>
      <c r="M36" s="127">
        <v>0</v>
      </c>
      <c r="N36" s="127">
        <v>0</v>
      </c>
      <c r="O36" s="7">
        <f t="shared" si="20"/>
        <v>0</v>
      </c>
      <c r="P36" s="742" t="str">
        <f t="shared" si="21"/>
        <v>zero</v>
      </c>
      <c r="Q36" s="174">
        <f t="shared" si="22"/>
        <v>0</v>
      </c>
      <c r="R36" s="150" t="str">
        <f t="shared" si="23"/>
        <v>-</v>
      </c>
      <c r="S36" s="736"/>
    </row>
    <row r="37" spans="1:19" ht="12.75" customHeight="1" x14ac:dyDescent="0.55000000000000004">
      <c r="A37" s="423" t="s">
        <v>273</v>
      </c>
      <c r="B37" s="431"/>
      <c r="C37" s="432"/>
      <c r="D37" s="432"/>
      <c r="E37" s="433" t="s">
        <v>1413</v>
      </c>
      <c r="F37" s="432"/>
      <c r="G37" s="434"/>
      <c r="H37" s="127">
        <v>0</v>
      </c>
      <c r="I37" s="127">
        <v>0</v>
      </c>
      <c r="J37" s="127">
        <v>0</v>
      </c>
      <c r="K37" s="7">
        <f t="shared" si="19"/>
        <v>0</v>
      </c>
      <c r="L37" s="127">
        <v>0</v>
      </c>
      <c r="M37" s="127">
        <v>0</v>
      </c>
      <c r="N37" s="127">
        <v>0</v>
      </c>
      <c r="O37" s="7">
        <f t="shared" si="20"/>
        <v>0</v>
      </c>
      <c r="P37" s="742" t="str">
        <f t="shared" si="21"/>
        <v>zero</v>
      </c>
      <c r="Q37" s="174">
        <f t="shared" si="22"/>
        <v>0</v>
      </c>
      <c r="R37" s="150" t="str">
        <f t="shared" si="23"/>
        <v>-</v>
      </c>
      <c r="S37" s="736"/>
    </row>
    <row r="38" spans="1:19" ht="12.75" customHeight="1" x14ac:dyDescent="0.55000000000000004">
      <c r="A38" s="423" t="s">
        <v>274</v>
      </c>
      <c r="B38" s="431"/>
      <c r="C38" s="432"/>
      <c r="D38" s="432"/>
      <c r="E38" s="433" t="s">
        <v>170</v>
      </c>
      <c r="F38" s="432"/>
      <c r="G38" s="434"/>
      <c r="H38" s="127">
        <v>0</v>
      </c>
      <c r="I38" s="127">
        <v>0</v>
      </c>
      <c r="J38" s="127">
        <v>0</v>
      </c>
      <c r="K38" s="7">
        <f t="shared" si="19"/>
        <v>0</v>
      </c>
      <c r="L38" s="127">
        <v>0</v>
      </c>
      <c r="M38" s="127">
        <v>0</v>
      </c>
      <c r="N38" s="127">
        <v>0</v>
      </c>
      <c r="O38" s="7">
        <f t="shared" si="20"/>
        <v>0</v>
      </c>
      <c r="P38" s="742" t="str">
        <f t="shared" si="21"/>
        <v>zero</v>
      </c>
      <c r="Q38" s="174">
        <f t="shared" si="22"/>
        <v>0</v>
      </c>
      <c r="R38" s="150" t="str">
        <f t="shared" si="23"/>
        <v>-</v>
      </c>
      <c r="S38" s="736"/>
    </row>
    <row r="39" spans="1:19" ht="12.75" customHeight="1" x14ac:dyDescent="0.55000000000000004">
      <c r="A39" s="423" t="s">
        <v>276</v>
      </c>
      <c r="B39" s="431"/>
      <c r="C39" s="432"/>
      <c r="D39" s="432"/>
      <c r="E39" s="433" t="s">
        <v>171</v>
      </c>
      <c r="F39" s="432"/>
      <c r="G39" s="443"/>
      <c r="H39" s="127">
        <v>0</v>
      </c>
      <c r="I39" s="127">
        <v>0</v>
      </c>
      <c r="J39" s="127">
        <v>0</v>
      </c>
      <c r="K39" s="7">
        <f t="shared" si="19"/>
        <v>0</v>
      </c>
      <c r="L39" s="127">
        <v>0</v>
      </c>
      <c r="M39" s="127">
        <v>0</v>
      </c>
      <c r="N39" s="127">
        <v>0</v>
      </c>
      <c r="O39" s="7">
        <f t="shared" si="20"/>
        <v>0</v>
      </c>
      <c r="P39" s="742" t="str">
        <f t="shared" si="21"/>
        <v>zero</v>
      </c>
      <c r="Q39" s="174">
        <f t="shared" si="22"/>
        <v>0</v>
      </c>
      <c r="R39" s="150" t="str">
        <f t="shared" si="23"/>
        <v>-</v>
      </c>
      <c r="S39" s="736"/>
    </row>
    <row r="40" spans="1:19" ht="12.75" customHeight="1" x14ac:dyDescent="0.55000000000000004">
      <c r="A40" s="423" t="s">
        <v>277</v>
      </c>
      <c r="B40" s="431"/>
      <c r="C40" s="432"/>
      <c r="D40" s="432"/>
      <c r="E40" s="433" t="s">
        <v>172</v>
      </c>
      <c r="F40" s="432"/>
      <c r="G40" s="434"/>
      <c r="H40" s="127">
        <v>0</v>
      </c>
      <c r="I40" s="127">
        <v>0</v>
      </c>
      <c r="J40" s="127">
        <v>0</v>
      </c>
      <c r="K40" s="7">
        <f t="shared" si="19"/>
        <v>0</v>
      </c>
      <c r="L40" s="127">
        <v>0</v>
      </c>
      <c r="M40" s="127">
        <v>0</v>
      </c>
      <c r="N40" s="127">
        <v>0</v>
      </c>
      <c r="O40" s="7">
        <f t="shared" si="20"/>
        <v>0</v>
      </c>
      <c r="P40" s="742" t="str">
        <f t="shared" si="21"/>
        <v>zero</v>
      </c>
      <c r="Q40" s="174">
        <f t="shared" si="22"/>
        <v>0</v>
      </c>
      <c r="R40" s="150" t="str">
        <f t="shared" si="23"/>
        <v>-</v>
      </c>
      <c r="S40" s="736"/>
    </row>
    <row r="41" spans="1:19" ht="12.75" customHeight="1" x14ac:dyDescent="0.55000000000000004">
      <c r="A41" s="423" t="s">
        <v>278</v>
      </c>
      <c r="B41" s="431"/>
      <c r="C41" s="432"/>
      <c r="D41" s="432"/>
      <c r="E41" s="433" t="s">
        <v>173</v>
      </c>
      <c r="F41" s="432"/>
      <c r="G41" s="434"/>
      <c r="H41" s="127">
        <v>0</v>
      </c>
      <c r="I41" s="127">
        <v>0</v>
      </c>
      <c r="J41" s="127">
        <v>0</v>
      </c>
      <c r="K41" s="7">
        <f t="shared" si="19"/>
        <v>0</v>
      </c>
      <c r="L41" s="127">
        <v>0</v>
      </c>
      <c r="M41" s="127">
        <v>0</v>
      </c>
      <c r="N41" s="127">
        <v>0</v>
      </c>
      <c r="O41" s="7">
        <f t="shared" si="20"/>
        <v>0</v>
      </c>
      <c r="P41" s="742" t="str">
        <f t="shared" si="21"/>
        <v>zero</v>
      </c>
      <c r="Q41" s="174">
        <f t="shared" si="22"/>
        <v>0</v>
      </c>
      <c r="R41" s="150" t="str">
        <f t="shared" si="23"/>
        <v>-</v>
      </c>
      <c r="S41" s="736"/>
    </row>
    <row r="42" spans="1:19" ht="12.75" customHeight="1" x14ac:dyDescent="0.4">
      <c r="A42" s="423" t="s">
        <v>279</v>
      </c>
      <c r="B42" s="435"/>
      <c r="C42" s="436"/>
      <c r="D42" s="436" t="s">
        <v>989</v>
      </c>
      <c r="E42" s="437"/>
      <c r="F42" s="437"/>
      <c r="G42" s="438"/>
      <c r="H42" s="2">
        <f t="shared" ref="H42:O42" si="24">SUM(H35:H41)</f>
        <v>0</v>
      </c>
      <c r="I42" s="2">
        <f t="shared" si="24"/>
        <v>0</v>
      </c>
      <c r="J42" s="2">
        <f t="shared" si="24"/>
        <v>0</v>
      </c>
      <c r="K42" s="2">
        <f t="shared" si="24"/>
        <v>0</v>
      </c>
      <c r="L42" s="2">
        <f t="shared" si="24"/>
        <v>0</v>
      </c>
      <c r="M42" s="2">
        <f t="shared" si="24"/>
        <v>0</v>
      </c>
      <c r="N42" s="2">
        <f t="shared" si="24"/>
        <v>0</v>
      </c>
      <c r="O42" s="2">
        <f t="shared" si="24"/>
        <v>0</v>
      </c>
      <c r="P42" s="150"/>
      <c r="Q42" s="174">
        <f t="shared" si="22"/>
        <v>0</v>
      </c>
      <c r="R42" s="150" t="str">
        <f t="shared" si="23"/>
        <v>-</v>
      </c>
      <c r="S42" s="736"/>
    </row>
    <row r="43" spans="1:19" ht="12.75" customHeight="1" x14ac:dyDescent="0.4">
      <c r="A43" s="423"/>
      <c r="B43" s="444"/>
      <c r="C43" s="555"/>
      <c r="D43" s="552"/>
      <c r="E43" s="557"/>
      <c r="F43" s="557"/>
      <c r="G43" s="558"/>
      <c r="H43" s="468"/>
      <c r="I43" s="468"/>
      <c r="J43" s="468"/>
      <c r="K43" s="468"/>
      <c r="L43" s="468"/>
      <c r="M43" s="468"/>
      <c r="N43" s="468"/>
      <c r="O43" s="468"/>
      <c r="P43" s="150"/>
    </row>
    <row r="44" spans="1:19" ht="12.75" customHeight="1" x14ac:dyDescent="0.4">
      <c r="A44" s="423" t="s">
        <v>223</v>
      </c>
      <c r="B44" s="435"/>
      <c r="C44" s="436" t="s">
        <v>990</v>
      </c>
      <c r="D44" s="436"/>
      <c r="E44" s="437"/>
      <c r="F44" s="437"/>
      <c r="G44" s="438"/>
      <c r="H44" s="2">
        <f t="shared" ref="H44:O44" si="25">SUM(H32+H42)</f>
        <v>0</v>
      </c>
      <c r="I44" s="2">
        <f t="shared" si="25"/>
        <v>0</v>
      </c>
      <c r="J44" s="2">
        <f t="shared" si="25"/>
        <v>0</v>
      </c>
      <c r="K44" s="2">
        <f t="shared" si="25"/>
        <v>0</v>
      </c>
      <c r="L44" s="2">
        <f t="shared" si="25"/>
        <v>0</v>
      </c>
      <c r="M44" s="2">
        <f t="shared" si="25"/>
        <v>0</v>
      </c>
      <c r="N44" s="2">
        <f t="shared" si="25"/>
        <v>0</v>
      </c>
      <c r="O44" s="2">
        <f t="shared" si="25"/>
        <v>0</v>
      </c>
      <c r="P44" s="150"/>
      <c r="Q44" s="174">
        <f>K44-O44</f>
        <v>0</v>
      </c>
      <c r="R44" s="150" t="str">
        <f>IF(AND(OR(K44=0,O44&lt;&gt;0),OR(O44=0,K44&lt;&gt;0)),IF((K44+O44+Q44&lt;&gt;0),IF(AND(OR(K44&gt;0,O44&lt;0),OR(O44&gt;0,K44&lt;0)),ABS(Q44/MIN(ABS(O44),ABS(K44))),10),"-"),10)</f>
        <v>-</v>
      </c>
      <c r="S44" s="736"/>
    </row>
    <row r="45" spans="1:19" ht="12.75" customHeight="1" x14ac:dyDescent="0.4">
      <c r="A45" s="423"/>
      <c r="B45" s="444"/>
      <c r="C45" s="555"/>
      <c r="D45" s="552"/>
      <c r="E45" s="557"/>
      <c r="F45" s="557"/>
      <c r="G45" s="558"/>
      <c r="H45" s="468"/>
      <c r="I45" s="468"/>
      <c r="J45" s="468"/>
      <c r="K45" s="468"/>
      <c r="L45" s="468"/>
      <c r="M45" s="468"/>
      <c r="N45" s="468"/>
      <c r="O45" s="468"/>
      <c r="P45" s="150"/>
      <c r="Q45" s="179"/>
    </row>
    <row r="46" spans="1:19" ht="12.75" customHeight="1" x14ac:dyDescent="0.4">
      <c r="A46" s="423" t="s">
        <v>224</v>
      </c>
      <c r="B46" s="445"/>
      <c r="C46" s="446"/>
      <c r="D46" s="427" t="s">
        <v>991</v>
      </c>
      <c r="E46" s="446"/>
      <c r="F46" s="446"/>
      <c r="G46" s="447"/>
      <c r="H46" s="469"/>
      <c r="I46" s="469"/>
      <c r="J46" s="469"/>
      <c r="K46" s="469"/>
      <c r="L46" s="469"/>
      <c r="M46" s="469"/>
      <c r="N46" s="469"/>
      <c r="O46" s="469"/>
      <c r="P46" s="150"/>
    </row>
    <row r="47" spans="1:19" ht="12.75" customHeight="1" x14ac:dyDescent="0.55000000000000004">
      <c r="A47" s="423" t="s">
        <v>275</v>
      </c>
      <c r="B47" s="431"/>
      <c r="C47" s="432"/>
      <c r="D47" s="432"/>
      <c r="E47" s="433" t="s">
        <v>169</v>
      </c>
      <c r="F47" s="432"/>
      <c r="G47" s="434"/>
      <c r="H47" s="479" t="s">
        <v>174</v>
      </c>
      <c r="I47" s="479" t="s">
        <v>174</v>
      </c>
      <c r="J47" s="479" t="s">
        <v>174</v>
      </c>
      <c r="K47" s="127">
        <v>0</v>
      </c>
      <c r="L47" s="479" t="s">
        <v>174</v>
      </c>
      <c r="M47" s="479" t="s">
        <v>174</v>
      </c>
      <c r="N47" s="479" t="s">
        <v>174</v>
      </c>
      <c r="O47" s="127">
        <v>0</v>
      </c>
      <c r="P47" s="742" t="str">
        <f t="shared" ref="P47:P53" si="26">IF(K47=0,"zero",RIGHT(K47,1))</f>
        <v>zero</v>
      </c>
      <c r="Q47" s="174">
        <f t="shared" ref="Q47:Q54" si="27">K47-O47</f>
        <v>0</v>
      </c>
      <c r="R47" s="150" t="str">
        <f t="shared" ref="R47:R54" si="28">IF(AND(OR(K47=0,O47&lt;&gt;0),OR(O47=0,K47&lt;&gt;0)),IF((K47+O47+Q47&lt;&gt;0),IF(AND(OR(K47&gt;0,O47&lt;0),OR(O47&gt;0,K47&lt;0)),ABS(Q47/MIN(ABS(O47),ABS(K47))),10),"-"),10)</f>
        <v>-</v>
      </c>
      <c r="S47" s="736"/>
    </row>
    <row r="48" spans="1:19" ht="12.75" customHeight="1" x14ac:dyDescent="0.55000000000000004">
      <c r="A48" s="423" t="s">
        <v>272</v>
      </c>
      <c r="B48" s="431"/>
      <c r="C48" s="432"/>
      <c r="D48" s="432"/>
      <c r="E48" s="433" t="s">
        <v>984</v>
      </c>
      <c r="F48" s="432"/>
      <c r="G48" s="434"/>
      <c r="H48" s="479" t="s">
        <v>174</v>
      </c>
      <c r="I48" s="479" t="s">
        <v>174</v>
      </c>
      <c r="J48" s="479" t="s">
        <v>174</v>
      </c>
      <c r="K48" s="127">
        <v>0</v>
      </c>
      <c r="L48" s="479" t="s">
        <v>174</v>
      </c>
      <c r="M48" s="479" t="s">
        <v>174</v>
      </c>
      <c r="N48" s="479" t="s">
        <v>174</v>
      </c>
      <c r="O48" s="127">
        <v>0</v>
      </c>
      <c r="P48" s="742" t="str">
        <f t="shared" si="26"/>
        <v>zero</v>
      </c>
      <c r="Q48" s="174">
        <f t="shared" si="27"/>
        <v>0</v>
      </c>
      <c r="R48" s="150" t="str">
        <f t="shared" si="28"/>
        <v>-</v>
      </c>
      <c r="S48" s="736"/>
    </row>
    <row r="49" spans="1:19" ht="12.75" customHeight="1" x14ac:dyDescent="0.55000000000000004">
      <c r="A49" s="423" t="s">
        <v>273</v>
      </c>
      <c r="B49" s="431"/>
      <c r="C49" s="432"/>
      <c r="D49" s="432"/>
      <c r="E49" s="433" t="s">
        <v>1413</v>
      </c>
      <c r="F49" s="432"/>
      <c r="G49" s="434"/>
      <c r="H49" s="479" t="s">
        <v>174</v>
      </c>
      <c r="I49" s="479" t="s">
        <v>174</v>
      </c>
      <c r="J49" s="479" t="s">
        <v>174</v>
      </c>
      <c r="K49" s="127">
        <v>0</v>
      </c>
      <c r="L49" s="479" t="s">
        <v>174</v>
      </c>
      <c r="M49" s="479" t="s">
        <v>174</v>
      </c>
      <c r="N49" s="479" t="s">
        <v>174</v>
      </c>
      <c r="O49" s="127">
        <v>0</v>
      </c>
      <c r="P49" s="742" t="str">
        <f t="shared" si="26"/>
        <v>zero</v>
      </c>
      <c r="Q49" s="174">
        <f t="shared" si="27"/>
        <v>0</v>
      </c>
      <c r="R49" s="150" t="str">
        <f t="shared" si="28"/>
        <v>-</v>
      </c>
      <c r="S49" s="736"/>
    </row>
    <row r="50" spans="1:19" ht="12.75" customHeight="1" x14ac:dyDescent="0.55000000000000004">
      <c r="A50" s="423" t="s">
        <v>274</v>
      </c>
      <c r="B50" s="431"/>
      <c r="C50" s="432"/>
      <c r="D50" s="432"/>
      <c r="E50" s="433" t="s">
        <v>170</v>
      </c>
      <c r="F50" s="432"/>
      <c r="G50" s="443"/>
      <c r="H50" s="479" t="s">
        <v>174</v>
      </c>
      <c r="I50" s="479" t="s">
        <v>174</v>
      </c>
      <c r="J50" s="479" t="s">
        <v>174</v>
      </c>
      <c r="K50" s="127">
        <v>0</v>
      </c>
      <c r="L50" s="479" t="s">
        <v>174</v>
      </c>
      <c r="M50" s="479" t="s">
        <v>174</v>
      </c>
      <c r="N50" s="479" t="s">
        <v>174</v>
      </c>
      <c r="O50" s="127">
        <v>0</v>
      </c>
      <c r="P50" s="742" t="str">
        <f t="shared" si="26"/>
        <v>zero</v>
      </c>
      <c r="Q50" s="174">
        <f t="shared" si="27"/>
        <v>0</v>
      </c>
      <c r="R50" s="150" t="str">
        <f t="shared" si="28"/>
        <v>-</v>
      </c>
      <c r="S50" s="736"/>
    </row>
    <row r="51" spans="1:19" ht="12.75" customHeight="1" x14ac:dyDescent="0.55000000000000004">
      <c r="A51" s="423" t="s">
        <v>276</v>
      </c>
      <c r="B51" s="431"/>
      <c r="C51" s="432"/>
      <c r="D51" s="432"/>
      <c r="E51" s="433" t="s">
        <v>171</v>
      </c>
      <c r="F51" s="432"/>
      <c r="G51" s="443"/>
      <c r="H51" s="479" t="s">
        <v>174</v>
      </c>
      <c r="I51" s="479" t="s">
        <v>174</v>
      </c>
      <c r="J51" s="479" t="s">
        <v>174</v>
      </c>
      <c r="K51" s="127">
        <v>0</v>
      </c>
      <c r="L51" s="479" t="s">
        <v>174</v>
      </c>
      <c r="M51" s="479" t="s">
        <v>174</v>
      </c>
      <c r="N51" s="479" t="s">
        <v>174</v>
      </c>
      <c r="O51" s="127">
        <v>0</v>
      </c>
      <c r="P51" s="742" t="str">
        <f t="shared" si="26"/>
        <v>zero</v>
      </c>
      <c r="Q51" s="174">
        <f t="shared" si="27"/>
        <v>0</v>
      </c>
      <c r="R51" s="150" t="str">
        <f t="shared" si="28"/>
        <v>-</v>
      </c>
      <c r="S51" s="736"/>
    </row>
    <row r="52" spans="1:19" ht="12.75" customHeight="1" x14ac:dyDescent="0.55000000000000004">
      <c r="A52" s="423" t="s">
        <v>277</v>
      </c>
      <c r="B52" s="431"/>
      <c r="C52" s="432"/>
      <c r="D52" s="432"/>
      <c r="E52" s="433" t="s">
        <v>172</v>
      </c>
      <c r="F52" s="432"/>
      <c r="G52" s="434"/>
      <c r="H52" s="479" t="s">
        <v>174</v>
      </c>
      <c r="I52" s="479" t="s">
        <v>174</v>
      </c>
      <c r="J52" s="479" t="s">
        <v>174</v>
      </c>
      <c r="K52" s="127">
        <v>0</v>
      </c>
      <c r="L52" s="479" t="s">
        <v>174</v>
      </c>
      <c r="M52" s="479" t="s">
        <v>174</v>
      </c>
      <c r="N52" s="479" t="s">
        <v>174</v>
      </c>
      <c r="O52" s="127">
        <v>0</v>
      </c>
      <c r="P52" s="742" t="str">
        <f t="shared" si="26"/>
        <v>zero</v>
      </c>
      <c r="Q52" s="174">
        <f t="shared" si="27"/>
        <v>0</v>
      </c>
      <c r="R52" s="150" t="str">
        <f t="shared" si="28"/>
        <v>-</v>
      </c>
      <c r="S52" s="736"/>
    </row>
    <row r="53" spans="1:19" ht="12.75" customHeight="1" x14ac:dyDescent="0.55000000000000004">
      <c r="A53" s="423" t="s">
        <v>278</v>
      </c>
      <c r="B53" s="431"/>
      <c r="C53" s="432"/>
      <c r="D53" s="432"/>
      <c r="E53" s="433" t="s">
        <v>173</v>
      </c>
      <c r="F53" s="432"/>
      <c r="G53" s="434"/>
      <c r="H53" s="479" t="s">
        <v>174</v>
      </c>
      <c r="I53" s="479" t="s">
        <v>174</v>
      </c>
      <c r="J53" s="479" t="s">
        <v>174</v>
      </c>
      <c r="K53" s="127">
        <v>0</v>
      </c>
      <c r="L53" s="479" t="s">
        <v>174</v>
      </c>
      <c r="M53" s="479" t="s">
        <v>174</v>
      </c>
      <c r="N53" s="479" t="s">
        <v>174</v>
      </c>
      <c r="O53" s="127">
        <v>0</v>
      </c>
      <c r="P53" s="742" t="str">
        <f t="shared" si="26"/>
        <v>zero</v>
      </c>
      <c r="Q53" s="174">
        <f t="shared" si="27"/>
        <v>0</v>
      </c>
      <c r="R53" s="150" t="str">
        <f t="shared" si="28"/>
        <v>-</v>
      </c>
      <c r="S53" s="736"/>
    </row>
    <row r="54" spans="1:19" ht="12.75" customHeight="1" x14ac:dyDescent="0.4">
      <c r="A54" s="423" t="s">
        <v>279</v>
      </c>
      <c r="B54" s="435"/>
      <c r="C54" s="436"/>
      <c r="D54" s="436" t="s">
        <v>992</v>
      </c>
      <c r="E54" s="448"/>
      <c r="F54" s="448"/>
      <c r="G54" s="449"/>
      <c r="H54" s="471" t="s">
        <v>174</v>
      </c>
      <c r="I54" s="471" t="s">
        <v>174</v>
      </c>
      <c r="J54" s="471" t="s">
        <v>174</v>
      </c>
      <c r="K54" s="2">
        <f>SUM(K47:K53)</f>
        <v>0</v>
      </c>
      <c r="L54" s="471" t="s">
        <v>174</v>
      </c>
      <c r="M54" s="471" t="s">
        <v>174</v>
      </c>
      <c r="N54" s="471" t="s">
        <v>174</v>
      </c>
      <c r="O54" s="2">
        <f>SUM(O47:O53)</f>
        <v>0</v>
      </c>
      <c r="P54" s="150"/>
      <c r="Q54" s="174">
        <f t="shared" si="27"/>
        <v>0</v>
      </c>
      <c r="R54" s="150" t="str">
        <f t="shared" si="28"/>
        <v>-</v>
      </c>
      <c r="S54" s="736"/>
    </row>
    <row r="55" spans="1:19" ht="12.75" customHeight="1" x14ac:dyDescent="0.4">
      <c r="A55" s="423"/>
      <c r="B55" s="444"/>
      <c r="C55" s="433"/>
      <c r="D55" s="432"/>
      <c r="E55" s="432"/>
      <c r="F55" s="432"/>
      <c r="G55" s="450"/>
      <c r="H55" s="472"/>
      <c r="I55" s="472"/>
      <c r="J55" s="472"/>
      <c r="K55" s="470"/>
      <c r="L55" s="472"/>
      <c r="M55" s="472"/>
      <c r="N55" s="472"/>
      <c r="O55" s="470"/>
      <c r="P55" s="150"/>
    </row>
    <row r="56" spans="1:19" ht="12.75" customHeight="1" x14ac:dyDescent="0.4">
      <c r="A56" s="423" t="s">
        <v>225</v>
      </c>
      <c r="B56" s="451" t="s">
        <v>175</v>
      </c>
      <c r="C56" s="452"/>
      <c r="D56" s="452"/>
      <c r="E56" s="452"/>
      <c r="F56" s="452"/>
      <c r="G56" s="453"/>
      <c r="H56" s="473" t="s">
        <v>174</v>
      </c>
      <c r="I56" s="473" t="s">
        <v>174</v>
      </c>
      <c r="J56" s="473" t="s">
        <v>174</v>
      </c>
      <c r="K56" s="599">
        <f>SUM(K44+K54)</f>
        <v>0</v>
      </c>
      <c r="L56" s="473" t="s">
        <v>174</v>
      </c>
      <c r="M56" s="473" t="s">
        <v>174</v>
      </c>
      <c r="N56" s="473" t="s">
        <v>174</v>
      </c>
      <c r="O56" s="599">
        <f>SUM(O44+O54)</f>
        <v>0</v>
      </c>
      <c r="P56" s="150"/>
    </row>
    <row r="57" spans="1:19" ht="12.75" customHeight="1" x14ac:dyDescent="0.4">
      <c r="A57" s="423"/>
      <c r="B57" s="554"/>
      <c r="C57" s="555"/>
      <c r="D57" s="552"/>
      <c r="E57" s="556"/>
      <c r="F57" s="556"/>
      <c r="G57" s="556"/>
      <c r="H57" s="474"/>
      <c r="I57" s="474"/>
      <c r="J57" s="474"/>
      <c r="K57" s="470"/>
      <c r="L57" s="474"/>
      <c r="M57" s="474"/>
      <c r="N57" s="474"/>
      <c r="O57" s="470"/>
      <c r="P57" s="150"/>
    </row>
    <row r="58" spans="1:19" ht="12.75" customHeight="1" x14ac:dyDescent="0.55000000000000004">
      <c r="A58" s="423">
        <v>2</v>
      </c>
      <c r="B58" s="454" t="s">
        <v>176</v>
      </c>
      <c r="C58" s="433"/>
      <c r="D58" s="433"/>
      <c r="E58" s="433"/>
      <c r="F58" s="433"/>
      <c r="G58" s="455"/>
      <c r="H58" s="475" t="s">
        <v>174</v>
      </c>
      <c r="I58" s="475" t="s">
        <v>174</v>
      </c>
      <c r="J58" s="475" t="s">
        <v>174</v>
      </c>
      <c r="K58" s="127">
        <v>0</v>
      </c>
      <c r="L58" s="475" t="s">
        <v>174</v>
      </c>
      <c r="M58" s="475" t="s">
        <v>174</v>
      </c>
      <c r="N58" s="475" t="s">
        <v>174</v>
      </c>
      <c r="O58" s="127">
        <v>0</v>
      </c>
      <c r="P58" s="742" t="str">
        <f t="shared" ref="P58:P59" si="29">IF(K58=0,"zero",RIGHT(K58,1))</f>
        <v>zero</v>
      </c>
      <c r="Q58" s="174">
        <f t="shared" ref="Q58:Q59" si="30">K58-O58</f>
        <v>0</v>
      </c>
      <c r="R58" s="150" t="str">
        <f t="shared" ref="R58:R59" si="31">IF(AND(OR(K58=0,O58&lt;&gt;0),OR(O58=0,K58&lt;&gt;0)),IF((K58+O58+Q58&lt;&gt;0),IF(AND(OR(K58&gt;0,O58&lt;0),OR(O58&gt;0,K58&lt;0)),ABS(Q58/MIN(ABS(O58),ABS(K58))),10),"-"),10)</f>
        <v>-</v>
      </c>
      <c r="S58" s="736"/>
    </row>
    <row r="59" spans="1:19" ht="12.75" customHeight="1" x14ac:dyDescent="0.55000000000000004">
      <c r="A59" s="423">
        <v>3</v>
      </c>
      <c r="B59" s="454" t="s">
        <v>177</v>
      </c>
      <c r="C59" s="433"/>
      <c r="D59" s="433"/>
      <c r="E59" s="433"/>
      <c r="F59" s="433"/>
      <c r="G59" s="455"/>
      <c r="H59" s="475" t="s">
        <v>174</v>
      </c>
      <c r="I59" s="475" t="s">
        <v>174</v>
      </c>
      <c r="J59" s="475" t="s">
        <v>174</v>
      </c>
      <c r="K59" s="127">
        <v>0</v>
      </c>
      <c r="L59" s="475" t="s">
        <v>174</v>
      </c>
      <c r="M59" s="475" t="s">
        <v>174</v>
      </c>
      <c r="N59" s="475" t="s">
        <v>174</v>
      </c>
      <c r="O59" s="127">
        <v>0</v>
      </c>
      <c r="P59" s="742" t="str">
        <f t="shared" si="29"/>
        <v>zero</v>
      </c>
      <c r="Q59" s="174">
        <f t="shared" si="30"/>
        <v>0</v>
      </c>
      <c r="R59" s="150" t="str">
        <f t="shared" si="31"/>
        <v>-</v>
      </c>
      <c r="S59" s="736"/>
    </row>
    <row r="60" spans="1:19" ht="12.75" customHeight="1" x14ac:dyDescent="0.4">
      <c r="A60" s="423">
        <v>4</v>
      </c>
      <c r="B60" s="721" t="s">
        <v>178</v>
      </c>
      <c r="C60" s="722"/>
      <c r="D60" s="722"/>
      <c r="E60" s="722"/>
      <c r="F60" s="722"/>
      <c r="G60" s="424"/>
      <c r="H60" s="476"/>
      <c r="I60" s="476"/>
      <c r="J60" s="476"/>
      <c r="K60" s="476"/>
      <c r="L60" s="476"/>
      <c r="M60" s="476"/>
      <c r="N60" s="476"/>
      <c r="O60" s="476"/>
      <c r="P60" s="150"/>
    </row>
    <row r="61" spans="1:19" ht="12.75" customHeight="1" x14ac:dyDescent="0.55000000000000004">
      <c r="A61" s="423" t="s">
        <v>235</v>
      </c>
      <c r="B61" s="456"/>
      <c r="C61" s="433" t="s">
        <v>179</v>
      </c>
      <c r="D61" s="432"/>
      <c r="E61" s="432"/>
      <c r="F61" s="432"/>
      <c r="G61" s="434"/>
      <c r="H61" s="475" t="s">
        <v>174</v>
      </c>
      <c r="I61" s="475" t="s">
        <v>174</v>
      </c>
      <c r="J61" s="475" t="s">
        <v>174</v>
      </c>
      <c r="K61" s="127">
        <v>0</v>
      </c>
      <c r="L61" s="475" t="s">
        <v>174</v>
      </c>
      <c r="M61" s="475" t="s">
        <v>174</v>
      </c>
      <c r="N61" s="475" t="s">
        <v>174</v>
      </c>
      <c r="O61" s="127">
        <v>0</v>
      </c>
      <c r="P61" s="742" t="str">
        <f t="shared" ref="P61:P62" si="32">IF(K61=0,"zero",RIGHT(K61,1))</f>
        <v>zero</v>
      </c>
      <c r="Q61" s="174">
        <f t="shared" ref="Q61:Q62" si="33">K61-O61</f>
        <v>0</v>
      </c>
      <c r="R61" s="150" t="str">
        <f t="shared" ref="R61:R62" si="34">IF(AND(OR(K61=0,O61&lt;&gt;0),OR(O61=0,K61&lt;&gt;0)),IF((K61+O61+Q61&lt;&gt;0),IF(AND(OR(K61&gt;0,O61&lt;0),OR(O61&gt;0,K61&lt;0)),ABS(Q61/MIN(ABS(O61),ABS(K61))),10),"-"),10)</f>
        <v>-</v>
      </c>
      <c r="S61" s="736"/>
    </row>
    <row r="62" spans="1:19" ht="12.75" customHeight="1" x14ac:dyDescent="0.55000000000000004">
      <c r="A62" s="423" t="s">
        <v>236</v>
      </c>
      <c r="B62" s="456"/>
      <c r="C62" s="433" t="s">
        <v>180</v>
      </c>
      <c r="D62" s="432"/>
      <c r="E62" s="432"/>
      <c r="F62" s="432"/>
      <c r="G62" s="434"/>
      <c r="H62" s="475" t="s">
        <v>174</v>
      </c>
      <c r="I62" s="475" t="s">
        <v>174</v>
      </c>
      <c r="J62" s="475" t="s">
        <v>174</v>
      </c>
      <c r="K62" s="127">
        <v>0</v>
      </c>
      <c r="L62" s="475" t="s">
        <v>174</v>
      </c>
      <c r="M62" s="475" t="s">
        <v>174</v>
      </c>
      <c r="N62" s="475" t="s">
        <v>174</v>
      </c>
      <c r="O62" s="127">
        <v>0</v>
      </c>
      <c r="P62" s="742" t="str">
        <f t="shared" si="32"/>
        <v>zero</v>
      </c>
      <c r="Q62" s="174">
        <f t="shared" si="33"/>
        <v>0</v>
      </c>
      <c r="R62" s="150" t="str">
        <f t="shared" si="34"/>
        <v>-</v>
      </c>
      <c r="S62" s="736"/>
    </row>
    <row r="63" spans="1:19" ht="12.75" customHeight="1" x14ac:dyDescent="0.4">
      <c r="A63" s="423" t="s">
        <v>237</v>
      </c>
      <c r="B63" s="457" t="s">
        <v>181</v>
      </c>
      <c r="C63" s="458"/>
      <c r="D63" s="458"/>
      <c r="E63" s="458"/>
      <c r="F63" s="458"/>
      <c r="G63" s="459"/>
      <c r="H63" s="473" t="s">
        <v>174</v>
      </c>
      <c r="I63" s="473" t="s">
        <v>174</v>
      </c>
      <c r="J63" s="473" t="s">
        <v>174</v>
      </c>
      <c r="K63" s="599">
        <f>SUM(K61:K62)</f>
        <v>0</v>
      </c>
      <c r="L63" s="473" t="s">
        <v>174</v>
      </c>
      <c r="M63" s="473" t="s">
        <v>174</v>
      </c>
      <c r="N63" s="473" t="s">
        <v>174</v>
      </c>
      <c r="O63" s="599">
        <f>SUM(O61:O62)</f>
        <v>0</v>
      </c>
    </row>
    <row r="64" spans="1:19" ht="12.75" customHeight="1" x14ac:dyDescent="0.4">
      <c r="A64" s="423"/>
      <c r="B64" s="460"/>
      <c r="C64" s="461"/>
      <c r="D64" s="461"/>
      <c r="E64" s="461"/>
      <c r="F64" s="461"/>
      <c r="G64" s="462"/>
      <c r="H64" s="477"/>
      <c r="I64" s="477"/>
      <c r="J64" s="477"/>
      <c r="K64" s="477"/>
      <c r="L64" s="477"/>
      <c r="M64" s="477"/>
      <c r="N64" s="477"/>
      <c r="O64" s="477"/>
    </row>
    <row r="65" spans="1:15" ht="12.75" customHeight="1" x14ac:dyDescent="0.4">
      <c r="A65" s="423">
        <v>5</v>
      </c>
      <c r="B65" s="451" t="s">
        <v>165</v>
      </c>
      <c r="C65" s="452"/>
      <c r="D65" s="452"/>
      <c r="E65" s="452"/>
      <c r="F65" s="452"/>
      <c r="G65" s="453"/>
      <c r="H65" s="473" t="s">
        <v>174</v>
      </c>
      <c r="I65" s="473" t="s">
        <v>174</v>
      </c>
      <c r="J65" s="473" t="s">
        <v>174</v>
      </c>
      <c r="K65" s="599">
        <f>SUM(K56,K58,K59,K63)</f>
        <v>0</v>
      </c>
      <c r="L65" s="473" t="s">
        <v>174</v>
      </c>
      <c r="M65" s="473" t="s">
        <v>174</v>
      </c>
      <c r="N65" s="473" t="s">
        <v>174</v>
      </c>
      <c r="O65" s="599">
        <f>SUM(O56,O58,O59,O63)</f>
        <v>0</v>
      </c>
    </row>
    <row r="66" spans="1:15" ht="12.75" customHeight="1" x14ac:dyDescent="0.4">
      <c r="A66" s="423"/>
      <c r="B66" s="554"/>
      <c r="C66" s="555"/>
      <c r="D66" s="552"/>
      <c r="E66" s="556"/>
      <c r="F66" s="556"/>
      <c r="G66" s="556"/>
      <c r="H66" s="474"/>
      <c r="I66" s="474"/>
      <c r="J66" s="474"/>
      <c r="K66" s="470"/>
      <c r="L66" s="474"/>
      <c r="M66" s="474"/>
      <c r="N66" s="474"/>
      <c r="O66" s="470"/>
    </row>
    <row r="67" spans="1:15" ht="12.75" customHeight="1" x14ac:dyDescent="0.4">
      <c r="A67" s="423">
        <v>6</v>
      </c>
      <c r="B67" s="721" t="s">
        <v>993</v>
      </c>
      <c r="C67" s="722"/>
      <c r="D67" s="722"/>
      <c r="E67" s="722"/>
      <c r="F67" s="722"/>
      <c r="G67" s="424"/>
      <c r="H67" s="469"/>
      <c r="I67" s="469"/>
      <c r="J67" s="469"/>
      <c r="K67" s="469"/>
      <c r="L67" s="469"/>
      <c r="M67" s="469"/>
      <c r="N67" s="469"/>
      <c r="O67" s="469"/>
    </row>
    <row r="68" spans="1:15" ht="12.75" customHeight="1" x14ac:dyDescent="0.4">
      <c r="A68" s="423" t="s">
        <v>248</v>
      </c>
      <c r="B68" s="549" t="s">
        <v>994</v>
      </c>
      <c r="C68" s="549"/>
      <c r="D68" s="550"/>
      <c r="E68" s="551"/>
      <c r="F68" s="552"/>
      <c r="G68" s="553"/>
      <c r="H68" s="472" t="s">
        <v>174</v>
      </c>
      <c r="I68" s="472" t="s">
        <v>174</v>
      </c>
      <c r="J68" s="472" t="s">
        <v>174</v>
      </c>
      <c r="K68" s="6">
        <f>SUM(K54-K69)</f>
        <v>0</v>
      </c>
      <c r="L68" s="472" t="s">
        <v>174</v>
      </c>
      <c r="M68" s="472" t="s">
        <v>174</v>
      </c>
      <c r="N68" s="472" t="s">
        <v>174</v>
      </c>
      <c r="O68" s="6">
        <f>SUM(O54-O69)</f>
        <v>0</v>
      </c>
    </row>
    <row r="69" spans="1:15" ht="12.75" customHeight="1" x14ac:dyDescent="0.4">
      <c r="A69" s="423" t="s">
        <v>249</v>
      </c>
      <c r="B69" s="207" t="s">
        <v>995</v>
      </c>
      <c r="C69" s="207"/>
      <c r="D69" s="551"/>
      <c r="E69" s="551"/>
      <c r="F69" s="552"/>
      <c r="G69" s="553"/>
      <c r="H69" s="472" t="s">
        <v>174</v>
      </c>
      <c r="I69" s="472" t="s">
        <v>174</v>
      </c>
      <c r="J69" s="472" t="s">
        <v>174</v>
      </c>
      <c r="K69" s="8">
        <v>0</v>
      </c>
      <c r="L69" s="472" t="s">
        <v>174</v>
      </c>
      <c r="M69" s="472" t="s">
        <v>174</v>
      </c>
      <c r="N69" s="472" t="s">
        <v>174</v>
      </c>
      <c r="O69" s="127">
        <v>0</v>
      </c>
    </row>
    <row r="72" spans="1:15" ht="12.75" customHeight="1" x14ac:dyDescent="0.4"/>
  </sheetData>
  <sheetProtection algorithmName="SHA-512" hashValue="6GCcVx4mOslFlcwm9u76O/oFt+2J6afI3SXYXNEBSFV0FzCICh2ByDSdHcVBPtJ5CKXjKg91QIR1maYy71TEyA==" saltValue="/jH09+zDOEjM4wG+t4qxNA==" spinCount="100000" sheet="1" objects="1" scenarios="1"/>
  <mergeCells count="7">
    <mergeCell ref="H3:K3"/>
    <mergeCell ref="L3:O3"/>
    <mergeCell ref="B1:G1"/>
    <mergeCell ref="H1:K1"/>
    <mergeCell ref="L1:O1"/>
    <mergeCell ref="H2:K2"/>
    <mergeCell ref="L2:O2"/>
  </mergeCells>
  <conditionalFormatting sqref="S7">
    <cfRule type="expression" dxfId="39" priority="9">
      <formula>AND(OR((R7)&gt;5,(R7)&lt;-5),(R7)&lt;&gt;"-",OR((Q7)&gt;750,(Q7)&lt;-750))</formula>
    </cfRule>
  </conditionalFormatting>
  <conditionalFormatting sqref="S8:S14">
    <cfRule type="expression" dxfId="38" priority="8">
      <formula>AND(OR((R8)&gt;5,(R8)&lt;-5),(R8)&lt;&gt;"-",OR((Q8)&gt;750,(Q8)&lt;-750))</formula>
    </cfRule>
  </conditionalFormatting>
  <conditionalFormatting sqref="S16:S23">
    <cfRule type="expression" dxfId="37" priority="7">
      <formula>AND(OR((R16)&gt;5,(R16)&lt;-5),(R16)&lt;&gt;"-",OR((Q16)&gt;750,(Q16)&lt;-750))</formula>
    </cfRule>
  </conditionalFormatting>
  <conditionalFormatting sqref="S25:S32">
    <cfRule type="expression" dxfId="36" priority="6">
      <formula>AND(OR((R25)&gt;5,(R25)&lt;-5),(R25)&lt;&gt;"-",OR((Q25)&gt;750,(Q25)&lt;-750))</formula>
    </cfRule>
  </conditionalFormatting>
  <conditionalFormatting sqref="S35:S42">
    <cfRule type="expression" dxfId="35" priority="5">
      <formula>AND(OR((R35)&gt;5,(R35)&lt;-5),(R35)&lt;&gt;"-",OR((Q35)&gt;750,(Q35)&lt;-750))</formula>
    </cfRule>
  </conditionalFormatting>
  <conditionalFormatting sqref="S44">
    <cfRule type="expression" dxfId="34" priority="4">
      <formula>AND(OR((R44)&gt;5,(R44)&lt;-5),(R44)&lt;&gt;"-",OR((Q44)&gt;750,(Q44)&lt;-750))</formula>
    </cfRule>
  </conditionalFormatting>
  <conditionalFormatting sqref="S47:S54">
    <cfRule type="expression" dxfId="33" priority="3">
      <formula>AND(OR((R47)&gt;5,(R47)&lt;-5),(R47)&lt;&gt;"-",OR((Q47)&gt;750,(Q47)&lt;-750))</formula>
    </cfRule>
  </conditionalFormatting>
  <conditionalFormatting sqref="S58:S59">
    <cfRule type="expression" dxfId="32" priority="2">
      <formula>AND(OR((R58)&gt;5,(R58)&lt;-5),(R58)&lt;&gt;"-",OR((Q58)&gt;750,(Q58)&lt;-750))</formula>
    </cfRule>
  </conditionalFormatting>
  <conditionalFormatting sqref="S61:S62">
    <cfRule type="expression" dxfId="31" priority="1">
      <formula>AND(OR((R61)&gt;5,(R61)&lt;-5),(R61)&lt;&gt;"-",OR((Q61)&gt;750,(Q61)&lt;-750))</formula>
    </cfRule>
  </conditionalFormatting>
  <dataValidations count="2">
    <dataValidation type="whole" operator="greaterThan" allowBlank="1" showInputMessage="1" showErrorMessage="1" errorTitle="Whole numbers only allowed" error="All monies should be independently rounded to the nearest £1,000." sqref="K58:K59 H35:J41 H47:J53 L47:N53 K61:K62 O58:O59 L35:N41 O61:O62 H7:J13 L7:N13 H16:J22 L16:N22 K69 O69" xr:uid="{79810EC4-7669-4A26-8C3B-169FA5420E3B}">
      <formula1>-999999999</formula1>
    </dataValidation>
    <dataValidation operator="greaterThan" allowBlank="1" showInputMessage="1" showErrorMessage="1" sqref="H851949:O851957 H786413:O786421 H720877:O720885 H655341:O655349 H589805:O589813 H524269:O524277 H458733:O458741 H393197:O393205 H327661:O327669 H262125:O262133 H196589:O196597 H131053:O131061 H65517:O65525 H983033:O983041 H917497:O917505 H851961:O851969 H786425:O786433 H720889:O720897 H655353:O655361 H589817:O589825 H524281:O524289 H458745:O458753 H393209:O393217 H327673:O327681 H262137:O262145 H196601:O196609 H131065:O131073 H65529:O65537 H983044:O983052 H917508:O917516 H851972:O851980 H786436:O786444 H720900:O720908 H655364:O655372 H589828:O589836 H524292:O524300 H458756:O458764 H393220:O393228 H327684:O327692 H262148:O262156 H196612:O196620 H131076:O131084 H65540:O65548 H983012:O983017 H917476:O917481 H851940:O851945 H786404:O786409 H720868:O720873 H655332:O655337 H589796:O589801 H524260:O524265 H458724:O458729 H393188:O393193 H327652:O327657 H262116:O262121 H196580:O196585 H131044:O131049 H65508:O65513 H983021:O983029 H917485:O917493" xr:uid="{624E9B03-0A9C-48B8-AFBC-F0C0CF3BA4D9}"/>
  </dataValidations>
  <pageMargins left="0.31496062992125984" right="0.31496062992125984" top="0.74803149606299213" bottom="0.74803149606299213" header="0.31496062992125984" footer="0.31496062992125984"/>
  <pageSetup paperSize="8" scale="56" orientation="portrait" r:id="rId1"/>
  <headerFooter>
    <oddHeader>&amp;C&amp;A (England)</oddHeader>
    <oddFooter>&amp;F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E5B2D5-BF3F-4A63-9598-A04A9F7ECFF2}">
          <x14:formula1>
            <xm:f>'Hide_me(drop_downs)'!$A$6:$A$10</xm:f>
          </x14:formula1>
          <xm:sqref>S7:S14 S16:S23 S25:S32 S35:S42 S44 S47:S54 S58:S59 S61:S62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J66"/>
  <sheetViews>
    <sheetView zoomScale="90" zoomScaleNormal="90" workbookViewId="0"/>
  </sheetViews>
  <sheetFormatPr defaultColWidth="9.83984375" defaultRowHeight="12.3" x14ac:dyDescent="0.4"/>
  <cols>
    <col min="1" max="1" width="10" style="21" bestFit="1" customWidth="1"/>
    <col min="2" max="2" width="2.68359375" style="416" customWidth="1"/>
    <col min="3" max="3" width="2.83984375" style="416" customWidth="1"/>
    <col min="4" max="4" width="86.3671875" style="416" customWidth="1"/>
    <col min="5" max="6" width="2.15625" style="416" hidden="1" customWidth="1"/>
    <col min="7" max="7" width="2.3671875" style="416" hidden="1" customWidth="1"/>
    <col min="8" max="8" width="16.5234375" style="416" customWidth="1"/>
    <col min="9" max="9" width="8.3671875" style="416" customWidth="1"/>
    <col min="10" max="12" width="17.68359375" style="416" customWidth="1"/>
    <col min="13" max="16384" width="9.83984375" style="416"/>
  </cols>
  <sheetData>
    <row r="1" spans="1:10" ht="15" x14ac:dyDescent="0.5">
      <c r="A1" s="3" t="s">
        <v>360</v>
      </c>
      <c r="B1" s="83" t="s">
        <v>310</v>
      </c>
      <c r="C1" s="83"/>
      <c r="D1" s="83"/>
      <c r="E1" s="83"/>
      <c r="F1" s="83"/>
      <c r="G1" s="83"/>
      <c r="H1" s="13"/>
    </row>
    <row r="2" spans="1:10" ht="15" x14ac:dyDescent="0.5">
      <c r="A2" s="111"/>
      <c r="B2" s="14"/>
      <c r="C2" s="14"/>
      <c r="D2" s="14"/>
      <c r="E2" s="14"/>
      <c r="F2" s="14"/>
      <c r="G2" s="14"/>
      <c r="H2" s="15"/>
    </row>
    <row r="3" spans="1:10" ht="9" customHeight="1" x14ac:dyDescent="0.5">
      <c r="A3" s="111"/>
      <c r="B3" s="14"/>
      <c r="C3" s="14"/>
      <c r="D3" s="14"/>
      <c r="E3" s="14"/>
      <c r="F3" s="14"/>
      <c r="G3" s="14"/>
      <c r="H3" s="15"/>
    </row>
    <row r="4" spans="1:10" ht="8.25" customHeight="1" x14ac:dyDescent="0.5">
      <c r="A4" s="111"/>
      <c r="B4" s="16"/>
      <c r="C4" s="16"/>
      <c r="D4" s="16"/>
      <c r="E4" s="16"/>
      <c r="F4" s="16"/>
      <c r="G4" s="16"/>
      <c r="H4" s="15"/>
    </row>
    <row r="5" spans="1:10" ht="15" x14ac:dyDescent="0.5">
      <c r="A5" s="111"/>
      <c r="B5" s="17"/>
      <c r="C5" s="17"/>
      <c r="D5" s="17"/>
      <c r="E5" s="17"/>
      <c r="F5" s="17"/>
      <c r="G5" s="17"/>
      <c r="H5" s="118" t="s">
        <v>88</v>
      </c>
    </row>
    <row r="6" spans="1:10" ht="12.75" customHeight="1" x14ac:dyDescent="0.4">
      <c r="A6" s="423">
        <v>1</v>
      </c>
      <c r="B6" s="444" t="s">
        <v>46</v>
      </c>
      <c r="C6" s="432"/>
      <c r="D6" s="432"/>
      <c r="E6" s="432"/>
      <c r="F6" s="432"/>
      <c r="G6" s="69"/>
      <c r="H6" s="6">
        <f>Table_6_UK!K65</f>
        <v>0</v>
      </c>
    </row>
    <row r="7" spans="1:10" ht="12.75" customHeight="1" x14ac:dyDescent="0.4">
      <c r="A7" s="423"/>
      <c r="B7" s="444"/>
      <c r="C7" s="432"/>
      <c r="D7" s="432"/>
      <c r="E7" s="432"/>
      <c r="F7" s="432"/>
      <c r="G7" s="69"/>
      <c r="H7" s="6"/>
    </row>
    <row r="8" spans="1:10" ht="12.75" customHeight="1" x14ac:dyDescent="0.4">
      <c r="A8" s="423">
        <v>2</v>
      </c>
      <c r="B8" s="460" t="s">
        <v>45</v>
      </c>
      <c r="C8" s="461"/>
      <c r="D8" s="461"/>
      <c r="E8" s="461"/>
      <c r="F8" s="461"/>
      <c r="G8" s="462"/>
      <c r="H8" s="125">
        <f>IF(Title_Page!B4="W",Table_7_Wales!H15,IF(Title_Page!B4="S",Table_7_Scotland!H13,IF(Title_Page!B4="E",Table_7_England!H12,IF(Title_Page!B4="N",Table_7_N_Ireland!H10,0))))</f>
        <v>0</v>
      </c>
    </row>
    <row r="9" spans="1:10" ht="12.75" customHeight="1" x14ac:dyDescent="0.4">
      <c r="A9" s="423"/>
      <c r="B9" s="460"/>
      <c r="C9" s="461"/>
      <c r="D9" s="461"/>
      <c r="E9" s="461"/>
      <c r="F9" s="461"/>
      <c r="G9" s="462"/>
      <c r="H9" s="7"/>
    </row>
    <row r="10" spans="1:10" ht="12.75" customHeight="1" x14ac:dyDescent="0.4">
      <c r="A10" s="423">
        <v>3</v>
      </c>
      <c r="B10" s="721" t="s">
        <v>47</v>
      </c>
      <c r="C10" s="722"/>
      <c r="D10" s="722"/>
      <c r="E10" s="722"/>
      <c r="F10" s="722"/>
      <c r="G10" s="424"/>
      <c r="H10" s="430"/>
      <c r="J10" s="126"/>
    </row>
    <row r="11" spans="1:10" ht="12.75" customHeight="1" x14ac:dyDescent="0.4">
      <c r="A11" s="423" t="s">
        <v>238</v>
      </c>
      <c r="B11" s="456"/>
      <c r="C11" s="433" t="s">
        <v>824</v>
      </c>
      <c r="D11" s="76"/>
      <c r="E11" s="76"/>
      <c r="F11" s="76"/>
      <c r="G11" s="70"/>
      <c r="H11" s="8"/>
    </row>
    <row r="12" spans="1:10" ht="12.75" customHeight="1" x14ac:dyDescent="0.4">
      <c r="A12" s="423" t="s">
        <v>275</v>
      </c>
      <c r="B12" s="431"/>
      <c r="C12" s="432"/>
      <c r="D12" s="433" t="s">
        <v>164</v>
      </c>
      <c r="E12" s="432"/>
      <c r="F12" s="432"/>
      <c r="G12" s="434"/>
      <c r="H12" s="6">
        <f>Table_5_UK!H61</f>
        <v>0</v>
      </c>
    </row>
    <row r="13" spans="1:10" ht="12.75" customHeight="1" x14ac:dyDescent="0.4">
      <c r="A13" s="423" t="s">
        <v>272</v>
      </c>
      <c r="B13" s="431"/>
      <c r="C13" s="432"/>
      <c r="D13" s="433" t="s">
        <v>163</v>
      </c>
      <c r="E13" s="432"/>
      <c r="F13" s="432"/>
      <c r="G13" s="434"/>
      <c r="H13" s="6">
        <f>Table_5_UK!I61</f>
        <v>0</v>
      </c>
    </row>
    <row r="14" spans="1:10" ht="12.75" customHeight="1" x14ac:dyDescent="0.4">
      <c r="A14" s="423" t="s">
        <v>273</v>
      </c>
      <c r="B14" s="431"/>
      <c r="C14" s="432"/>
      <c r="D14" s="433" t="s">
        <v>298</v>
      </c>
      <c r="E14" s="432"/>
      <c r="F14" s="432"/>
      <c r="G14" s="434"/>
      <c r="H14" s="6">
        <f>Table_5_UK!J61</f>
        <v>0</v>
      </c>
    </row>
    <row r="15" spans="1:10" ht="12.75" customHeight="1" x14ac:dyDescent="0.4">
      <c r="A15" s="423" t="s">
        <v>274</v>
      </c>
      <c r="B15" s="431"/>
      <c r="C15" s="432"/>
      <c r="D15" s="433" t="s">
        <v>162</v>
      </c>
      <c r="E15" s="432"/>
      <c r="F15" s="432"/>
      <c r="G15" s="434"/>
      <c r="H15" s="6">
        <f>Table_5_UK!K61</f>
        <v>0</v>
      </c>
    </row>
    <row r="16" spans="1:10" ht="12.75" customHeight="1" x14ac:dyDescent="0.4">
      <c r="A16" s="423" t="s">
        <v>276</v>
      </c>
      <c r="B16" s="431"/>
      <c r="C16" s="432"/>
      <c r="D16" s="433" t="s">
        <v>161</v>
      </c>
      <c r="E16" s="432"/>
      <c r="F16" s="432"/>
      <c r="G16" s="434"/>
      <c r="H16" s="6">
        <f>Table_5_UK!L61</f>
        <v>0</v>
      </c>
    </row>
    <row r="17" spans="1:8" ht="12.75" customHeight="1" x14ac:dyDescent="0.4">
      <c r="A17" s="423" t="s">
        <v>277</v>
      </c>
      <c r="B17" s="431"/>
      <c r="C17" s="432"/>
      <c r="D17" s="433" t="s">
        <v>160</v>
      </c>
      <c r="E17" s="432"/>
      <c r="F17" s="432"/>
      <c r="G17" s="434"/>
      <c r="H17" s="6">
        <f>Table_5_UK!M61</f>
        <v>0</v>
      </c>
    </row>
    <row r="18" spans="1:8" ht="12.75" customHeight="1" x14ac:dyDescent="0.4">
      <c r="A18" s="423" t="s">
        <v>278</v>
      </c>
      <c r="B18" s="431"/>
      <c r="C18" s="432"/>
      <c r="D18" s="433" t="s">
        <v>159</v>
      </c>
      <c r="E18" s="432"/>
      <c r="F18" s="432"/>
      <c r="G18" s="434"/>
      <c r="H18" s="6">
        <f>Table_5_UK!N61</f>
        <v>0</v>
      </c>
    </row>
    <row r="19" spans="1:8" ht="12.75" customHeight="1" x14ac:dyDescent="0.4">
      <c r="A19" s="423" t="s">
        <v>279</v>
      </c>
      <c r="B19" s="66"/>
      <c r="C19" s="77"/>
      <c r="D19" s="718" t="s">
        <v>50</v>
      </c>
      <c r="E19" s="77"/>
      <c r="F19" s="77"/>
      <c r="G19" s="71"/>
      <c r="H19" s="6">
        <f>Table_5_UK!O61</f>
        <v>0</v>
      </c>
    </row>
    <row r="20" spans="1:8" x14ac:dyDescent="0.4">
      <c r="A20" s="423" t="s">
        <v>280</v>
      </c>
      <c r="B20" s="451"/>
      <c r="C20" s="452" t="s">
        <v>825</v>
      </c>
      <c r="D20" s="78"/>
      <c r="E20" s="78"/>
      <c r="F20" s="78"/>
      <c r="G20" s="72"/>
      <c r="H20" s="2">
        <f>SUM(H12:H19)</f>
        <v>0</v>
      </c>
    </row>
    <row r="21" spans="1:8" ht="12.75" customHeight="1" x14ac:dyDescent="0.4">
      <c r="A21" s="423" t="s">
        <v>239</v>
      </c>
      <c r="B21" s="456"/>
      <c r="C21" s="433" t="s">
        <v>52</v>
      </c>
      <c r="D21" s="65"/>
      <c r="E21" s="65"/>
      <c r="F21" s="65"/>
      <c r="G21" s="64"/>
      <c r="H21" s="6">
        <f>Table_5_UK!Q61</f>
        <v>0</v>
      </c>
    </row>
    <row r="22" spans="1:8" ht="12.75" customHeight="1" x14ac:dyDescent="0.4">
      <c r="A22" s="423" t="s">
        <v>240</v>
      </c>
      <c r="B22" s="456"/>
      <c r="C22" s="433" t="s">
        <v>53</v>
      </c>
      <c r="D22" s="65"/>
      <c r="E22" s="65"/>
      <c r="F22" s="65"/>
      <c r="G22" s="64"/>
      <c r="H22" s="6">
        <f>Table_5_UK!R61</f>
        <v>0</v>
      </c>
    </row>
    <row r="23" spans="1:8" ht="12.75" customHeight="1" x14ac:dyDescent="0.4">
      <c r="A23" s="423" t="s">
        <v>241</v>
      </c>
      <c r="B23" s="456"/>
      <c r="C23" s="433" t="s">
        <v>158</v>
      </c>
      <c r="D23" s="65"/>
      <c r="E23" s="65"/>
      <c r="F23" s="65"/>
      <c r="G23" s="64"/>
      <c r="H23" s="6">
        <f>Table_5_UK!S61</f>
        <v>0</v>
      </c>
    </row>
    <row r="24" spans="1:8" ht="12.75" customHeight="1" x14ac:dyDescent="0.4">
      <c r="A24" s="423" t="s">
        <v>246</v>
      </c>
      <c r="B24" s="456"/>
      <c r="C24" s="433" t="s">
        <v>429</v>
      </c>
      <c r="D24" s="65"/>
      <c r="E24" s="65"/>
      <c r="F24" s="65"/>
      <c r="G24" s="64"/>
      <c r="H24" s="6">
        <f>Table_5_UK!T61</f>
        <v>0</v>
      </c>
    </row>
    <row r="25" spans="1:8" ht="12.75" customHeight="1" x14ac:dyDescent="0.4">
      <c r="A25" s="423" t="s">
        <v>247</v>
      </c>
      <c r="B25" s="456"/>
      <c r="C25" s="433" t="s">
        <v>54</v>
      </c>
      <c r="D25" s="65"/>
      <c r="E25" s="65"/>
      <c r="F25" s="65"/>
      <c r="G25" s="64"/>
      <c r="H25" s="6">
        <f>Table_5_UK!U61</f>
        <v>0</v>
      </c>
    </row>
    <row r="26" spans="1:8" ht="12.75" customHeight="1" x14ac:dyDescent="0.4">
      <c r="A26" s="423" t="s">
        <v>281</v>
      </c>
      <c r="B26" s="456"/>
      <c r="C26" s="433" t="s">
        <v>192</v>
      </c>
      <c r="D26" s="65"/>
      <c r="E26" s="65"/>
      <c r="F26" s="65"/>
      <c r="G26" s="64"/>
      <c r="H26" s="6">
        <f>Table_5_UK!V61</f>
        <v>0</v>
      </c>
    </row>
    <row r="27" spans="1:8" ht="12.75" customHeight="1" x14ac:dyDescent="0.4">
      <c r="A27" s="423" t="s">
        <v>282</v>
      </c>
      <c r="B27" s="456"/>
      <c r="C27" s="433" t="s">
        <v>55</v>
      </c>
      <c r="D27" s="65"/>
      <c r="E27" s="65"/>
      <c r="F27" s="65"/>
      <c r="G27" s="64"/>
      <c r="H27" s="6">
        <f>Table_5_UK!W61</f>
        <v>0</v>
      </c>
    </row>
    <row r="28" spans="1:8" ht="12.75" customHeight="1" x14ac:dyDescent="0.4">
      <c r="A28" s="423" t="s">
        <v>283</v>
      </c>
      <c r="B28" s="456"/>
      <c r="C28" s="433" t="s">
        <v>56</v>
      </c>
      <c r="D28" s="65"/>
      <c r="E28" s="65"/>
      <c r="F28" s="65"/>
      <c r="G28" s="64"/>
      <c r="H28" s="6">
        <f>Table_5_UK!X61</f>
        <v>0</v>
      </c>
    </row>
    <row r="29" spans="1:8" ht="12.75" customHeight="1" x14ac:dyDescent="0.4">
      <c r="A29" s="423" t="s">
        <v>284</v>
      </c>
      <c r="B29" s="456"/>
      <c r="C29" s="433" t="s">
        <v>57</v>
      </c>
      <c r="D29" s="65"/>
      <c r="E29" s="65"/>
      <c r="F29" s="65"/>
      <c r="G29" s="64"/>
      <c r="H29" s="6">
        <f>Table_5_UK!Y61</f>
        <v>0</v>
      </c>
    </row>
    <row r="30" spans="1:8" ht="12.75" customHeight="1" x14ac:dyDescent="0.4">
      <c r="A30" s="423" t="s">
        <v>285</v>
      </c>
      <c r="B30" s="456"/>
      <c r="C30" s="433" t="s">
        <v>191</v>
      </c>
      <c r="D30" s="65"/>
      <c r="E30" s="65"/>
      <c r="F30" s="65"/>
      <c r="G30" s="64"/>
      <c r="H30" s="6">
        <f>Table_5_UK!Z61</f>
        <v>0</v>
      </c>
    </row>
    <row r="31" spans="1:8" ht="12.75" customHeight="1" x14ac:dyDescent="0.4">
      <c r="A31" s="423" t="s">
        <v>286</v>
      </c>
      <c r="B31" s="456"/>
      <c r="C31" s="433" t="s">
        <v>58</v>
      </c>
      <c r="D31" s="65"/>
      <c r="E31" s="65"/>
      <c r="F31" s="65"/>
      <c r="G31" s="64"/>
      <c r="H31" s="6">
        <f>Table_5_UK!AA61</f>
        <v>0</v>
      </c>
    </row>
    <row r="32" spans="1:8" ht="12.75" customHeight="1" x14ac:dyDescent="0.4">
      <c r="A32" s="423" t="s">
        <v>287</v>
      </c>
      <c r="B32" s="456"/>
      <c r="C32" s="433" t="s">
        <v>59</v>
      </c>
      <c r="D32" s="65"/>
      <c r="E32" s="65"/>
      <c r="F32" s="65"/>
      <c r="G32" s="64"/>
      <c r="H32" s="6">
        <f>Table_5_UK!AB61</f>
        <v>0</v>
      </c>
    </row>
    <row r="33" spans="1:8" ht="12.75" customHeight="1" x14ac:dyDescent="0.4">
      <c r="A33" s="423" t="s">
        <v>288</v>
      </c>
      <c r="B33" s="456"/>
      <c r="C33" s="433" t="s">
        <v>60</v>
      </c>
      <c r="D33" s="65"/>
      <c r="E33" s="65"/>
      <c r="F33" s="65"/>
      <c r="G33" s="64"/>
      <c r="H33" s="6">
        <f>Table_5_UK!AC61</f>
        <v>0</v>
      </c>
    </row>
    <row r="34" spans="1:8" ht="12.75" customHeight="1" x14ac:dyDescent="0.4">
      <c r="A34" s="423" t="s">
        <v>430</v>
      </c>
      <c r="B34" s="451" t="s">
        <v>63</v>
      </c>
      <c r="C34" s="452"/>
      <c r="D34" s="452"/>
      <c r="E34" s="452"/>
      <c r="F34" s="452"/>
      <c r="G34" s="453"/>
      <c r="H34" s="2">
        <f>SUM(H20:H33)</f>
        <v>0</v>
      </c>
    </row>
    <row r="35" spans="1:8" ht="12.75" customHeight="1" x14ac:dyDescent="0.4">
      <c r="A35" s="423"/>
      <c r="B35" s="460"/>
      <c r="C35" s="461"/>
      <c r="D35" s="461"/>
      <c r="E35" s="461"/>
      <c r="F35" s="461"/>
      <c r="G35" s="462"/>
      <c r="H35" s="7"/>
    </row>
    <row r="36" spans="1:8" ht="12.75" customHeight="1" x14ac:dyDescent="0.4">
      <c r="A36" s="423">
        <v>4</v>
      </c>
      <c r="B36" s="721" t="s">
        <v>48</v>
      </c>
      <c r="C36" s="722"/>
      <c r="D36" s="722"/>
      <c r="E36" s="722"/>
      <c r="F36" s="722"/>
      <c r="G36" s="424"/>
      <c r="H36" s="430"/>
    </row>
    <row r="37" spans="1:8" ht="12.75" customHeight="1" x14ac:dyDescent="0.4">
      <c r="A37" s="423" t="s">
        <v>235</v>
      </c>
      <c r="B37" s="456"/>
      <c r="C37" s="433" t="s">
        <v>157</v>
      </c>
      <c r="D37" s="65"/>
      <c r="E37" s="65"/>
      <c r="F37" s="65"/>
      <c r="G37" s="64"/>
      <c r="H37" s="7"/>
    </row>
    <row r="38" spans="1:8" ht="24.75" customHeight="1" x14ac:dyDescent="0.4">
      <c r="A38" s="423" t="s">
        <v>275</v>
      </c>
      <c r="B38" s="431"/>
      <c r="C38" s="77"/>
      <c r="D38" s="718" t="s">
        <v>826</v>
      </c>
      <c r="E38" s="77"/>
      <c r="F38" s="77"/>
      <c r="G38" s="71"/>
      <c r="H38" s="127">
        <v>0</v>
      </c>
    </row>
    <row r="39" spans="1:8" ht="12.75" customHeight="1" x14ac:dyDescent="0.4">
      <c r="A39" s="423" t="s">
        <v>272</v>
      </c>
      <c r="B39" s="431"/>
      <c r="C39" s="432"/>
      <c r="D39" s="433" t="s">
        <v>50</v>
      </c>
      <c r="E39" s="432"/>
      <c r="F39" s="432"/>
      <c r="G39" s="434"/>
      <c r="H39" s="127">
        <v>0</v>
      </c>
    </row>
    <row r="40" spans="1:8" ht="12.75" customHeight="1" x14ac:dyDescent="0.4">
      <c r="A40" s="423" t="s">
        <v>273</v>
      </c>
      <c r="B40" s="67"/>
      <c r="C40" s="452" t="s">
        <v>156</v>
      </c>
      <c r="D40" s="79"/>
      <c r="E40" s="79"/>
      <c r="F40" s="79"/>
      <c r="G40" s="73"/>
      <c r="H40" s="2">
        <f>SUM(H38:H39)</f>
        <v>0</v>
      </c>
    </row>
    <row r="41" spans="1:8" ht="12.75" customHeight="1" x14ac:dyDescent="0.4">
      <c r="A41" s="423" t="s">
        <v>236</v>
      </c>
      <c r="B41" s="456"/>
      <c r="C41" s="433" t="s">
        <v>869</v>
      </c>
      <c r="D41" s="65"/>
      <c r="E41" s="65"/>
      <c r="F41" s="65"/>
      <c r="G41" s="64"/>
      <c r="H41" s="127"/>
    </row>
    <row r="42" spans="1:8" ht="12.75" customHeight="1" x14ac:dyDescent="0.4">
      <c r="A42" s="423" t="s">
        <v>275</v>
      </c>
      <c r="B42" s="431"/>
      <c r="C42" s="432"/>
      <c r="D42" s="433" t="s">
        <v>186</v>
      </c>
      <c r="E42" s="432"/>
      <c r="F42" s="432"/>
      <c r="G42" s="434"/>
      <c r="H42" s="127">
        <v>0</v>
      </c>
    </row>
    <row r="43" spans="1:8" ht="12.75" customHeight="1" x14ac:dyDescent="0.4">
      <c r="A43" s="423" t="s">
        <v>272</v>
      </c>
      <c r="B43" s="431"/>
      <c r="C43" s="432"/>
      <c r="D43" s="433" t="s">
        <v>868</v>
      </c>
      <c r="E43" s="432"/>
      <c r="F43" s="432"/>
      <c r="G43" s="434"/>
      <c r="H43" s="127">
        <v>0</v>
      </c>
    </row>
    <row r="44" spans="1:8" ht="12.75" customHeight="1" x14ac:dyDescent="0.4">
      <c r="A44" s="423" t="s">
        <v>273</v>
      </c>
      <c r="B44" s="67"/>
      <c r="C44" s="452" t="s">
        <v>74</v>
      </c>
      <c r="D44" s="79"/>
      <c r="E44" s="79"/>
      <c r="F44" s="79"/>
      <c r="G44" s="73"/>
      <c r="H44" s="2">
        <f>SUM(H42:H43)</f>
        <v>0</v>
      </c>
    </row>
    <row r="45" spans="1:8" ht="12.75" customHeight="1" x14ac:dyDescent="0.4">
      <c r="A45" s="423" t="s">
        <v>237</v>
      </c>
      <c r="B45" s="456"/>
      <c r="C45" s="433" t="s">
        <v>78</v>
      </c>
      <c r="D45" s="65"/>
      <c r="E45" s="65"/>
      <c r="F45" s="65"/>
      <c r="G45" s="64"/>
      <c r="H45" s="127">
        <v>0</v>
      </c>
    </row>
    <row r="46" spans="1:8" ht="12.75" customHeight="1" x14ac:dyDescent="0.4">
      <c r="A46" s="423" t="s">
        <v>264</v>
      </c>
      <c r="B46" s="456"/>
      <c r="C46" s="433" t="s">
        <v>79</v>
      </c>
      <c r="D46" s="76"/>
      <c r="E46" s="76"/>
      <c r="F46" s="76"/>
      <c r="G46" s="70"/>
      <c r="H46" s="127">
        <v>0</v>
      </c>
    </row>
    <row r="47" spans="1:8" ht="12.75" customHeight="1" x14ac:dyDescent="0.4">
      <c r="A47" s="423" t="s">
        <v>265</v>
      </c>
      <c r="B47" s="456"/>
      <c r="C47" s="433" t="s">
        <v>185</v>
      </c>
      <c r="D47" s="65"/>
      <c r="E47" s="65"/>
      <c r="F47" s="65"/>
      <c r="G47" s="64"/>
      <c r="H47" s="127">
        <v>0</v>
      </c>
    </row>
    <row r="48" spans="1:8" ht="12.75" customHeight="1" x14ac:dyDescent="0.4">
      <c r="A48" s="423" t="s">
        <v>266</v>
      </c>
      <c r="B48" s="456"/>
      <c r="C48" s="433" t="s">
        <v>384</v>
      </c>
      <c r="D48" s="65"/>
      <c r="E48" s="65"/>
      <c r="F48" s="65"/>
      <c r="G48" s="64"/>
      <c r="H48" s="127">
        <v>0</v>
      </c>
    </row>
    <row r="49" spans="1:10" ht="12.75" customHeight="1" x14ac:dyDescent="0.4">
      <c r="A49" s="423" t="s">
        <v>267</v>
      </c>
      <c r="B49" s="456"/>
      <c r="C49" s="433" t="s">
        <v>80</v>
      </c>
      <c r="D49" s="65"/>
      <c r="E49" s="65"/>
      <c r="F49" s="65"/>
      <c r="G49" s="64"/>
      <c r="H49" s="127">
        <v>0</v>
      </c>
    </row>
    <row r="50" spans="1:10" ht="12.75" customHeight="1" x14ac:dyDescent="0.4">
      <c r="A50" s="423" t="s">
        <v>268</v>
      </c>
      <c r="B50" s="456"/>
      <c r="C50" s="433" t="s">
        <v>81</v>
      </c>
      <c r="D50" s="65"/>
      <c r="E50" s="65"/>
      <c r="F50" s="65"/>
      <c r="G50" s="64"/>
      <c r="H50" s="127">
        <v>0</v>
      </c>
    </row>
    <row r="51" spans="1:10" ht="12.75" customHeight="1" x14ac:dyDescent="0.4">
      <c r="A51" s="423" t="s">
        <v>385</v>
      </c>
      <c r="B51" s="451" t="s">
        <v>82</v>
      </c>
      <c r="C51" s="452"/>
      <c r="D51" s="452"/>
      <c r="E51" s="452"/>
      <c r="F51" s="452"/>
      <c r="G51" s="453"/>
      <c r="H51" s="2">
        <f>H40+SUM(H44:H50)</f>
        <v>0</v>
      </c>
    </row>
    <row r="52" spans="1:10" ht="12.75" customHeight="1" x14ac:dyDescent="0.4">
      <c r="A52" s="423"/>
      <c r="B52" s="460"/>
      <c r="C52" s="461"/>
      <c r="D52" s="461"/>
      <c r="E52" s="461"/>
      <c r="F52" s="461"/>
      <c r="G52" s="462"/>
      <c r="H52" s="7"/>
    </row>
    <row r="53" spans="1:10" ht="12.75" customHeight="1" x14ac:dyDescent="0.4">
      <c r="A53" s="423">
        <v>5</v>
      </c>
      <c r="B53" s="68" t="s">
        <v>68</v>
      </c>
      <c r="C53" s="80"/>
      <c r="D53" s="80"/>
      <c r="E53" s="80"/>
      <c r="F53" s="80"/>
      <c r="G53" s="74"/>
      <c r="H53" s="127">
        <v>0</v>
      </c>
    </row>
    <row r="54" spans="1:10" ht="12.75" customHeight="1" x14ac:dyDescent="0.4">
      <c r="A54" s="423"/>
      <c r="B54" s="460"/>
      <c r="C54" s="461"/>
      <c r="D54" s="461"/>
      <c r="E54" s="461"/>
      <c r="F54" s="461"/>
      <c r="G54" s="462"/>
      <c r="H54" s="7"/>
    </row>
    <row r="55" spans="1:10" ht="12.75" customHeight="1" x14ac:dyDescent="0.4">
      <c r="A55" s="423">
        <v>6</v>
      </c>
      <c r="B55" s="283" t="s">
        <v>450</v>
      </c>
      <c r="C55" s="152"/>
      <c r="D55" s="152"/>
      <c r="E55" s="152"/>
      <c r="F55" s="152"/>
      <c r="G55" s="153"/>
      <c r="H55" s="2">
        <f>H6+H8+H34+H51+H53</f>
        <v>0</v>
      </c>
    </row>
    <row r="56" spans="1:10" ht="12.75" customHeight="1" x14ac:dyDescent="0.4">
      <c r="A56" s="423"/>
      <c r="B56" s="460"/>
      <c r="C56" s="461"/>
      <c r="D56" s="461"/>
      <c r="E56" s="461"/>
      <c r="F56" s="461"/>
      <c r="G56" s="462"/>
      <c r="H56" s="7"/>
    </row>
    <row r="57" spans="1:10" ht="12.75" customHeight="1" x14ac:dyDescent="0.4">
      <c r="A57" s="423">
        <v>7</v>
      </c>
      <c r="B57" s="722" t="s">
        <v>289</v>
      </c>
      <c r="C57" s="722"/>
      <c r="D57" s="722"/>
      <c r="E57" s="722"/>
      <c r="F57" s="722"/>
      <c r="G57" s="722"/>
      <c r="H57" s="115"/>
    </row>
    <row r="58" spans="1:10" x14ac:dyDescent="0.4">
      <c r="A58" s="423" t="s">
        <v>251</v>
      </c>
      <c r="B58" s="155"/>
      <c r="C58" s="433" t="s">
        <v>451</v>
      </c>
      <c r="D58" s="432"/>
      <c r="E58" s="432"/>
      <c r="F58" s="432"/>
      <c r="G58" s="254"/>
      <c r="H58" s="127">
        <v>0</v>
      </c>
    </row>
    <row r="59" spans="1:10" x14ac:dyDescent="0.4">
      <c r="A59" s="423" t="s">
        <v>252</v>
      </c>
      <c r="B59" s="155"/>
      <c r="C59" s="433" t="s">
        <v>452</v>
      </c>
      <c r="D59" s="432"/>
      <c r="E59" s="432"/>
      <c r="F59" s="432"/>
      <c r="G59" s="254"/>
      <c r="H59" s="127">
        <v>0</v>
      </c>
    </row>
    <row r="60" spans="1:10" x14ac:dyDescent="0.4">
      <c r="A60" s="423" t="s">
        <v>253</v>
      </c>
      <c r="B60" s="155"/>
      <c r="C60" s="433" t="s">
        <v>453</v>
      </c>
      <c r="D60" s="432"/>
      <c r="E60" s="432"/>
      <c r="F60" s="432"/>
      <c r="G60" s="254"/>
      <c r="H60" s="127">
        <v>0</v>
      </c>
    </row>
    <row r="61" spans="1:10" x14ac:dyDescent="0.4">
      <c r="A61" s="423" t="s">
        <v>301</v>
      </c>
      <c r="B61" s="283" t="s">
        <v>412</v>
      </c>
      <c r="C61" s="463"/>
      <c r="D61" s="463"/>
      <c r="E61" s="463"/>
      <c r="F61" s="463"/>
      <c r="G61" s="153"/>
      <c r="H61" s="2">
        <f>SUM(H58:H60)</f>
        <v>0</v>
      </c>
    </row>
    <row r="62" spans="1:10" ht="12.75" customHeight="1" x14ac:dyDescent="0.4">
      <c r="A62" s="423"/>
      <c r="B62" s="460"/>
      <c r="C62" s="461"/>
      <c r="D62" s="461"/>
      <c r="E62" s="461"/>
      <c r="F62" s="461"/>
      <c r="G62" s="462"/>
      <c r="H62" s="7"/>
    </row>
    <row r="63" spans="1:10" x14ac:dyDescent="0.4">
      <c r="A63" s="423">
        <v>8</v>
      </c>
      <c r="B63" s="98" t="s">
        <v>49</v>
      </c>
      <c r="C63" s="75"/>
      <c r="D63" s="75"/>
      <c r="E63" s="75"/>
      <c r="F63" s="75"/>
      <c r="G63" s="75"/>
      <c r="H63" s="2">
        <f>H55+H61</f>
        <v>0</v>
      </c>
      <c r="J63" s="179"/>
    </row>
    <row r="64" spans="1:10" ht="12.75" customHeight="1" x14ac:dyDescent="0.4"/>
    <row r="65" ht="12.75" customHeight="1" x14ac:dyDescent="0.4"/>
    <row r="66" ht="12.75" customHeight="1" x14ac:dyDescent="0.4"/>
  </sheetData>
  <sheetProtection algorithmName="SHA-512" hashValue="hriWXBjsMUmLtSzfMGPoNzyIJaiupb31EZW7Q79MeLxfoQg/bG2mMzSTacBzUv8cEliSiIqR5nhfj39e8IBolw==" saltValue="b0VM0+0yzlvfsyM/DC5L7Q==" spinCount="100000" sheet="1" objects="1" scenarios="1"/>
  <dataValidations count="1">
    <dataValidation type="whole" operator="greaterThan" allowBlank="1" showInputMessage="1" showErrorMessage="1" errorTitle="Whole numbers only allowed" error="All monies should be independently rounded to the nearest £1,000." sqref="H38 H39 H42 H43 H45:H50 H53 H58:H60" xr:uid="{00000000-0002-0000-0A00-000000000000}">
      <formula1>-999999999</formula1>
    </dataValidation>
  </dataValidations>
  <printOptions headings="1"/>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I13"/>
  <sheetViews>
    <sheetView zoomScaleNormal="100" workbookViewId="0"/>
  </sheetViews>
  <sheetFormatPr defaultColWidth="9.15625" defaultRowHeight="14.4" x14ac:dyDescent="0.55000000000000004"/>
  <cols>
    <col min="1" max="1" width="12.83984375" style="216" bestFit="1" customWidth="1"/>
    <col min="2" max="2" width="3.15625" style="216" customWidth="1"/>
    <col min="3" max="3" width="53.3671875" style="216" customWidth="1"/>
    <col min="4" max="4" width="2.15625" style="216" hidden="1" customWidth="1"/>
    <col min="5" max="7" width="1.68359375" style="216" hidden="1" customWidth="1"/>
    <col min="8" max="8" width="9.15625" style="216"/>
    <col min="9" max="9" width="9.15625" style="222"/>
    <col min="10" max="16384" width="9.15625" style="216"/>
  </cols>
  <sheetData>
    <row r="1" spans="1:8" ht="15.3" x14ac:dyDescent="0.55000000000000004">
      <c r="A1" s="3" t="s">
        <v>363</v>
      </c>
      <c r="B1" s="83" t="s">
        <v>380</v>
      </c>
      <c r="C1" s="83"/>
      <c r="D1" s="83"/>
      <c r="E1" s="83"/>
      <c r="F1" s="83"/>
      <c r="G1" s="83"/>
      <c r="H1" s="255"/>
    </row>
    <row r="2" spans="1:8" ht="15.3" hidden="1" x14ac:dyDescent="0.55000000000000004">
      <c r="A2" s="37"/>
      <c r="B2" s="38"/>
      <c r="C2" s="38"/>
      <c r="D2" s="38"/>
      <c r="E2" s="38"/>
      <c r="F2" s="38"/>
      <c r="G2" s="38"/>
      <c r="H2" s="256"/>
    </row>
    <row r="3" spans="1:8" ht="9" hidden="1" customHeight="1" x14ac:dyDescent="0.55000000000000004">
      <c r="A3" s="37"/>
      <c r="B3" s="38"/>
      <c r="C3" s="38"/>
      <c r="D3" s="38"/>
      <c r="E3" s="38"/>
      <c r="F3" s="38"/>
      <c r="G3" s="38"/>
      <c r="H3" s="256"/>
    </row>
    <row r="4" spans="1:8" s="222" customFormat="1" ht="15.3" x14ac:dyDescent="0.55000000000000004">
      <c r="A4" s="104"/>
      <c r="B4" s="99"/>
      <c r="C4" s="99"/>
      <c r="D4" s="99"/>
      <c r="E4" s="99"/>
      <c r="F4" s="99"/>
      <c r="G4" s="105"/>
      <c r="H4" s="257" t="s">
        <v>88</v>
      </c>
    </row>
    <row r="5" spans="1:8" s="416" customFormat="1" ht="12.3" x14ac:dyDescent="0.4">
      <c r="A5" s="107"/>
      <c r="B5" s="100" t="s">
        <v>290</v>
      </c>
      <c r="C5" s="101"/>
      <c r="D5" s="101"/>
      <c r="E5" s="101"/>
      <c r="F5" s="101"/>
      <c r="G5" s="102"/>
      <c r="H5" s="103"/>
    </row>
    <row r="6" spans="1:8" s="416" customFormat="1" ht="12.3" x14ac:dyDescent="0.4">
      <c r="A6" s="423" t="s">
        <v>219</v>
      </c>
      <c r="B6" s="433" t="s">
        <v>1423</v>
      </c>
      <c r="C6" s="433"/>
      <c r="D6" s="433"/>
      <c r="E6" s="432"/>
      <c r="F6" s="432"/>
      <c r="G6" s="443"/>
      <c r="H6" s="127">
        <v>0</v>
      </c>
    </row>
    <row r="7" spans="1:8" s="416" customFormat="1" ht="12.3" x14ac:dyDescent="0.4">
      <c r="A7" s="423" t="s">
        <v>220</v>
      </c>
      <c r="B7" s="433" t="s">
        <v>1424</v>
      </c>
      <c r="C7" s="433"/>
      <c r="D7" s="433"/>
      <c r="E7" s="432"/>
      <c r="F7" s="432"/>
      <c r="G7" s="443"/>
      <c r="H7" s="127">
        <v>0</v>
      </c>
    </row>
    <row r="8" spans="1:8" s="416" customFormat="1" ht="12.3" x14ac:dyDescent="0.4">
      <c r="A8" s="423" t="s">
        <v>221</v>
      </c>
      <c r="B8" s="433" t="s">
        <v>1425</v>
      </c>
      <c r="C8" s="433"/>
      <c r="D8" s="433"/>
      <c r="E8" s="432"/>
      <c r="F8" s="432"/>
      <c r="G8" s="443"/>
      <c r="H8" s="127">
        <v>0</v>
      </c>
    </row>
    <row r="9" spans="1:8" s="416" customFormat="1" ht="12.3" x14ac:dyDescent="0.4">
      <c r="A9" s="423" t="s">
        <v>222</v>
      </c>
      <c r="B9" s="433" t="s">
        <v>934</v>
      </c>
      <c r="C9" s="433"/>
      <c r="D9" s="432"/>
      <c r="E9" s="432"/>
      <c r="F9" s="432"/>
      <c r="G9" s="81"/>
      <c r="H9" s="127">
        <v>0</v>
      </c>
    </row>
    <row r="10" spans="1:8" s="416" customFormat="1" ht="12.3" x14ac:dyDescent="0.4">
      <c r="A10" s="423" t="s">
        <v>223</v>
      </c>
      <c r="B10" s="433" t="s">
        <v>1421</v>
      </c>
      <c r="C10" s="433"/>
      <c r="D10" s="432"/>
      <c r="E10" s="432"/>
      <c r="F10" s="432"/>
      <c r="G10" s="81"/>
      <c r="H10" s="127">
        <v>0</v>
      </c>
    </row>
    <row r="11" spans="1:8" s="416" customFormat="1" ht="12.3" x14ac:dyDescent="0.4">
      <c r="A11" s="423" t="s">
        <v>224</v>
      </c>
      <c r="B11" s="433" t="s">
        <v>384</v>
      </c>
      <c r="C11" s="433"/>
      <c r="D11" s="432"/>
      <c r="E11" s="432"/>
      <c r="F11" s="432"/>
      <c r="G11" s="81"/>
      <c r="H11" s="127">
        <v>0</v>
      </c>
    </row>
    <row r="12" spans="1:8" s="416" customFormat="1" ht="12.3" x14ac:dyDescent="0.4">
      <c r="A12" s="423" t="s">
        <v>225</v>
      </c>
      <c r="B12" s="451" t="s">
        <v>85</v>
      </c>
      <c r="C12" s="452"/>
      <c r="D12" s="452"/>
      <c r="E12" s="452"/>
      <c r="F12" s="452"/>
      <c r="G12" s="453"/>
      <c r="H12" s="2">
        <f>SUM(H6:H11)</f>
        <v>0</v>
      </c>
    </row>
    <row r="13" spans="1:8" x14ac:dyDescent="0.55000000000000004">
      <c r="A13" s="222"/>
    </row>
  </sheetData>
  <sheetProtection algorithmName="SHA-512" hashValue="r7WcY4Id1sQUF3pSrwrXDpBbjUptbtJsYDJLC5T2bHlocWRUm7GYnvQ9WGV+y9ecgDZg3hBWB043yFO41ycA+g==" saltValue="R/X92RNLxi3ZEboTlKMCrg==" spinCount="100000" sheet="1" objects="1" scenarios="1"/>
  <dataValidations count="1">
    <dataValidation type="whole" operator="greaterThan" allowBlank="1" showInputMessage="1" showErrorMessage="1" errorTitle="Whole numbers only allowed" error="All monies should be independently rounded to the nearest £1,000." sqref="H6:H11" xr:uid="{00000000-0002-0000-0B00-000000000000}">
      <formula1>-999999999</formula1>
    </dataValidation>
  </dataValidations>
  <printOptions headings="1"/>
  <pageMargins left="0.70866141732283472" right="0.70866141732283472" top="0.74803149606299213" bottom="0.74803149606299213" header="0.31496062992125984" footer="0.31496062992125984"/>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J16"/>
  <sheetViews>
    <sheetView zoomScaleNormal="100" workbookViewId="0"/>
  </sheetViews>
  <sheetFormatPr defaultColWidth="9.15625" defaultRowHeight="14.4" x14ac:dyDescent="0.55000000000000004"/>
  <cols>
    <col min="1" max="1" width="13.5234375" style="216" bestFit="1" customWidth="1"/>
    <col min="2" max="2" width="1.68359375" style="216" customWidth="1"/>
    <col min="3" max="3" width="78.68359375" style="216" customWidth="1"/>
    <col min="4" max="4" width="7" style="216" hidden="1" customWidth="1"/>
    <col min="5" max="5" width="7.20703125" style="216" hidden="1" customWidth="1"/>
    <col min="6" max="6" width="6.68359375" style="216" hidden="1" customWidth="1"/>
    <col min="7" max="7" width="7.83984375" style="216" hidden="1" customWidth="1"/>
    <col min="8" max="8" width="9.15625" style="216"/>
    <col min="9" max="10" width="9.15625" style="222"/>
    <col min="11" max="16384" width="9.15625" style="216"/>
  </cols>
  <sheetData>
    <row r="1" spans="1:10" ht="15.75" customHeight="1" x14ac:dyDescent="0.55000000000000004">
      <c r="A1" s="3" t="s">
        <v>366</v>
      </c>
      <c r="B1" s="83" t="s">
        <v>381</v>
      </c>
      <c r="C1" s="83"/>
      <c r="D1" s="83"/>
      <c r="E1" s="83"/>
      <c r="F1" s="83"/>
      <c r="G1" s="83"/>
      <c r="H1" s="255"/>
      <c r="J1" s="416"/>
    </row>
    <row r="2" spans="1:10" ht="15.3" hidden="1" x14ac:dyDescent="0.55000000000000004">
      <c r="A2" s="37"/>
      <c r="B2" s="38"/>
      <c r="C2" s="38"/>
      <c r="D2" s="38"/>
      <c r="E2" s="38"/>
      <c r="F2" s="38"/>
      <c r="G2" s="38"/>
      <c r="H2" s="38"/>
      <c r="J2" s="258"/>
    </row>
    <row r="3" spans="1:10" ht="15.3" hidden="1" x14ac:dyDescent="0.55000000000000004">
      <c r="A3" s="38"/>
      <c r="B3" s="38"/>
      <c r="C3" s="38"/>
      <c r="D3" s="38"/>
      <c r="E3" s="38"/>
      <c r="F3" s="38"/>
      <c r="G3" s="38"/>
      <c r="H3" s="38"/>
    </row>
    <row r="4" spans="1:10" s="416" customFormat="1" ht="15" x14ac:dyDescent="0.5">
      <c r="A4" s="104"/>
      <c r="B4" s="99"/>
      <c r="C4" s="99"/>
      <c r="D4" s="99"/>
      <c r="E4" s="99"/>
      <c r="F4" s="99"/>
      <c r="G4" s="99"/>
      <c r="H4" s="257" t="s">
        <v>88</v>
      </c>
    </row>
    <row r="5" spans="1:10" s="416" customFormat="1" ht="12.3" x14ac:dyDescent="0.4">
      <c r="A5" s="82"/>
      <c r="B5" s="100" t="s">
        <v>293</v>
      </c>
      <c r="C5" s="722"/>
      <c r="D5" s="722"/>
      <c r="E5" s="722"/>
      <c r="F5" s="722"/>
      <c r="G5" s="424"/>
      <c r="H5" s="9"/>
    </row>
    <row r="6" spans="1:10" s="416" customFormat="1" ht="12.3" x14ac:dyDescent="0.4">
      <c r="A6" s="423" t="s">
        <v>219</v>
      </c>
      <c r="B6" s="113" t="s">
        <v>389</v>
      </c>
      <c r="C6" s="113"/>
      <c r="D6" s="113"/>
      <c r="E6" s="65"/>
      <c r="F6" s="65"/>
      <c r="G6" s="64"/>
      <c r="H6" s="127">
        <v>0</v>
      </c>
    </row>
    <row r="7" spans="1:10" s="416" customFormat="1" ht="12.3" x14ac:dyDescent="0.4">
      <c r="A7" s="423" t="s">
        <v>220</v>
      </c>
      <c r="B7" s="113" t="s">
        <v>390</v>
      </c>
      <c r="C7" s="113"/>
      <c r="D7" s="113"/>
      <c r="E7" s="65"/>
      <c r="F7" s="65"/>
      <c r="G7" s="443"/>
      <c r="H7" s="127">
        <v>0</v>
      </c>
    </row>
    <row r="8" spans="1:10" s="416" customFormat="1" ht="12.3" x14ac:dyDescent="0.4">
      <c r="A8" s="423" t="s">
        <v>221</v>
      </c>
      <c r="B8" s="113" t="s">
        <v>391</v>
      </c>
      <c r="C8" s="113"/>
      <c r="D8" s="113"/>
      <c r="E8" s="65"/>
      <c r="F8" s="65"/>
      <c r="G8" s="443"/>
      <c r="H8" s="127">
        <v>0</v>
      </c>
    </row>
    <row r="9" spans="1:10" s="416" customFormat="1" ht="12.3" x14ac:dyDescent="0.4">
      <c r="A9" s="423" t="s">
        <v>222</v>
      </c>
      <c r="B9" s="113" t="s">
        <v>392</v>
      </c>
      <c r="C9" s="113"/>
      <c r="D9" s="113"/>
      <c r="E9" s="65"/>
      <c r="F9" s="65"/>
      <c r="G9" s="443"/>
      <c r="H9" s="127">
        <v>0</v>
      </c>
    </row>
    <row r="10" spans="1:10" s="416" customFormat="1" ht="12.3" x14ac:dyDescent="0.4">
      <c r="A10" s="423" t="s">
        <v>223</v>
      </c>
      <c r="B10" s="113" t="s">
        <v>393</v>
      </c>
      <c r="C10" s="113"/>
      <c r="D10" s="113"/>
      <c r="E10" s="65"/>
      <c r="F10" s="65"/>
      <c r="G10" s="443"/>
      <c r="H10" s="127">
        <v>0</v>
      </c>
    </row>
    <row r="11" spans="1:10" s="416" customFormat="1" ht="12.3" x14ac:dyDescent="0.4">
      <c r="A11" s="423" t="s">
        <v>224</v>
      </c>
      <c r="B11" s="113" t="s">
        <v>631</v>
      </c>
      <c r="C11" s="113"/>
      <c r="D11" s="113"/>
      <c r="E11" s="65"/>
      <c r="F11" s="65"/>
      <c r="G11" s="434"/>
      <c r="H11" s="127">
        <v>0</v>
      </c>
    </row>
    <row r="12" spans="1:10" s="416" customFormat="1" ht="12.3" x14ac:dyDescent="0.4">
      <c r="A12" s="423" t="s">
        <v>225</v>
      </c>
      <c r="B12" s="113" t="s">
        <v>427</v>
      </c>
      <c r="C12" s="113"/>
      <c r="D12" s="113"/>
      <c r="E12" s="65"/>
      <c r="F12" s="65"/>
      <c r="G12" s="434"/>
      <c r="H12" s="127">
        <v>0</v>
      </c>
    </row>
    <row r="13" spans="1:10" s="416" customFormat="1" ht="12.3" x14ac:dyDescent="0.4">
      <c r="A13" s="423" t="s">
        <v>226</v>
      </c>
      <c r="B13" s="113" t="s">
        <v>428</v>
      </c>
      <c r="C13" s="113"/>
      <c r="D13" s="113"/>
      <c r="E13" s="65"/>
      <c r="F13" s="65"/>
      <c r="G13" s="434"/>
      <c r="H13" s="127">
        <v>0</v>
      </c>
    </row>
    <row r="14" spans="1:10" s="416" customFormat="1" ht="12.3" x14ac:dyDescent="0.4">
      <c r="A14" s="423" t="s">
        <v>379</v>
      </c>
      <c r="B14" s="113" t="s">
        <v>394</v>
      </c>
      <c r="C14" s="113"/>
      <c r="D14" s="65"/>
      <c r="E14" s="65"/>
      <c r="F14" s="65"/>
      <c r="G14" s="81"/>
      <c r="H14" s="127">
        <v>0</v>
      </c>
    </row>
    <row r="15" spans="1:10" s="416" customFormat="1" ht="12.3" x14ac:dyDescent="0.4">
      <c r="A15" s="423" t="s">
        <v>311</v>
      </c>
      <c r="B15" s="451" t="s">
        <v>85</v>
      </c>
      <c r="C15" s="452"/>
      <c r="D15" s="452"/>
      <c r="E15" s="452"/>
      <c r="F15" s="452"/>
      <c r="G15" s="453"/>
      <c r="H15" s="2">
        <f>SUM(H6:H14)</f>
        <v>0</v>
      </c>
    </row>
    <row r="16" spans="1:10" x14ac:dyDescent="0.55000000000000004">
      <c r="A16" s="423">
        <v>2</v>
      </c>
      <c r="B16" s="131" t="s">
        <v>717</v>
      </c>
      <c r="C16" s="259"/>
      <c r="D16" s="260"/>
      <c r="E16" s="260"/>
      <c r="F16" s="260"/>
      <c r="G16" s="260"/>
      <c r="H16" s="127">
        <v>0</v>
      </c>
    </row>
  </sheetData>
  <sheetProtection algorithmName="SHA-512" hashValue="7iKVuwKlwce28Ns3GVz1o7hKreUnTNFlGB/x0W1tiia07FSxpKf6oeNTsmLwqKGB8iHErM0n8NnxhEZsqzSFVQ==" saltValue="iqvZHr6scNEt2NhQmWdJPw==" spinCount="100000" sheet="1" objects="1" scenarios="1"/>
  <dataValidations count="1">
    <dataValidation type="whole" operator="greaterThan" allowBlank="1" showInputMessage="1" showErrorMessage="1" errorTitle="Whole numbers only allowed" error="All monies should be independently rounded to the nearest £1,000." sqref="H6:H14" xr:uid="{00000000-0002-0000-0C00-000000000000}">
      <formula1>-999999999</formula1>
    </dataValidation>
  </dataValidations>
  <printOptions headings="1"/>
  <pageMargins left="0.70866141732283472" right="0.70866141732283472" top="0.74803149606299213" bottom="0.74803149606299213" header="0.31496062992125984" footer="0.31496062992125984"/>
  <pageSetup paperSize="9" scale="6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K15"/>
  <sheetViews>
    <sheetView zoomScaleNormal="100" workbookViewId="0"/>
  </sheetViews>
  <sheetFormatPr defaultColWidth="9.15625" defaultRowHeight="14.4" x14ac:dyDescent="0.55000000000000004"/>
  <cols>
    <col min="1" max="1" width="12.83984375" style="216" bestFit="1" customWidth="1"/>
    <col min="2" max="2" width="2.83984375" style="216" customWidth="1"/>
    <col min="3" max="3" width="43.3671875" style="216" customWidth="1"/>
    <col min="4" max="7" width="2.3671875" style="216" hidden="1" customWidth="1"/>
    <col min="8" max="8" width="15.68359375" style="216" customWidth="1"/>
    <col min="9" max="9" width="15" style="216" customWidth="1"/>
    <col min="10" max="10" width="15.15625" style="216" customWidth="1"/>
    <col min="11" max="11" width="16" style="216" customWidth="1"/>
    <col min="12" max="12" width="15.3671875" style="216" customWidth="1"/>
    <col min="13" max="13" width="15.68359375" style="216" customWidth="1"/>
    <col min="14" max="16384" width="9.15625" style="216"/>
  </cols>
  <sheetData>
    <row r="1" spans="1:11" ht="15.3" x14ac:dyDescent="0.55000000000000004">
      <c r="A1" s="3" t="s">
        <v>365</v>
      </c>
      <c r="B1" s="83" t="s">
        <v>382</v>
      </c>
      <c r="C1" s="83"/>
      <c r="D1" s="83"/>
      <c r="E1" s="83"/>
      <c r="F1" s="83"/>
      <c r="G1" s="83"/>
      <c r="H1" s="255"/>
      <c r="I1" s="261"/>
      <c r="J1" s="416"/>
      <c r="K1" s="416"/>
    </row>
    <row r="2" spans="1:11" ht="15.3" hidden="1" x14ac:dyDescent="0.55000000000000004">
      <c r="A2" s="37"/>
      <c r="B2" s="38"/>
      <c r="C2" s="38"/>
      <c r="D2" s="38"/>
      <c r="E2" s="38"/>
      <c r="F2" s="38"/>
      <c r="G2" s="38"/>
      <c r="H2" s="256"/>
      <c r="I2" s="261"/>
      <c r="J2" s="416"/>
      <c r="K2" s="416"/>
    </row>
    <row r="3" spans="1:11" ht="12.75" hidden="1" customHeight="1" x14ac:dyDescent="0.55000000000000004">
      <c r="A3" s="37"/>
      <c r="B3" s="38"/>
      <c r="C3" s="38"/>
      <c r="D3" s="38"/>
      <c r="E3" s="38"/>
      <c r="F3" s="38"/>
      <c r="G3" s="38"/>
      <c r="H3" s="256"/>
      <c r="I3" s="222"/>
      <c r="J3" s="222"/>
    </row>
    <row r="4" spans="1:11" ht="15.3" x14ac:dyDescent="0.55000000000000004">
      <c r="A4" s="104"/>
      <c r="B4" s="99"/>
      <c r="C4" s="99"/>
      <c r="D4" s="99"/>
      <c r="E4" s="99"/>
      <c r="F4" s="99"/>
      <c r="G4" s="99"/>
      <c r="H4" s="257" t="s">
        <v>88</v>
      </c>
      <c r="I4" s="222"/>
    </row>
    <row r="5" spans="1:11" ht="12.75" customHeight="1" x14ac:dyDescent="0.55000000000000004">
      <c r="A5" s="107">
        <v>1</v>
      </c>
      <c r="B5" s="100" t="s">
        <v>292</v>
      </c>
      <c r="C5" s="101"/>
      <c r="D5" s="101"/>
      <c r="E5" s="101"/>
      <c r="F5" s="101"/>
      <c r="G5" s="101"/>
      <c r="H5" s="106"/>
      <c r="I5" s="416"/>
      <c r="J5" s="416"/>
    </row>
    <row r="6" spans="1:11" ht="12.75" customHeight="1" x14ac:dyDescent="0.55000000000000004">
      <c r="A6" s="423" t="s">
        <v>219</v>
      </c>
      <c r="B6" s="433" t="s">
        <v>469</v>
      </c>
      <c r="C6" s="433"/>
      <c r="D6" s="432"/>
      <c r="E6" s="432"/>
      <c r="F6" s="432"/>
      <c r="G6" s="81"/>
      <c r="H6" s="127">
        <v>0</v>
      </c>
      <c r="I6" s="416"/>
      <c r="J6" s="416"/>
    </row>
    <row r="7" spans="1:11" ht="12.75" customHeight="1" x14ac:dyDescent="0.55000000000000004">
      <c r="A7" s="423" t="s">
        <v>220</v>
      </c>
      <c r="B7" s="433" t="s">
        <v>470</v>
      </c>
      <c r="C7" s="433"/>
      <c r="D7" s="432"/>
      <c r="E7" s="432"/>
      <c r="F7" s="432"/>
      <c r="G7" s="81"/>
      <c r="H7" s="127">
        <v>0</v>
      </c>
      <c r="I7" s="416"/>
      <c r="J7" s="416"/>
    </row>
    <row r="8" spans="1:11" ht="12.75" customHeight="1" x14ac:dyDescent="0.55000000000000004">
      <c r="A8" s="423" t="s">
        <v>221</v>
      </c>
      <c r="B8" s="433" t="s">
        <v>86</v>
      </c>
      <c r="C8" s="433"/>
      <c r="D8" s="432"/>
      <c r="E8" s="432"/>
      <c r="F8" s="432"/>
      <c r="G8" s="81"/>
      <c r="H8" s="127">
        <v>0</v>
      </c>
      <c r="I8" s="416"/>
      <c r="J8" s="416"/>
    </row>
    <row r="9" spans="1:11" ht="12.75" customHeight="1" x14ac:dyDescent="0.55000000000000004">
      <c r="A9" s="423" t="s">
        <v>222</v>
      </c>
      <c r="B9" s="433" t="s">
        <v>471</v>
      </c>
      <c r="C9" s="433"/>
      <c r="D9" s="432"/>
      <c r="E9" s="432"/>
      <c r="F9" s="432"/>
      <c r="G9" s="81"/>
      <c r="H9" s="127">
        <v>0</v>
      </c>
      <c r="I9" s="416"/>
      <c r="J9" s="416"/>
    </row>
    <row r="10" spans="1:11" ht="12.75" customHeight="1" x14ac:dyDescent="0.55000000000000004">
      <c r="A10" s="423" t="s">
        <v>223</v>
      </c>
      <c r="B10" s="433" t="s">
        <v>472</v>
      </c>
      <c r="C10" s="433"/>
      <c r="D10" s="432"/>
      <c r="E10" s="432"/>
      <c r="F10" s="432"/>
      <c r="G10" s="81"/>
      <c r="H10" s="127">
        <v>0</v>
      </c>
      <c r="I10" s="416"/>
      <c r="J10" s="416"/>
    </row>
    <row r="11" spans="1:11" ht="12.75" customHeight="1" x14ac:dyDescent="0.55000000000000004">
      <c r="A11" s="423" t="s">
        <v>224</v>
      </c>
      <c r="B11" s="433" t="s">
        <v>384</v>
      </c>
      <c r="C11" s="433"/>
      <c r="D11" s="432"/>
      <c r="E11" s="432"/>
      <c r="F11" s="432"/>
      <c r="G11" s="81"/>
      <c r="H11" s="127">
        <v>0</v>
      </c>
      <c r="I11" s="416"/>
      <c r="J11" s="416"/>
    </row>
    <row r="12" spans="1:11" ht="12.75" customHeight="1" x14ac:dyDescent="0.55000000000000004">
      <c r="A12" s="423" t="s">
        <v>225</v>
      </c>
      <c r="B12" s="433" t="s">
        <v>87</v>
      </c>
      <c r="C12" s="433"/>
      <c r="D12" s="432"/>
      <c r="E12" s="432"/>
      <c r="F12" s="432"/>
      <c r="G12" s="81"/>
      <c r="H12" s="127">
        <v>0</v>
      </c>
      <c r="I12" s="416"/>
      <c r="J12" s="416"/>
    </row>
    <row r="13" spans="1:11" ht="12.75" customHeight="1" x14ac:dyDescent="0.55000000000000004">
      <c r="A13" s="423" t="s">
        <v>226</v>
      </c>
      <c r="B13" s="451" t="s">
        <v>85</v>
      </c>
      <c r="C13" s="452"/>
      <c r="D13" s="452"/>
      <c r="E13" s="452"/>
      <c r="F13" s="452"/>
      <c r="G13" s="453"/>
      <c r="H13" s="84">
        <f>SUM(H6:H12)</f>
        <v>0</v>
      </c>
      <c r="I13" s="416"/>
      <c r="J13" s="416"/>
    </row>
    <row r="14" spans="1:11" ht="12.75" customHeight="1" x14ac:dyDescent="0.55000000000000004">
      <c r="A14" s="21"/>
    </row>
    <row r="15" spans="1:11" ht="12.75" customHeight="1" x14ac:dyDescent="0.55000000000000004">
      <c r="B15" s="262"/>
      <c r="C15" s="262"/>
      <c r="D15" s="262"/>
      <c r="E15" s="262"/>
      <c r="F15" s="262"/>
      <c r="G15" s="262"/>
    </row>
  </sheetData>
  <sheetProtection algorithmName="SHA-512" hashValue="/4qTXcv+yLwetOMOXOX7mJTtHjGrc+npdPFdxIBytguH/qW4c5HdPI79etMD3HWt6y26u62e2k28g3/NppQEIw==" saltValue="3BMNXSumwG0QlzUokSvuzg==" spinCount="100000" sheet="1" objects="1" scenarios="1"/>
  <dataValidations count="1">
    <dataValidation type="whole" operator="greaterThan" allowBlank="1" showInputMessage="1" showErrorMessage="1" errorTitle="Whole numbers only allowed" error="All monies should be independently rounded to the nearest £1,000." sqref="H6:H12" xr:uid="{00000000-0002-0000-0D00-000000000000}">
      <formula1>-99999999</formula1>
    </dataValidation>
  </dataValidations>
  <printOptions headings="1"/>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J11"/>
  <sheetViews>
    <sheetView zoomScaleNormal="100" workbookViewId="0"/>
  </sheetViews>
  <sheetFormatPr defaultColWidth="9.15625" defaultRowHeight="14.4" x14ac:dyDescent="0.55000000000000004"/>
  <cols>
    <col min="1" max="1" width="13.68359375" style="216" bestFit="1" customWidth="1"/>
    <col min="2" max="2" width="2.83984375" style="216" customWidth="1"/>
    <col min="3" max="3" width="52.15625" style="216" customWidth="1"/>
    <col min="4" max="4" width="2.3671875" style="216" hidden="1" customWidth="1"/>
    <col min="5" max="7" width="2.5234375" style="216" hidden="1" customWidth="1"/>
    <col min="8" max="8" width="9.15625" style="216"/>
    <col min="9" max="10" width="9.15625" style="222"/>
    <col min="11" max="16384" width="9.15625" style="216"/>
  </cols>
  <sheetData>
    <row r="1" spans="1:10" ht="15.3" x14ac:dyDescent="0.55000000000000004">
      <c r="A1" s="3" t="s">
        <v>364</v>
      </c>
      <c r="B1" s="83" t="s">
        <v>383</v>
      </c>
      <c r="C1" s="83"/>
      <c r="D1" s="83"/>
      <c r="E1" s="83"/>
      <c r="F1" s="83"/>
      <c r="G1" s="83"/>
      <c r="H1" s="255"/>
      <c r="J1" s="416"/>
    </row>
    <row r="2" spans="1:10" ht="15.3" hidden="1" x14ac:dyDescent="0.55000000000000004">
      <c r="A2" s="37"/>
      <c r="B2" s="38"/>
      <c r="C2" s="38"/>
      <c r="D2" s="38"/>
      <c r="E2" s="38"/>
      <c r="F2" s="38"/>
      <c r="G2" s="38"/>
      <c r="H2" s="256"/>
      <c r="J2" s="416"/>
    </row>
    <row r="3" spans="1:10" ht="17.25" hidden="1" customHeight="1" x14ac:dyDescent="0.55000000000000004">
      <c r="A3" s="37"/>
      <c r="B3" s="38"/>
      <c r="C3" s="38"/>
      <c r="D3" s="38"/>
      <c r="E3" s="38"/>
      <c r="F3" s="38"/>
      <c r="G3" s="38"/>
      <c r="H3" s="256"/>
      <c r="J3" s="263"/>
    </row>
    <row r="4" spans="1:10" ht="15.3" x14ac:dyDescent="0.55000000000000004">
      <c r="A4" s="104"/>
      <c r="B4" s="99"/>
      <c r="C4" s="99"/>
      <c r="D4" s="99"/>
      <c r="E4" s="99"/>
      <c r="F4" s="99"/>
      <c r="G4" s="105"/>
      <c r="H4" s="257" t="s">
        <v>88</v>
      </c>
      <c r="J4" s="216"/>
    </row>
    <row r="5" spans="1:10" s="416" customFormat="1" ht="12.3" x14ac:dyDescent="0.4">
      <c r="A5" s="107"/>
      <c r="B5" s="100" t="s">
        <v>291</v>
      </c>
      <c r="C5" s="101"/>
      <c r="D5" s="101"/>
      <c r="E5" s="101"/>
      <c r="F5" s="101"/>
      <c r="G5" s="102"/>
      <c r="H5" s="103"/>
    </row>
    <row r="6" spans="1:10" s="416" customFormat="1" ht="12.3" x14ac:dyDescent="0.4">
      <c r="A6" s="423" t="s">
        <v>219</v>
      </c>
      <c r="B6" s="433" t="s">
        <v>83</v>
      </c>
      <c r="C6" s="433"/>
      <c r="D6" s="433"/>
      <c r="E6" s="432"/>
      <c r="F6" s="432"/>
      <c r="G6" s="443"/>
      <c r="H6" s="127">
        <v>0</v>
      </c>
    </row>
    <row r="7" spans="1:10" s="416" customFormat="1" ht="12.3" x14ac:dyDescent="0.4">
      <c r="A7" s="423" t="s">
        <v>220</v>
      </c>
      <c r="B7" s="433" t="s">
        <v>84</v>
      </c>
      <c r="C7" s="433"/>
      <c r="D7" s="433"/>
      <c r="E7" s="432"/>
      <c r="F7" s="432"/>
      <c r="G7" s="443"/>
      <c r="H7" s="127">
        <v>0</v>
      </c>
    </row>
    <row r="8" spans="1:10" s="416" customFormat="1" ht="12.3" x14ac:dyDescent="0.4">
      <c r="A8" s="423" t="s">
        <v>221</v>
      </c>
      <c r="B8" s="433" t="s">
        <v>433</v>
      </c>
      <c r="C8" s="433"/>
      <c r="D8" s="433"/>
      <c r="E8" s="432"/>
      <c r="F8" s="432"/>
      <c r="G8" s="443"/>
      <c r="H8" s="127">
        <v>0</v>
      </c>
    </row>
    <row r="9" spans="1:10" s="416" customFormat="1" ht="12.3" x14ac:dyDescent="0.4">
      <c r="A9" s="423" t="s">
        <v>222</v>
      </c>
      <c r="B9" s="433" t="s">
        <v>384</v>
      </c>
      <c r="C9" s="433"/>
      <c r="D9" s="433"/>
      <c r="E9" s="432"/>
      <c r="F9" s="432"/>
      <c r="G9" s="443"/>
      <c r="H9" s="127">
        <v>0</v>
      </c>
    </row>
    <row r="10" spans="1:10" s="416" customFormat="1" ht="12.3" x14ac:dyDescent="0.4">
      <c r="A10" s="423" t="s">
        <v>223</v>
      </c>
      <c r="B10" s="451" t="s">
        <v>85</v>
      </c>
      <c r="C10" s="452"/>
      <c r="D10" s="452"/>
      <c r="E10" s="452"/>
      <c r="F10" s="452"/>
      <c r="G10" s="453"/>
      <c r="H10" s="2">
        <f>SUM(H6:H9)</f>
        <v>0</v>
      </c>
    </row>
    <row r="11" spans="1:10" x14ac:dyDescent="0.55000000000000004">
      <c r="A11" s="21"/>
    </row>
  </sheetData>
  <sheetProtection algorithmName="SHA-512" hashValue="LbTnNAydqvd0kasgm00wr1o3Z7ha+Z1Tuf02PuxYyjoR7VnQDYmsamuFtzVBwd62j3pL2+a9mPDe96KhQo/5Hg==" saltValue="p1l/Uz3tVVmz+7084kBlzA==" spinCount="100000" sheet="1" objects="1" scenarios="1"/>
  <dataValidations count="1">
    <dataValidation type="whole" operator="greaterThan" allowBlank="1" showInputMessage="1" showErrorMessage="1" errorTitle="Whole numbers only allowed" error="All monies should be independently rounded to the nearest £1,000." sqref="H6:H9 GC6:GC9 PY6:PY9 ZU6:ZU9 AJQ6:AJQ9 ATM6:ATM9 BDI6:BDI9 BNE6:BNE9 BXA6:BXA9 CGW6:CGW9 CQS6:CQS9 DAO6:DAO9 DKK6:DKK9 DUG6:DUG9 EEC6:EEC9 ENY6:ENY9 EXU6:EXU9 FHQ6:FHQ9 FRM6:FRM9 GBI6:GBI9 GLE6:GLE9 GVA6:GVA9 HEW6:HEW9 HOS6:HOS9 HYO6:HYO9 IIK6:IIK9 ISG6:ISG9 JCC6:JCC9 JLY6:JLY9 JVU6:JVU9 KFQ6:KFQ9 KPM6:KPM9 KZI6:KZI9 LJE6:LJE9 LTA6:LTA9 MCW6:MCW9 MMS6:MMS9 MWO6:MWO9 NGK6:NGK9 NQG6:NQG9 OAC6:OAC9 OJY6:OJY9 OTU6:OTU9 PDQ6:PDQ9 PNM6:PNM9 PXI6:PXI9 QHE6:QHE9 QRA6:QRA9 RAW6:RAW9 RKS6:RKS9 RUO6:RUO9 SEK6:SEK9 SOG6:SOG9 SYC6:SYC9 THY6:THY9 TRU6:TRU9 UBQ6:UBQ9 ULM6:ULM9 UVI6:UVI9 VFE6:VFE9 VPA6:VPA9 VYW6:VYW9 WIS6:WIS9 WSO6:WSO9" xr:uid="{00000000-0002-0000-0E00-000000000000}">
      <formula1>-99999999</formula1>
    </dataValidation>
  </dataValidations>
  <printOptions headings="1"/>
  <pageMargins left="0.70866141732283472" right="0.70866141732283472" top="0.74803149606299213" bottom="0.74803149606299213" header="0.31496062992125984" footer="0.31496062992125984"/>
  <pageSetup paperSize="9" scale="8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V104"/>
  <sheetViews>
    <sheetView zoomScale="90" zoomScaleNormal="90" workbookViewId="0">
      <pane ySplit="3" topLeftCell="A4" activePane="bottomLeft" state="frozen"/>
      <selection pane="bottomLeft"/>
    </sheetView>
  </sheetViews>
  <sheetFormatPr defaultColWidth="9.15625" defaultRowHeight="12.6" x14ac:dyDescent="0.45"/>
  <cols>
    <col min="1" max="1" width="10" style="175" bestFit="1" customWidth="1"/>
    <col min="2" max="2" width="3" style="121" customWidth="1"/>
    <col min="3" max="3" width="3.3671875" style="121" customWidth="1"/>
    <col min="4" max="4" width="80.20703125" style="121" customWidth="1"/>
    <col min="5" max="7" width="2.3671875" style="121" hidden="1" customWidth="1"/>
    <col min="8" max="8" width="13.15625" style="121" customWidth="1"/>
    <col min="9" max="10" width="10.3671875" style="121" customWidth="1"/>
    <col min="11" max="11" width="17.83984375" style="121" bestFit="1" customWidth="1"/>
    <col min="12" max="12" width="14.83984375" style="121" customWidth="1"/>
    <col min="13" max="13" width="16.3671875" style="121" bestFit="1" customWidth="1"/>
    <col min="14" max="14" width="17" style="276" customWidth="1"/>
    <col min="15" max="15" width="15.68359375" style="121" bestFit="1" customWidth="1"/>
    <col min="16" max="16384" width="9.15625" style="121"/>
  </cols>
  <sheetData>
    <row r="1" spans="1:15" ht="15" x14ac:dyDescent="0.5">
      <c r="A1" s="214" t="s">
        <v>367</v>
      </c>
      <c r="B1" s="215" t="s">
        <v>442</v>
      </c>
      <c r="C1" s="215"/>
      <c r="D1" s="215"/>
      <c r="E1" s="215"/>
      <c r="F1" s="215"/>
      <c r="G1" s="215"/>
      <c r="H1" s="827" t="s">
        <v>101</v>
      </c>
      <c r="I1" s="827"/>
      <c r="J1" s="827"/>
      <c r="K1" s="827"/>
      <c r="L1" s="827"/>
      <c r="M1" s="827"/>
      <c r="N1" s="827"/>
      <c r="O1" s="828"/>
    </row>
    <row r="2" spans="1:15" ht="15" x14ac:dyDescent="0.5">
      <c r="A2" s="217"/>
      <c r="B2" s="218"/>
      <c r="C2" s="218"/>
      <c r="D2" s="218"/>
      <c r="E2" s="218"/>
      <c r="F2" s="218"/>
      <c r="G2" s="218"/>
      <c r="H2" s="264">
        <v>1</v>
      </c>
      <c r="I2" s="264">
        <v>2</v>
      </c>
      <c r="J2" s="264">
        <v>3</v>
      </c>
      <c r="K2" s="264">
        <v>4</v>
      </c>
      <c r="L2" s="264">
        <v>5</v>
      </c>
      <c r="M2" s="264">
        <v>6</v>
      </c>
      <c r="N2" s="265">
        <v>7</v>
      </c>
      <c r="O2" s="266">
        <v>8</v>
      </c>
    </row>
    <row r="3" spans="1:15" ht="45" x14ac:dyDescent="0.5">
      <c r="A3" s="241"/>
      <c r="B3" s="239"/>
      <c r="C3" s="239"/>
      <c r="D3" s="218"/>
      <c r="E3" s="239"/>
      <c r="F3" s="239"/>
      <c r="G3" s="242"/>
      <c r="H3" s="267" t="s">
        <v>190</v>
      </c>
      <c r="I3" s="267" t="s">
        <v>70</v>
      </c>
      <c r="J3" s="267" t="s">
        <v>66</v>
      </c>
      <c r="K3" s="267" t="s">
        <v>102</v>
      </c>
      <c r="L3" s="267" t="s">
        <v>64</v>
      </c>
      <c r="M3" s="267" t="s">
        <v>65</v>
      </c>
      <c r="N3" s="267" t="s">
        <v>103</v>
      </c>
      <c r="O3" s="267" t="s">
        <v>67</v>
      </c>
    </row>
    <row r="4" spans="1:15" ht="15" x14ac:dyDescent="0.5">
      <c r="A4" s="268"/>
      <c r="B4" s="269"/>
      <c r="C4" s="269"/>
      <c r="D4" s="269"/>
      <c r="E4" s="269"/>
      <c r="F4" s="269"/>
      <c r="G4" s="270"/>
      <c r="H4" s="118" t="s">
        <v>88</v>
      </c>
      <c r="I4" s="118" t="s">
        <v>88</v>
      </c>
      <c r="J4" s="118" t="s">
        <v>88</v>
      </c>
      <c r="K4" s="118" t="s">
        <v>88</v>
      </c>
      <c r="L4" s="118" t="s">
        <v>88</v>
      </c>
      <c r="M4" s="118" t="s">
        <v>88</v>
      </c>
      <c r="N4" s="118" t="s">
        <v>88</v>
      </c>
      <c r="O4" s="118" t="s">
        <v>88</v>
      </c>
    </row>
    <row r="5" spans="1:15" ht="12.75" customHeight="1" x14ac:dyDescent="0.45">
      <c r="A5" s="513">
        <v>1</v>
      </c>
      <c r="B5" s="721" t="s">
        <v>414</v>
      </c>
      <c r="C5" s="722"/>
      <c r="D5" s="722"/>
      <c r="E5" s="722"/>
      <c r="F5" s="722"/>
      <c r="G5" s="424"/>
      <c r="H5" s="144"/>
      <c r="I5" s="144"/>
      <c r="J5" s="144"/>
      <c r="K5" s="144"/>
      <c r="L5" s="144"/>
      <c r="M5" s="144"/>
      <c r="N5" s="271"/>
      <c r="O5" s="144"/>
    </row>
    <row r="6" spans="1:15" ht="12.75" customHeight="1" x14ac:dyDescent="0.4">
      <c r="A6" s="272" t="s">
        <v>219</v>
      </c>
      <c r="B6" s="456"/>
      <c r="C6" s="433" t="s">
        <v>0</v>
      </c>
      <c r="D6" s="65"/>
      <c r="E6" s="65"/>
      <c r="F6" s="65"/>
      <c r="G6" s="64"/>
      <c r="H6" s="20">
        <v>0</v>
      </c>
      <c r="I6" s="20">
        <v>0</v>
      </c>
      <c r="J6" s="247">
        <f t="shared" ref="J6:J50" si="0">SUM(H6:I6)</f>
        <v>0</v>
      </c>
      <c r="K6" s="1" t="s">
        <v>71</v>
      </c>
      <c r="L6" s="20">
        <v>0</v>
      </c>
      <c r="M6" s="20">
        <v>0</v>
      </c>
      <c r="N6" s="1" t="s">
        <v>71</v>
      </c>
      <c r="O6" s="247">
        <f t="shared" ref="O6:O50" si="1">SUM(J6:M6)</f>
        <v>0</v>
      </c>
    </row>
    <row r="7" spans="1:15" ht="12.75" customHeight="1" x14ac:dyDescent="0.4">
      <c r="A7" s="513" t="s">
        <v>220</v>
      </c>
      <c r="B7" s="456"/>
      <c r="C7" s="433" t="s">
        <v>1</v>
      </c>
      <c r="D7" s="65"/>
      <c r="E7" s="65"/>
      <c r="F7" s="65"/>
      <c r="G7" s="64"/>
      <c r="H7" s="20">
        <v>0</v>
      </c>
      <c r="I7" s="20">
        <v>0</v>
      </c>
      <c r="J7" s="247">
        <f t="shared" si="0"/>
        <v>0</v>
      </c>
      <c r="K7" s="1" t="s">
        <v>71</v>
      </c>
      <c r="L7" s="20">
        <v>0</v>
      </c>
      <c r="M7" s="20">
        <v>0</v>
      </c>
      <c r="N7" s="1" t="s">
        <v>71</v>
      </c>
      <c r="O7" s="247">
        <f t="shared" si="1"/>
        <v>0</v>
      </c>
    </row>
    <row r="8" spans="1:15" ht="12.75" customHeight="1" x14ac:dyDescent="0.4">
      <c r="A8" s="272" t="s">
        <v>221</v>
      </c>
      <c r="B8" s="456"/>
      <c r="C8" s="433" t="s">
        <v>2</v>
      </c>
      <c r="D8" s="65"/>
      <c r="E8" s="65"/>
      <c r="F8" s="65"/>
      <c r="G8" s="64"/>
      <c r="H8" s="20">
        <v>0</v>
      </c>
      <c r="I8" s="20">
        <v>0</v>
      </c>
      <c r="J8" s="247">
        <f t="shared" si="0"/>
        <v>0</v>
      </c>
      <c r="K8" s="1" t="s">
        <v>71</v>
      </c>
      <c r="L8" s="20">
        <v>0</v>
      </c>
      <c r="M8" s="20">
        <v>0</v>
      </c>
      <c r="N8" s="1" t="s">
        <v>71</v>
      </c>
      <c r="O8" s="247">
        <f t="shared" si="1"/>
        <v>0</v>
      </c>
    </row>
    <row r="9" spans="1:15" ht="12.75" customHeight="1" x14ac:dyDescent="0.4">
      <c r="A9" s="513" t="s">
        <v>222</v>
      </c>
      <c r="B9" s="456"/>
      <c r="C9" s="433" t="s">
        <v>3</v>
      </c>
      <c r="D9" s="65"/>
      <c r="E9" s="65"/>
      <c r="F9" s="65"/>
      <c r="G9" s="64"/>
      <c r="H9" s="20">
        <v>0</v>
      </c>
      <c r="I9" s="20">
        <v>0</v>
      </c>
      <c r="J9" s="247">
        <f t="shared" si="0"/>
        <v>0</v>
      </c>
      <c r="K9" s="1" t="s">
        <v>71</v>
      </c>
      <c r="L9" s="20">
        <v>0</v>
      </c>
      <c r="M9" s="20">
        <v>0</v>
      </c>
      <c r="N9" s="1" t="s">
        <v>71</v>
      </c>
      <c r="O9" s="247">
        <f t="shared" si="1"/>
        <v>0</v>
      </c>
    </row>
    <row r="10" spans="1:15" ht="12.75" customHeight="1" x14ac:dyDescent="0.4">
      <c r="A10" s="272" t="s">
        <v>223</v>
      </c>
      <c r="B10" s="456"/>
      <c r="C10" s="433" t="s">
        <v>4</v>
      </c>
      <c r="D10" s="65"/>
      <c r="E10" s="65"/>
      <c r="F10" s="65"/>
      <c r="G10" s="64"/>
      <c r="H10" s="20">
        <v>0</v>
      </c>
      <c r="I10" s="20">
        <v>0</v>
      </c>
      <c r="J10" s="247">
        <f t="shared" si="0"/>
        <v>0</v>
      </c>
      <c r="K10" s="1" t="s">
        <v>71</v>
      </c>
      <c r="L10" s="20">
        <v>0</v>
      </c>
      <c r="M10" s="20">
        <v>0</v>
      </c>
      <c r="N10" s="1" t="s">
        <v>71</v>
      </c>
      <c r="O10" s="247">
        <f t="shared" si="1"/>
        <v>0</v>
      </c>
    </row>
    <row r="11" spans="1:15" ht="12.75" customHeight="1" x14ac:dyDescent="0.4">
      <c r="A11" s="272" t="s">
        <v>224</v>
      </c>
      <c r="B11" s="456"/>
      <c r="C11" s="433" t="s">
        <v>5</v>
      </c>
      <c r="D11" s="65"/>
      <c r="E11" s="65"/>
      <c r="F11" s="65"/>
      <c r="G11" s="64"/>
      <c r="H11" s="20">
        <v>0</v>
      </c>
      <c r="I11" s="20">
        <v>0</v>
      </c>
      <c r="J11" s="247">
        <f t="shared" si="0"/>
        <v>0</v>
      </c>
      <c r="K11" s="1" t="s">
        <v>71</v>
      </c>
      <c r="L11" s="20">
        <v>0</v>
      </c>
      <c r="M11" s="20">
        <v>0</v>
      </c>
      <c r="N11" s="1" t="s">
        <v>71</v>
      </c>
      <c r="O11" s="247">
        <f t="shared" si="1"/>
        <v>0</v>
      </c>
    </row>
    <row r="12" spans="1:15" ht="12.75" customHeight="1" x14ac:dyDescent="0.4">
      <c r="A12" s="513" t="s">
        <v>225</v>
      </c>
      <c r="B12" s="456"/>
      <c r="C12" s="433" t="s">
        <v>6</v>
      </c>
      <c r="D12" s="65"/>
      <c r="E12" s="65"/>
      <c r="F12" s="65"/>
      <c r="G12" s="64"/>
      <c r="H12" s="20">
        <v>0</v>
      </c>
      <c r="I12" s="20">
        <v>0</v>
      </c>
      <c r="J12" s="247">
        <f t="shared" si="0"/>
        <v>0</v>
      </c>
      <c r="K12" s="1" t="s">
        <v>71</v>
      </c>
      <c r="L12" s="20">
        <v>0</v>
      </c>
      <c r="M12" s="20">
        <v>0</v>
      </c>
      <c r="N12" s="1" t="s">
        <v>71</v>
      </c>
      <c r="O12" s="247">
        <f t="shared" si="1"/>
        <v>0</v>
      </c>
    </row>
    <row r="13" spans="1:15" ht="12.75" customHeight="1" x14ac:dyDescent="0.4">
      <c r="A13" s="272" t="s">
        <v>226</v>
      </c>
      <c r="B13" s="456"/>
      <c r="C13" s="433" t="s">
        <v>7</v>
      </c>
      <c r="D13" s="65"/>
      <c r="E13" s="65"/>
      <c r="F13" s="65"/>
      <c r="G13" s="64"/>
      <c r="H13" s="20">
        <v>0</v>
      </c>
      <c r="I13" s="20">
        <v>0</v>
      </c>
      <c r="J13" s="247">
        <f t="shared" si="0"/>
        <v>0</v>
      </c>
      <c r="K13" s="1" t="s">
        <v>71</v>
      </c>
      <c r="L13" s="20">
        <v>0</v>
      </c>
      <c r="M13" s="20">
        <v>0</v>
      </c>
      <c r="N13" s="1" t="s">
        <v>71</v>
      </c>
      <c r="O13" s="247">
        <f t="shared" si="1"/>
        <v>0</v>
      </c>
    </row>
    <row r="14" spans="1:15" ht="12.75" customHeight="1" x14ac:dyDescent="0.4">
      <c r="A14" s="513" t="s">
        <v>379</v>
      </c>
      <c r="B14" s="456"/>
      <c r="C14" s="433" t="s">
        <v>8</v>
      </c>
      <c r="D14" s="65"/>
      <c r="E14" s="65"/>
      <c r="F14" s="65"/>
      <c r="G14" s="64"/>
      <c r="H14" s="20">
        <v>0</v>
      </c>
      <c r="I14" s="20">
        <v>0</v>
      </c>
      <c r="J14" s="247">
        <f t="shared" si="0"/>
        <v>0</v>
      </c>
      <c r="K14" s="1" t="s">
        <v>71</v>
      </c>
      <c r="L14" s="20">
        <v>0</v>
      </c>
      <c r="M14" s="20">
        <v>0</v>
      </c>
      <c r="N14" s="1" t="s">
        <v>71</v>
      </c>
      <c r="O14" s="247">
        <f t="shared" si="1"/>
        <v>0</v>
      </c>
    </row>
    <row r="15" spans="1:15" ht="12.75" customHeight="1" x14ac:dyDescent="0.4">
      <c r="A15" s="272" t="s">
        <v>311</v>
      </c>
      <c r="B15" s="456"/>
      <c r="C15" s="433" t="s">
        <v>9</v>
      </c>
      <c r="D15" s="65"/>
      <c r="E15" s="65"/>
      <c r="F15" s="65"/>
      <c r="G15" s="64"/>
      <c r="H15" s="20">
        <v>0</v>
      </c>
      <c r="I15" s="20">
        <v>0</v>
      </c>
      <c r="J15" s="247">
        <f t="shared" si="0"/>
        <v>0</v>
      </c>
      <c r="K15" s="1" t="s">
        <v>71</v>
      </c>
      <c r="L15" s="20">
        <v>0</v>
      </c>
      <c r="M15" s="20">
        <v>0</v>
      </c>
      <c r="N15" s="1" t="s">
        <v>71</v>
      </c>
      <c r="O15" s="247">
        <f t="shared" si="1"/>
        <v>0</v>
      </c>
    </row>
    <row r="16" spans="1:15" ht="12.75" customHeight="1" x14ac:dyDescent="0.4">
      <c r="A16" s="272" t="s">
        <v>312</v>
      </c>
      <c r="B16" s="456"/>
      <c r="C16" s="433" t="s">
        <v>10</v>
      </c>
      <c r="D16" s="65"/>
      <c r="E16" s="65"/>
      <c r="F16" s="65"/>
      <c r="G16" s="64"/>
      <c r="H16" s="20">
        <v>0</v>
      </c>
      <c r="I16" s="20">
        <v>0</v>
      </c>
      <c r="J16" s="247">
        <f t="shared" si="0"/>
        <v>0</v>
      </c>
      <c r="K16" s="1" t="s">
        <v>71</v>
      </c>
      <c r="L16" s="20">
        <v>0</v>
      </c>
      <c r="M16" s="20">
        <v>0</v>
      </c>
      <c r="N16" s="1" t="s">
        <v>71</v>
      </c>
      <c r="O16" s="247">
        <f t="shared" si="1"/>
        <v>0</v>
      </c>
    </row>
    <row r="17" spans="1:15" ht="12.75" customHeight="1" x14ac:dyDescent="0.4">
      <c r="A17" s="513" t="s">
        <v>313</v>
      </c>
      <c r="B17" s="456"/>
      <c r="C17" s="433" t="s">
        <v>11</v>
      </c>
      <c r="D17" s="65"/>
      <c r="E17" s="65"/>
      <c r="F17" s="65"/>
      <c r="G17" s="64"/>
      <c r="H17" s="20">
        <v>0</v>
      </c>
      <c r="I17" s="20">
        <v>0</v>
      </c>
      <c r="J17" s="247">
        <f t="shared" si="0"/>
        <v>0</v>
      </c>
      <c r="K17" s="1" t="s">
        <v>71</v>
      </c>
      <c r="L17" s="20">
        <v>0</v>
      </c>
      <c r="M17" s="20">
        <v>0</v>
      </c>
      <c r="N17" s="1" t="s">
        <v>71</v>
      </c>
      <c r="O17" s="247">
        <f t="shared" si="1"/>
        <v>0</v>
      </c>
    </row>
    <row r="18" spans="1:15" ht="12.75" customHeight="1" x14ac:dyDescent="0.4">
      <c r="A18" s="272" t="s">
        <v>314</v>
      </c>
      <c r="B18" s="456"/>
      <c r="C18" s="433" t="s">
        <v>12</v>
      </c>
      <c r="D18" s="65"/>
      <c r="E18" s="65"/>
      <c r="F18" s="65"/>
      <c r="G18" s="64"/>
      <c r="H18" s="20">
        <v>0</v>
      </c>
      <c r="I18" s="20">
        <v>0</v>
      </c>
      <c r="J18" s="247">
        <f t="shared" si="0"/>
        <v>0</v>
      </c>
      <c r="K18" s="1" t="s">
        <v>71</v>
      </c>
      <c r="L18" s="20">
        <v>0</v>
      </c>
      <c r="M18" s="20">
        <v>0</v>
      </c>
      <c r="N18" s="1" t="s">
        <v>71</v>
      </c>
      <c r="O18" s="247">
        <f t="shared" si="1"/>
        <v>0</v>
      </c>
    </row>
    <row r="19" spans="1:15" ht="12.75" customHeight="1" x14ac:dyDescent="0.4">
      <c r="A19" s="513" t="s">
        <v>315</v>
      </c>
      <c r="B19" s="456"/>
      <c r="C19" s="433" t="s">
        <v>13</v>
      </c>
      <c r="D19" s="65"/>
      <c r="E19" s="65"/>
      <c r="F19" s="65"/>
      <c r="G19" s="64"/>
      <c r="H19" s="20">
        <v>0</v>
      </c>
      <c r="I19" s="20">
        <v>0</v>
      </c>
      <c r="J19" s="247">
        <f t="shared" si="0"/>
        <v>0</v>
      </c>
      <c r="K19" s="1" t="s">
        <v>71</v>
      </c>
      <c r="L19" s="20">
        <v>0</v>
      </c>
      <c r="M19" s="20">
        <v>0</v>
      </c>
      <c r="N19" s="1" t="s">
        <v>71</v>
      </c>
      <c r="O19" s="247">
        <f t="shared" si="1"/>
        <v>0</v>
      </c>
    </row>
    <row r="20" spans="1:15" ht="12.75" customHeight="1" x14ac:dyDescent="0.4">
      <c r="A20" s="272" t="s">
        <v>316</v>
      </c>
      <c r="B20" s="456"/>
      <c r="C20" s="433" t="s">
        <v>14</v>
      </c>
      <c r="D20" s="65"/>
      <c r="E20" s="65"/>
      <c r="F20" s="65"/>
      <c r="G20" s="64"/>
      <c r="H20" s="20">
        <v>0</v>
      </c>
      <c r="I20" s="20">
        <v>0</v>
      </c>
      <c r="J20" s="247">
        <f t="shared" si="0"/>
        <v>0</v>
      </c>
      <c r="K20" s="1" t="s">
        <v>71</v>
      </c>
      <c r="L20" s="20">
        <v>0</v>
      </c>
      <c r="M20" s="20">
        <v>0</v>
      </c>
      <c r="N20" s="1" t="s">
        <v>71</v>
      </c>
      <c r="O20" s="247">
        <f t="shared" si="1"/>
        <v>0</v>
      </c>
    </row>
    <row r="21" spans="1:15" ht="12.75" customHeight="1" x14ac:dyDescent="0.4">
      <c r="A21" s="272" t="s">
        <v>317</v>
      </c>
      <c r="B21" s="456"/>
      <c r="C21" s="433" t="s">
        <v>15</v>
      </c>
      <c r="D21" s="65"/>
      <c r="E21" s="65"/>
      <c r="F21" s="65"/>
      <c r="G21" s="64"/>
      <c r="H21" s="20">
        <v>0</v>
      </c>
      <c r="I21" s="20">
        <v>0</v>
      </c>
      <c r="J21" s="247">
        <f t="shared" si="0"/>
        <v>0</v>
      </c>
      <c r="K21" s="1" t="s">
        <v>71</v>
      </c>
      <c r="L21" s="20">
        <v>0</v>
      </c>
      <c r="M21" s="20">
        <v>0</v>
      </c>
      <c r="N21" s="1" t="s">
        <v>71</v>
      </c>
      <c r="O21" s="247">
        <f t="shared" si="1"/>
        <v>0</v>
      </c>
    </row>
    <row r="22" spans="1:15" ht="12.75" customHeight="1" x14ac:dyDescent="0.4">
      <c r="A22" s="513" t="s">
        <v>318</v>
      </c>
      <c r="B22" s="456"/>
      <c r="C22" s="433" t="s">
        <v>16</v>
      </c>
      <c r="D22" s="65"/>
      <c r="E22" s="65"/>
      <c r="F22" s="65"/>
      <c r="G22" s="64"/>
      <c r="H22" s="20">
        <v>0</v>
      </c>
      <c r="I22" s="20">
        <v>0</v>
      </c>
      <c r="J22" s="247">
        <f t="shared" si="0"/>
        <v>0</v>
      </c>
      <c r="K22" s="1" t="s">
        <v>71</v>
      </c>
      <c r="L22" s="20">
        <v>0</v>
      </c>
      <c r="M22" s="20">
        <v>0</v>
      </c>
      <c r="N22" s="1" t="s">
        <v>71</v>
      </c>
      <c r="O22" s="247">
        <f t="shared" si="1"/>
        <v>0</v>
      </c>
    </row>
    <row r="23" spans="1:15" ht="12.75" customHeight="1" x14ac:dyDescent="0.4">
      <c r="A23" s="272" t="s">
        <v>319</v>
      </c>
      <c r="B23" s="456"/>
      <c r="C23" s="433" t="s">
        <v>17</v>
      </c>
      <c r="D23" s="65"/>
      <c r="E23" s="65"/>
      <c r="F23" s="65"/>
      <c r="G23" s="64"/>
      <c r="H23" s="20">
        <v>0</v>
      </c>
      <c r="I23" s="20">
        <v>0</v>
      </c>
      <c r="J23" s="247">
        <f t="shared" si="0"/>
        <v>0</v>
      </c>
      <c r="K23" s="1" t="s">
        <v>71</v>
      </c>
      <c r="L23" s="20">
        <v>0</v>
      </c>
      <c r="M23" s="20">
        <v>0</v>
      </c>
      <c r="N23" s="1" t="s">
        <v>71</v>
      </c>
      <c r="O23" s="247">
        <f t="shared" si="1"/>
        <v>0</v>
      </c>
    </row>
    <row r="24" spans="1:15" ht="12.75" customHeight="1" x14ac:dyDescent="0.4">
      <c r="A24" s="513" t="s">
        <v>320</v>
      </c>
      <c r="B24" s="456"/>
      <c r="C24" s="433" t="s">
        <v>18</v>
      </c>
      <c r="D24" s="65"/>
      <c r="E24" s="65"/>
      <c r="F24" s="65"/>
      <c r="G24" s="64"/>
      <c r="H24" s="20">
        <v>0</v>
      </c>
      <c r="I24" s="20">
        <v>0</v>
      </c>
      <c r="J24" s="247">
        <f t="shared" si="0"/>
        <v>0</v>
      </c>
      <c r="K24" s="1" t="s">
        <v>71</v>
      </c>
      <c r="L24" s="20">
        <v>0</v>
      </c>
      <c r="M24" s="20">
        <v>0</v>
      </c>
      <c r="N24" s="1" t="s">
        <v>71</v>
      </c>
      <c r="O24" s="247">
        <f t="shared" si="1"/>
        <v>0</v>
      </c>
    </row>
    <row r="25" spans="1:15" ht="12.75" customHeight="1" x14ac:dyDescent="0.4">
      <c r="A25" s="272" t="s">
        <v>321</v>
      </c>
      <c r="B25" s="456"/>
      <c r="C25" s="433" t="s">
        <v>19</v>
      </c>
      <c r="D25" s="65"/>
      <c r="E25" s="65"/>
      <c r="F25" s="65"/>
      <c r="G25" s="64"/>
      <c r="H25" s="20">
        <v>0</v>
      </c>
      <c r="I25" s="20">
        <v>0</v>
      </c>
      <c r="J25" s="247">
        <f t="shared" si="0"/>
        <v>0</v>
      </c>
      <c r="K25" s="1" t="s">
        <v>71</v>
      </c>
      <c r="L25" s="20">
        <v>0</v>
      </c>
      <c r="M25" s="20">
        <v>0</v>
      </c>
      <c r="N25" s="1" t="s">
        <v>71</v>
      </c>
      <c r="O25" s="247">
        <f t="shared" si="1"/>
        <v>0</v>
      </c>
    </row>
    <row r="26" spans="1:15" ht="12.75" customHeight="1" x14ac:dyDescent="0.4">
      <c r="A26" s="272" t="s">
        <v>322</v>
      </c>
      <c r="B26" s="456"/>
      <c r="C26" s="433" t="s">
        <v>20</v>
      </c>
      <c r="D26" s="65"/>
      <c r="E26" s="65"/>
      <c r="F26" s="65"/>
      <c r="G26" s="64"/>
      <c r="H26" s="20">
        <v>0</v>
      </c>
      <c r="I26" s="20">
        <v>0</v>
      </c>
      <c r="J26" s="247">
        <f t="shared" si="0"/>
        <v>0</v>
      </c>
      <c r="K26" s="1" t="s">
        <v>71</v>
      </c>
      <c r="L26" s="20">
        <v>0</v>
      </c>
      <c r="M26" s="20">
        <v>0</v>
      </c>
      <c r="N26" s="1" t="s">
        <v>71</v>
      </c>
      <c r="O26" s="247">
        <f t="shared" si="1"/>
        <v>0</v>
      </c>
    </row>
    <row r="27" spans="1:15" ht="12.75" customHeight="1" x14ac:dyDescent="0.4">
      <c r="A27" s="513" t="s">
        <v>323</v>
      </c>
      <c r="B27" s="456"/>
      <c r="C27" s="433" t="s">
        <v>21</v>
      </c>
      <c r="D27" s="65"/>
      <c r="E27" s="65"/>
      <c r="F27" s="65"/>
      <c r="G27" s="64"/>
      <c r="H27" s="20">
        <v>0</v>
      </c>
      <c r="I27" s="20">
        <v>0</v>
      </c>
      <c r="J27" s="247">
        <f t="shared" si="0"/>
        <v>0</v>
      </c>
      <c r="K27" s="1" t="s">
        <v>71</v>
      </c>
      <c r="L27" s="20">
        <v>0</v>
      </c>
      <c r="M27" s="20">
        <v>0</v>
      </c>
      <c r="N27" s="1" t="s">
        <v>71</v>
      </c>
      <c r="O27" s="247">
        <f t="shared" si="1"/>
        <v>0</v>
      </c>
    </row>
    <row r="28" spans="1:15" ht="12.75" customHeight="1" x14ac:dyDescent="0.4">
      <c r="A28" s="272" t="s">
        <v>324</v>
      </c>
      <c r="B28" s="456"/>
      <c r="C28" s="433" t="s">
        <v>22</v>
      </c>
      <c r="D28" s="65"/>
      <c r="E28" s="65"/>
      <c r="F28" s="65"/>
      <c r="G28" s="64"/>
      <c r="H28" s="20">
        <v>0</v>
      </c>
      <c r="I28" s="20">
        <v>0</v>
      </c>
      <c r="J28" s="247">
        <f t="shared" si="0"/>
        <v>0</v>
      </c>
      <c r="K28" s="1" t="s">
        <v>71</v>
      </c>
      <c r="L28" s="20">
        <v>0</v>
      </c>
      <c r="M28" s="20">
        <v>0</v>
      </c>
      <c r="N28" s="1" t="s">
        <v>71</v>
      </c>
      <c r="O28" s="247">
        <f t="shared" si="1"/>
        <v>0</v>
      </c>
    </row>
    <row r="29" spans="1:15" ht="12.75" customHeight="1" x14ac:dyDescent="0.4">
      <c r="A29" s="513" t="s">
        <v>325</v>
      </c>
      <c r="B29" s="456"/>
      <c r="C29" s="433" t="s">
        <v>23</v>
      </c>
      <c r="D29" s="65"/>
      <c r="E29" s="65"/>
      <c r="F29" s="65"/>
      <c r="G29" s="64"/>
      <c r="H29" s="20">
        <v>0</v>
      </c>
      <c r="I29" s="20">
        <v>0</v>
      </c>
      <c r="J29" s="247">
        <f t="shared" si="0"/>
        <v>0</v>
      </c>
      <c r="K29" s="1" t="s">
        <v>71</v>
      </c>
      <c r="L29" s="20">
        <v>0</v>
      </c>
      <c r="M29" s="20">
        <v>0</v>
      </c>
      <c r="N29" s="1" t="s">
        <v>71</v>
      </c>
      <c r="O29" s="247">
        <f t="shared" si="1"/>
        <v>0</v>
      </c>
    </row>
    <row r="30" spans="1:15" ht="12.75" customHeight="1" x14ac:dyDescent="0.4">
      <c r="A30" s="272" t="s">
        <v>326</v>
      </c>
      <c r="B30" s="456"/>
      <c r="C30" s="433" t="s">
        <v>24</v>
      </c>
      <c r="D30" s="65"/>
      <c r="E30" s="65"/>
      <c r="F30" s="65"/>
      <c r="G30" s="64"/>
      <c r="H30" s="20">
        <v>0</v>
      </c>
      <c r="I30" s="20">
        <v>0</v>
      </c>
      <c r="J30" s="247">
        <f t="shared" si="0"/>
        <v>0</v>
      </c>
      <c r="K30" s="1" t="s">
        <v>71</v>
      </c>
      <c r="L30" s="20">
        <v>0</v>
      </c>
      <c r="M30" s="20">
        <v>0</v>
      </c>
      <c r="N30" s="1" t="s">
        <v>71</v>
      </c>
      <c r="O30" s="247">
        <f t="shared" si="1"/>
        <v>0</v>
      </c>
    </row>
    <row r="31" spans="1:15" ht="12.75" customHeight="1" x14ac:dyDescent="0.4">
      <c r="A31" s="272" t="s">
        <v>327</v>
      </c>
      <c r="B31" s="456"/>
      <c r="C31" s="433" t="s">
        <v>25</v>
      </c>
      <c r="D31" s="65"/>
      <c r="E31" s="65"/>
      <c r="F31" s="65"/>
      <c r="G31" s="64"/>
      <c r="H31" s="20">
        <v>0</v>
      </c>
      <c r="I31" s="20">
        <v>0</v>
      </c>
      <c r="J31" s="247">
        <f t="shared" si="0"/>
        <v>0</v>
      </c>
      <c r="K31" s="1" t="s">
        <v>71</v>
      </c>
      <c r="L31" s="20">
        <v>0</v>
      </c>
      <c r="M31" s="20">
        <v>0</v>
      </c>
      <c r="N31" s="1" t="s">
        <v>71</v>
      </c>
      <c r="O31" s="247">
        <f t="shared" si="1"/>
        <v>0</v>
      </c>
    </row>
    <row r="32" spans="1:15" ht="12.75" customHeight="1" x14ac:dyDescent="0.4">
      <c r="A32" s="513" t="s">
        <v>328</v>
      </c>
      <c r="B32" s="456"/>
      <c r="C32" s="433" t="s">
        <v>26</v>
      </c>
      <c r="D32" s="65"/>
      <c r="E32" s="65"/>
      <c r="F32" s="65"/>
      <c r="G32" s="64"/>
      <c r="H32" s="20">
        <v>0</v>
      </c>
      <c r="I32" s="20">
        <v>0</v>
      </c>
      <c r="J32" s="247">
        <f t="shared" si="0"/>
        <v>0</v>
      </c>
      <c r="K32" s="1" t="s">
        <v>71</v>
      </c>
      <c r="L32" s="20">
        <v>0</v>
      </c>
      <c r="M32" s="20">
        <v>0</v>
      </c>
      <c r="N32" s="1" t="s">
        <v>71</v>
      </c>
      <c r="O32" s="247">
        <f t="shared" si="1"/>
        <v>0</v>
      </c>
    </row>
    <row r="33" spans="1:15" ht="12.75" customHeight="1" x14ac:dyDescent="0.4">
      <c r="A33" s="272" t="s">
        <v>329</v>
      </c>
      <c r="B33" s="456"/>
      <c r="C33" s="433" t="s">
        <v>27</v>
      </c>
      <c r="D33" s="65"/>
      <c r="E33" s="65"/>
      <c r="F33" s="65"/>
      <c r="G33" s="64"/>
      <c r="H33" s="20">
        <v>0</v>
      </c>
      <c r="I33" s="20">
        <v>0</v>
      </c>
      <c r="J33" s="247">
        <f t="shared" si="0"/>
        <v>0</v>
      </c>
      <c r="K33" s="1" t="s">
        <v>71</v>
      </c>
      <c r="L33" s="20">
        <v>0</v>
      </c>
      <c r="M33" s="20">
        <v>0</v>
      </c>
      <c r="N33" s="1" t="s">
        <v>71</v>
      </c>
      <c r="O33" s="247">
        <f t="shared" si="1"/>
        <v>0</v>
      </c>
    </row>
    <row r="34" spans="1:15" ht="12.75" customHeight="1" x14ac:dyDescent="0.4">
      <c r="A34" s="513" t="s">
        <v>330</v>
      </c>
      <c r="B34" s="456"/>
      <c r="C34" s="433" t="s">
        <v>28</v>
      </c>
      <c r="D34" s="65"/>
      <c r="E34" s="65"/>
      <c r="F34" s="65"/>
      <c r="G34" s="64"/>
      <c r="H34" s="20">
        <v>0</v>
      </c>
      <c r="I34" s="20">
        <v>0</v>
      </c>
      <c r="J34" s="247">
        <f t="shared" si="0"/>
        <v>0</v>
      </c>
      <c r="K34" s="1" t="s">
        <v>71</v>
      </c>
      <c r="L34" s="20">
        <v>0</v>
      </c>
      <c r="M34" s="20">
        <v>0</v>
      </c>
      <c r="N34" s="1" t="s">
        <v>71</v>
      </c>
      <c r="O34" s="247">
        <f t="shared" si="1"/>
        <v>0</v>
      </c>
    </row>
    <row r="35" spans="1:15" ht="12.75" customHeight="1" x14ac:dyDescent="0.4">
      <c r="A35" s="272" t="s">
        <v>331</v>
      </c>
      <c r="B35" s="456"/>
      <c r="C35" s="433" t="s">
        <v>29</v>
      </c>
      <c r="D35" s="65"/>
      <c r="E35" s="65"/>
      <c r="F35" s="65"/>
      <c r="G35" s="64"/>
      <c r="H35" s="20">
        <v>0</v>
      </c>
      <c r="I35" s="20">
        <v>0</v>
      </c>
      <c r="J35" s="247">
        <f t="shared" si="0"/>
        <v>0</v>
      </c>
      <c r="K35" s="1" t="s">
        <v>71</v>
      </c>
      <c r="L35" s="20">
        <v>0</v>
      </c>
      <c r="M35" s="20">
        <v>0</v>
      </c>
      <c r="N35" s="1" t="s">
        <v>71</v>
      </c>
      <c r="O35" s="247">
        <f t="shared" si="1"/>
        <v>0</v>
      </c>
    </row>
    <row r="36" spans="1:15" ht="12.75" customHeight="1" x14ac:dyDescent="0.4">
      <c r="A36" s="272" t="s">
        <v>332</v>
      </c>
      <c r="B36" s="456"/>
      <c r="C36" s="433" t="s">
        <v>30</v>
      </c>
      <c r="D36" s="65"/>
      <c r="E36" s="65"/>
      <c r="F36" s="65"/>
      <c r="G36" s="64"/>
      <c r="H36" s="20">
        <v>0</v>
      </c>
      <c r="I36" s="20">
        <v>0</v>
      </c>
      <c r="J36" s="247">
        <f t="shared" si="0"/>
        <v>0</v>
      </c>
      <c r="K36" s="1" t="s">
        <v>71</v>
      </c>
      <c r="L36" s="20">
        <v>0</v>
      </c>
      <c r="M36" s="20">
        <v>0</v>
      </c>
      <c r="N36" s="1" t="s">
        <v>71</v>
      </c>
      <c r="O36" s="247">
        <f t="shared" si="1"/>
        <v>0</v>
      </c>
    </row>
    <row r="37" spans="1:15" ht="12.75" customHeight="1" x14ac:dyDescent="0.4">
      <c r="A37" s="513" t="s">
        <v>333</v>
      </c>
      <c r="B37" s="456"/>
      <c r="C37" s="433" t="s">
        <v>31</v>
      </c>
      <c r="D37" s="65"/>
      <c r="E37" s="65"/>
      <c r="F37" s="65"/>
      <c r="G37" s="64"/>
      <c r="H37" s="20">
        <v>0</v>
      </c>
      <c r="I37" s="20">
        <v>0</v>
      </c>
      <c r="J37" s="247">
        <f t="shared" si="0"/>
        <v>0</v>
      </c>
      <c r="K37" s="1" t="s">
        <v>71</v>
      </c>
      <c r="L37" s="20">
        <v>0</v>
      </c>
      <c r="M37" s="20">
        <v>0</v>
      </c>
      <c r="N37" s="1" t="s">
        <v>71</v>
      </c>
      <c r="O37" s="247">
        <f t="shared" si="1"/>
        <v>0</v>
      </c>
    </row>
    <row r="38" spans="1:15" ht="12.75" customHeight="1" x14ac:dyDescent="0.4">
      <c r="A38" s="272" t="s">
        <v>334</v>
      </c>
      <c r="B38" s="456"/>
      <c r="C38" s="433" t="s">
        <v>32</v>
      </c>
      <c r="D38" s="65"/>
      <c r="E38" s="65"/>
      <c r="F38" s="65"/>
      <c r="G38" s="64"/>
      <c r="H38" s="20">
        <v>0</v>
      </c>
      <c r="I38" s="20">
        <v>0</v>
      </c>
      <c r="J38" s="247">
        <f t="shared" si="0"/>
        <v>0</v>
      </c>
      <c r="K38" s="1" t="s">
        <v>71</v>
      </c>
      <c r="L38" s="20">
        <v>0</v>
      </c>
      <c r="M38" s="20">
        <v>0</v>
      </c>
      <c r="N38" s="1" t="s">
        <v>71</v>
      </c>
      <c r="O38" s="247">
        <f t="shared" si="1"/>
        <v>0</v>
      </c>
    </row>
    <row r="39" spans="1:15" ht="12.75" customHeight="1" x14ac:dyDescent="0.4">
      <c r="A39" s="513" t="s">
        <v>335</v>
      </c>
      <c r="B39" s="456"/>
      <c r="C39" s="433" t="s">
        <v>33</v>
      </c>
      <c r="D39" s="65"/>
      <c r="E39" s="65"/>
      <c r="F39" s="65"/>
      <c r="G39" s="64"/>
      <c r="H39" s="20">
        <v>0</v>
      </c>
      <c r="I39" s="20">
        <v>0</v>
      </c>
      <c r="J39" s="247">
        <f t="shared" si="0"/>
        <v>0</v>
      </c>
      <c r="K39" s="1" t="s">
        <v>71</v>
      </c>
      <c r="L39" s="20">
        <v>0</v>
      </c>
      <c r="M39" s="20">
        <v>0</v>
      </c>
      <c r="N39" s="1" t="s">
        <v>71</v>
      </c>
      <c r="O39" s="247">
        <f t="shared" si="1"/>
        <v>0</v>
      </c>
    </row>
    <row r="40" spans="1:15" ht="12.75" customHeight="1" x14ac:dyDescent="0.4">
      <c r="A40" s="272" t="s">
        <v>336</v>
      </c>
      <c r="B40" s="456"/>
      <c r="C40" s="433" t="s">
        <v>34</v>
      </c>
      <c r="D40" s="65"/>
      <c r="E40" s="65"/>
      <c r="F40" s="65"/>
      <c r="G40" s="64"/>
      <c r="H40" s="20">
        <v>0</v>
      </c>
      <c r="I40" s="20">
        <v>0</v>
      </c>
      <c r="J40" s="247">
        <f t="shared" si="0"/>
        <v>0</v>
      </c>
      <c r="K40" s="1" t="s">
        <v>71</v>
      </c>
      <c r="L40" s="20">
        <v>0</v>
      </c>
      <c r="M40" s="20">
        <v>0</v>
      </c>
      <c r="N40" s="1" t="s">
        <v>71</v>
      </c>
      <c r="O40" s="247">
        <f t="shared" si="1"/>
        <v>0</v>
      </c>
    </row>
    <row r="41" spans="1:15" ht="12.75" customHeight="1" x14ac:dyDescent="0.4">
      <c r="A41" s="272" t="s">
        <v>337</v>
      </c>
      <c r="B41" s="456"/>
      <c r="C41" s="433" t="s">
        <v>35</v>
      </c>
      <c r="D41" s="65"/>
      <c r="E41" s="65"/>
      <c r="F41" s="65"/>
      <c r="G41" s="64"/>
      <c r="H41" s="20">
        <v>0</v>
      </c>
      <c r="I41" s="20">
        <v>0</v>
      </c>
      <c r="J41" s="247">
        <f t="shared" si="0"/>
        <v>0</v>
      </c>
      <c r="K41" s="1" t="s">
        <v>71</v>
      </c>
      <c r="L41" s="20">
        <v>0</v>
      </c>
      <c r="M41" s="20">
        <v>0</v>
      </c>
      <c r="N41" s="1" t="s">
        <v>71</v>
      </c>
      <c r="O41" s="247">
        <f t="shared" si="1"/>
        <v>0</v>
      </c>
    </row>
    <row r="42" spans="1:15" ht="12.75" customHeight="1" x14ac:dyDescent="0.4">
      <c r="A42" s="513" t="s">
        <v>338</v>
      </c>
      <c r="B42" s="456"/>
      <c r="C42" s="433" t="s">
        <v>36</v>
      </c>
      <c r="D42" s="65"/>
      <c r="E42" s="65"/>
      <c r="F42" s="65"/>
      <c r="G42" s="64"/>
      <c r="H42" s="20">
        <v>0</v>
      </c>
      <c r="I42" s="20">
        <v>0</v>
      </c>
      <c r="J42" s="247">
        <f t="shared" si="0"/>
        <v>0</v>
      </c>
      <c r="K42" s="1" t="s">
        <v>71</v>
      </c>
      <c r="L42" s="20">
        <v>0</v>
      </c>
      <c r="M42" s="20">
        <v>0</v>
      </c>
      <c r="N42" s="1" t="s">
        <v>71</v>
      </c>
      <c r="O42" s="247">
        <f t="shared" si="1"/>
        <v>0</v>
      </c>
    </row>
    <row r="43" spans="1:15" ht="12.75" customHeight="1" x14ac:dyDescent="0.4">
      <c r="A43" s="272" t="s">
        <v>339</v>
      </c>
      <c r="B43" s="456"/>
      <c r="C43" s="433" t="s">
        <v>37</v>
      </c>
      <c r="D43" s="65"/>
      <c r="E43" s="65"/>
      <c r="F43" s="65"/>
      <c r="G43" s="64"/>
      <c r="H43" s="20">
        <v>0</v>
      </c>
      <c r="I43" s="20">
        <v>0</v>
      </c>
      <c r="J43" s="247">
        <f t="shared" si="0"/>
        <v>0</v>
      </c>
      <c r="K43" s="1" t="s">
        <v>71</v>
      </c>
      <c r="L43" s="20">
        <v>0</v>
      </c>
      <c r="M43" s="20">
        <v>0</v>
      </c>
      <c r="N43" s="1" t="s">
        <v>71</v>
      </c>
      <c r="O43" s="247">
        <f t="shared" si="1"/>
        <v>0</v>
      </c>
    </row>
    <row r="44" spans="1:15" ht="12.75" customHeight="1" x14ac:dyDescent="0.4">
      <c r="A44" s="513" t="s">
        <v>340</v>
      </c>
      <c r="B44" s="456"/>
      <c r="C44" s="433" t="s">
        <v>38</v>
      </c>
      <c r="D44" s="65"/>
      <c r="E44" s="65"/>
      <c r="F44" s="65"/>
      <c r="G44" s="64"/>
      <c r="H44" s="20">
        <v>0</v>
      </c>
      <c r="I44" s="20">
        <v>0</v>
      </c>
      <c r="J44" s="247">
        <f t="shared" si="0"/>
        <v>0</v>
      </c>
      <c r="K44" s="1" t="s">
        <v>71</v>
      </c>
      <c r="L44" s="20">
        <v>0</v>
      </c>
      <c r="M44" s="20">
        <v>0</v>
      </c>
      <c r="N44" s="1" t="s">
        <v>71</v>
      </c>
      <c r="O44" s="247">
        <f t="shared" si="1"/>
        <v>0</v>
      </c>
    </row>
    <row r="45" spans="1:15" ht="12.75" customHeight="1" x14ac:dyDescent="0.4">
      <c r="A45" s="272" t="s">
        <v>341</v>
      </c>
      <c r="B45" s="456"/>
      <c r="C45" s="433" t="s">
        <v>39</v>
      </c>
      <c r="D45" s="65"/>
      <c r="E45" s="65"/>
      <c r="F45" s="65"/>
      <c r="G45" s="64"/>
      <c r="H45" s="20">
        <v>0</v>
      </c>
      <c r="I45" s="20">
        <v>0</v>
      </c>
      <c r="J45" s="247">
        <f t="shared" si="0"/>
        <v>0</v>
      </c>
      <c r="K45" s="1" t="s">
        <v>71</v>
      </c>
      <c r="L45" s="20">
        <v>0</v>
      </c>
      <c r="M45" s="20">
        <v>0</v>
      </c>
      <c r="N45" s="1" t="s">
        <v>71</v>
      </c>
      <c r="O45" s="247">
        <f t="shared" si="1"/>
        <v>0</v>
      </c>
    </row>
    <row r="46" spans="1:15" ht="12.75" customHeight="1" x14ac:dyDescent="0.4">
      <c r="A46" s="272" t="s">
        <v>342</v>
      </c>
      <c r="B46" s="456"/>
      <c r="C46" s="433" t="s">
        <v>40</v>
      </c>
      <c r="D46" s="65"/>
      <c r="E46" s="65"/>
      <c r="F46" s="65"/>
      <c r="G46" s="64"/>
      <c r="H46" s="20">
        <v>0</v>
      </c>
      <c r="I46" s="20">
        <v>0</v>
      </c>
      <c r="J46" s="247">
        <f t="shared" si="0"/>
        <v>0</v>
      </c>
      <c r="K46" s="1" t="s">
        <v>71</v>
      </c>
      <c r="L46" s="20">
        <v>0</v>
      </c>
      <c r="M46" s="20">
        <v>0</v>
      </c>
      <c r="N46" s="1" t="s">
        <v>71</v>
      </c>
      <c r="O46" s="247">
        <f t="shared" si="1"/>
        <v>0</v>
      </c>
    </row>
    <row r="47" spans="1:15" ht="12.75" customHeight="1" x14ac:dyDescent="0.4">
      <c r="A47" s="513" t="s">
        <v>343</v>
      </c>
      <c r="B47" s="456"/>
      <c r="C47" s="433" t="s">
        <v>41</v>
      </c>
      <c r="D47" s="65"/>
      <c r="E47" s="65"/>
      <c r="F47" s="65"/>
      <c r="G47" s="64"/>
      <c r="H47" s="20">
        <v>0</v>
      </c>
      <c r="I47" s="20">
        <v>0</v>
      </c>
      <c r="J47" s="247">
        <f t="shared" si="0"/>
        <v>0</v>
      </c>
      <c r="K47" s="1" t="s">
        <v>71</v>
      </c>
      <c r="L47" s="20">
        <v>0</v>
      </c>
      <c r="M47" s="20">
        <v>0</v>
      </c>
      <c r="N47" s="1" t="s">
        <v>71</v>
      </c>
      <c r="O47" s="247">
        <f t="shared" si="1"/>
        <v>0</v>
      </c>
    </row>
    <row r="48" spans="1:15" ht="12.75" customHeight="1" x14ac:dyDescent="0.4">
      <c r="A48" s="272" t="s">
        <v>344</v>
      </c>
      <c r="B48" s="456"/>
      <c r="C48" s="433" t="s">
        <v>42</v>
      </c>
      <c r="D48" s="65"/>
      <c r="E48" s="65"/>
      <c r="F48" s="65"/>
      <c r="G48" s="64"/>
      <c r="H48" s="20">
        <v>0</v>
      </c>
      <c r="I48" s="20">
        <v>0</v>
      </c>
      <c r="J48" s="247">
        <f t="shared" si="0"/>
        <v>0</v>
      </c>
      <c r="K48" s="1" t="s">
        <v>71</v>
      </c>
      <c r="L48" s="20">
        <v>0</v>
      </c>
      <c r="M48" s="20">
        <v>0</v>
      </c>
      <c r="N48" s="1" t="s">
        <v>71</v>
      </c>
      <c r="O48" s="247">
        <f t="shared" si="1"/>
        <v>0</v>
      </c>
    </row>
    <row r="49" spans="1:22" ht="12.75" customHeight="1" x14ac:dyDescent="0.4">
      <c r="A49" s="513" t="s">
        <v>345</v>
      </c>
      <c r="B49" s="456"/>
      <c r="C49" s="433" t="s">
        <v>43</v>
      </c>
      <c r="D49" s="65"/>
      <c r="E49" s="65"/>
      <c r="F49" s="65"/>
      <c r="G49" s="64"/>
      <c r="H49" s="20">
        <v>0</v>
      </c>
      <c r="I49" s="20">
        <v>0</v>
      </c>
      <c r="J49" s="247">
        <f t="shared" si="0"/>
        <v>0</v>
      </c>
      <c r="K49" s="1" t="s">
        <v>71</v>
      </c>
      <c r="L49" s="20">
        <v>0</v>
      </c>
      <c r="M49" s="20">
        <v>0</v>
      </c>
      <c r="N49" s="1" t="s">
        <v>71</v>
      </c>
      <c r="O49" s="247">
        <f t="shared" si="1"/>
        <v>0</v>
      </c>
    </row>
    <row r="50" spans="1:22" ht="12.75" customHeight="1" x14ac:dyDescent="0.4">
      <c r="A50" s="272" t="s">
        <v>346</v>
      </c>
      <c r="B50" s="456"/>
      <c r="C50" s="433" t="s">
        <v>44</v>
      </c>
      <c r="D50" s="65"/>
      <c r="E50" s="65"/>
      <c r="F50" s="65"/>
      <c r="G50" s="64"/>
      <c r="H50" s="20">
        <v>0</v>
      </c>
      <c r="I50" s="20">
        <v>0</v>
      </c>
      <c r="J50" s="247">
        <f t="shared" si="0"/>
        <v>0</v>
      </c>
      <c r="K50" s="1" t="s">
        <v>71</v>
      </c>
      <c r="L50" s="20">
        <v>0</v>
      </c>
      <c r="M50" s="20">
        <v>0</v>
      </c>
      <c r="N50" s="1" t="s">
        <v>71</v>
      </c>
      <c r="O50" s="247">
        <f t="shared" si="1"/>
        <v>0</v>
      </c>
    </row>
    <row r="51" spans="1:22" ht="12.75" customHeight="1" x14ac:dyDescent="0.4">
      <c r="A51" s="272" t="s">
        <v>347</v>
      </c>
      <c r="B51" s="451" t="s">
        <v>493</v>
      </c>
      <c r="C51" s="452"/>
      <c r="D51" s="452"/>
      <c r="E51" s="452"/>
      <c r="F51" s="452"/>
      <c r="G51" s="453"/>
      <c r="H51" s="236">
        <f t="shared" ref="H51:M51" si="2">SUM(H6:H50)</f>
        <v>0</v>
      </c>
      <c r="I51" s="236">
        <f t="shared" si="2"/>
        <v>0</v>
      </c>
      <c r="J51" s="236">
        <f t="shared" si="2"/>
        <v>0</v>
      </c>
      <c r="K51" s="273" t="s">
        <v>71</v>
      </c>
      <c r="L51" s="236">
        <f t="shared" si="2"/>
        <v>0</v>
      </c>
      <c r="M51" s="236">
        <f t="shared" si="2"/>
        <v>0</v>
      </c>
      <c r="N51" s="273" t="s">
        <v>71</v>
      </c>
      <c r="O51" s="236">
        <f>SUM(J51:M51)</f>
        <v>0</v>
      </c>
    </row>
    <row r="52" spans="1:22" ht="12.75" customHeight="1" x14ac:dyDescent="0.4">
      <c r="A52" s="513"/>
      <c r="B52" s="248"/>
      <c r="C52" s="65"/>
      <c r="D52" s="65"/>
      <c r="E52" s="65"/>
      <c r="F52" s="65"/>
      <c r="G52" s="249"/>
      <c r="H52" s="251"/>
      <c r="I52" s="251"/>
      <c r="J52" s="251"/>
      <c r="K52" s="1"/>
      <c r="L52" s="251"/>
      <c r="M52" s="251"/>
      <c r="N52" s="1"/>
      <c r="O52" s="251"/>
    </row>
    <row r="53" spans="1:22" ht="12.75" customHeight="1" x14ac:dyDescent="0.4">
      <c r="A53" s="513">
        <v>2</v>
      </c>
      <c r="B53" s="454" t="s">
        <v>416</v>
      </c>
      <c r="C53" s="433"/>
      <c r="D53" s="433"/>
      <c r="E53" s="433"/>
      <c r="F53" s="433"/>
      <c r="G53" s="455"/>
      <c r="H53" s="20">
        <v>0</v>
      </c>
      <c r="I53" s="20">
        <v>0</v>
      </c>
      <c r="J53" s="247">
        <f>SUM(H53:I53)</f>
        <v>0</v>
      </c>
      <c r="K53" s="1" t="s">
        <v>71</v>
      </c>
      <c r="L53" s="20">
        <v>0</v>
      </c>
      <c r="M53" s="20">
        <v>0</v>
      </c>
      <c r="N53" s="1" t="s">
        <v>71</v>
      </c>
      <c r="O53" s="247">
        <f>SUM(J53:M53)</f>
        <v>0</v>
      </c>
    </row>
    <row r="54" spans="1:22" ht="12.75" customHeight="1" x14ac:dyDescent="0.4">
      <c r="A54" s="513"/>
      <c r="B54" s="248"/>
      <c r="C54" s="65"/>
      <c r="D54" s="65"/>
      <c r="E54" s="65"/>
      <c r="F54" s="65"/>
      <c r="G54" s="249"/>
      <c r="H54" s="251"/>
      <c r="I54" s="251"/>
      <c r="J54" s="251"/>
      <c r="K54" s="1"/>
      <c r="L54" s="251"/>
      <c r="M54" s="251"/>
      <c r="N54" s="1"/>
      <c r="O54" s="251"/>
    </row>
    <row r="55" spans="1:22" ht="12.75" customHeight="1" x14ac:dyDescent="0.45">
      <c r="A55" s="513">
        <v>3</v>
      </c>
      <c r="B55" s="721" t="s">
        <v>61</v>
      </c>
      <c r="C55" s="722"/>
      <c r="D55" s="722"/>
      <c r="E55" s="722"/>
      <c r="F55" s="722"/>
      <c r="G55" s="424"/>
      <c r="H55" s="144"/>
      <c r="I55" s="144"/>
      <c r="J55" s="144"/>
      <c r="K55" s="271"/>
      <c r="L55" s="144"/>
      <c r="M55" s="144"/>
      <c r="N55" s="271"/>
      <c r="O55" s="144"/>
    </row>
    <row r="56" spans="1:22" ht="12.75" customHeight="1" x14ac:dyDescent="0.4">
      <c r="A56" s="513" t="s">
        <v>238</v>
      </c>
      <c r="B56" s="456"/>
      <c r="C56" s="433" t="s">
        <v>417</v>
      </c>
      <c r="D56" s="65"/>
      <c r="E56" s="65"/>
      <c r="F56" s="65"/>
      <c r="G56" s="64"/>
      <c r="H56" s="20">
        <v>0</v>
      </c>
      <c r="I56" s="20">
        <v>0</v>
      </c>
      <c r="J56" s="247">
        <f>SUM(H56:I56)</f>
        <v>0</v>
      </c>
      <c r="K56" s="1" t="s">
        <v>71</v>
      </c>
      <c r="L56" s="20">
        <v>0</v>
      </c>
      <c r="M56" s="20">
        <v>0</v>
      </c>
      <c r="N56" s="1" t="s">
        <v>71</v>
      </c>
      <c r="O56" s="247">
        <f>SUM(J56:M56)</f>
        <v>0</v>
      </c>
    </row>
    <row r="57" spans="1:22" ht="12.75" customHeight="1" x14ac:dyDescent="0.4">
      <c r="A57" s="513" t="s">
        <v>239</v>
      </c>
      <c r="B57" s="67"/>
      <c r="C57" s="452" t="s">
        <v>418</v>
      </c>
      <c r="D57" s="79"/>
      <c r="E57" s="79"/>
      <c r="F57" s="79"/>
      <c r="G57" s="73"/>
      <c r="H57" s="92">
        <f>H60</f>
        <v>0</v>
      </c>
      <c r="I57" s="92">
        <f>I60</f>
        <v>0</v>
      </c>
      <c r="J57" s="236">
        <f>SUM(H57:I57)</f>
        <v>0</v>
      </c>
      <c r="K57" s="19" t="s">
        <v>71</v>
      </c>
      <c r="L57" s="92">
        <f>SUM(L58:L60)</f>
        <v>0</v>
      </c>
      <c r="M57" s="92">
        <f>M60</f>
        <v>0</v>
      </c>
      <c r="N57" s="19" t="s">
        <v>71</v>
      </c>
      <c r="O57" s="236">
        <f>SUM(J57:M57)</f>
        <v>0</v>
      </c>
      <c r="Q57" s="179"/>
      <c r="R57" s="179"/>
      <c r="S57" s="179"/>
      <c r="T57" s="179"/>
      <c r="U57" s="179"/>
      <c r="V57" s="179"/>
    </row>
    <row r="58" spans="1:22" ht="12.75" customHeight="1" x14ac:dyDescent="0.4">
      <c r="A58" s="513" t="s">
        <v>275</v>
      </c>
      <c r="B58" s="431"/>
      <c r="C58" s="432"/>
      <c r="D58" s="433" t="s">
        <v>855</v>
      </c>
      <c r="E58" s="432"/>
      <c r="F58" s="432"/>
      <c r="G58" s="434"/>
      <c r="H58" s="1" t="s">
        <v>71</v>
      </c>
      <c r="I58" s="1" t="s">
        <v>71</v>
      </c>
      <c r="J58" s="1" t="s">
        <v>71</v>
      </c>
      <c r="K58" s="1" t="s">
        <v>71</v>
      </c>
      <c r="L58" s="20">
        <v>0</v>
      </c>
      <c r="M58" s="1" t="s">
        <v>71</v>
      </c>
      <c r="N58" s="1" t="s">
        <v>71</v>
      </c>
      <c r="O58" s="247">
        <f>L58</f>
        <v>0</v>
      </c>
      <c r="Q58" s="179"/>
      <c r="R58" s="179"/>
      <c r="S58" s="179"/>
      <c r="T58" s="179"/>
      <c r="U58" s="179"/>
      <c r="V58" s="179"/>
    </row>
    <row r="59" spans="1:22" ht="12.75" customHeight="1" x14ac:dyDescent="0.4">
      <c r="A59" s="513" t="s">
        <v>272</v>
      </c>
      <c r="B59" s="431"/>
      <c r="C59" s="432"/>
      <c r="D59" s="433" t="s">
        <v>294</v>
      </c>
      <c r="E59" s="432"/>
      <c r="F59" s="432"/>
      <c r="G59" s="434"/>
      <c r="H59" s="1" t="s">
        <v>71</v>
      </c>
      <c r="I59" s="1" t="s">
        <v>71</v>
      </c>
      <c r="J59" s="1" t="s">
        <v>71</v>
      </c>
      <c r="K59" s="1" t="s">
        <v>71</v>
      </c>
      <c r="L59" s="20">
        <v>0</v>
      </c>
      <c r="M59" s="1" t="s">
        <v>71</v>
      </c>
      <c r="N59" s="1" t="s">
        <v>71</v>
      </c>
      <c r="O59" s="247">
        <f>L59</f>
        <v>0</v>
      </c>
      <c r="Q59" s="179"/>
      <c r="R59" s="179"/>
      <c r="S59" s="179"/>
      <c r="T59" s="179"/>
      <c r="U59" s="179"/>
      <c r="V59" s="179"/>
    </row>
    <row r="60" spans="1:22" ht="12.75" customHeight="1" x14ac:dyDescent="0.4">
      <c r="A60" s="513" t="s">
        <v>273</v>
      </c>
      <c r="B60" s="431"/>
      <c r="C60" s="432"/>
      <c r="D60" s="433" t="s">
        <v>69</v>
      </c>
      <c r="E60" s="432"/>
      <c r="F60" s="432"/>
      <c r="G60" s="434"/>
      <c r="H60" s="20">
        <v>0</v>
      </c>
      <c r="I60" s="20">
        <v>0</v>
      </c>
      <c r="J60" s="247">
        <f>SUM(H60:I60)</f>
        <v>0</v>
      </c>
      <c r="K60" s="1" t="s">
        <v>71</v>
      </c>
      <c r="L60" s="20">
        <v>0</v>
      </c>
      <c r="M60" s="20">
        <v>0</v>
      </c>
      <c r="N60" s="1" t="s">
        <v>71</v>
      </c>
      <c r="O60" s="247">
        <f>SUM(J60:M60)</f>
        <v>0</v>
      </c>
    </row>
    <row r="61" spans="1:22" ht="12.75" customHeight="1" x14ac:dyDescent="0.4">
      <c r="A61" s="513" t="s">
        <v>240</v>
      </c>
      <c r="B61" s="456"/>
      <c r="C61" s="433" t="s">
        <v>419</v>
      </c>
      <c r="D61" s="65"/>
      <c r="E61" s="65"/>
      <c r="F61" s="65"/>
      <c r="G61" s="64"/>
      <c r="H61" s="20">
        <v>0</v>
      </c>
      <c r="I61" s="20">
        <v>0</v>
      </c>
      <c r="J61" s="247">
        <f>SUM(H61:I61)</f>
        <v>0</v>
      </c>
      <c r="K61" s="1" t="s">
        <v>71</v>
      </c>
      <c r="L61" s="20">
        <v>0</v>
      </c>
      <c r="M61" s="20">
        <v>0</v>
      </c>
      <c r="N61" s="1" t="s">
        <v>71</v>
      </c>
      <c r="O61" s="247">
        <f>SUM(J61:M61)</f>
        <v>0</v>
      </c>
    </row>
    <row r="62" spans="1:22" ht="12.75" customHeight="1" x14ac:dyDescent="0.4">
      <c r="A62" s="513" t="s">
        <v>241</v>
      </c>
      <c r="B62" s="451" t="s">
        <v>62</v>
      </c>
      <c r="C62" s="452"/>
      <c r="D62" s="452"/>
      <c r="E62" s="452"/>
      <c r="F62" s="452"/>
      <c r="G62" s="453"/>
      <c r="H62" s="236">
        <f t="shared" ref="H62:M62" si="3">H56+H57+H61</f>
        <v>0</v>
      </c>
      <c r="I62" s="236">
        <f t="shared" si="3"/>
        <v>0</v>
      </c>
      <c r="J62" s="236">
        <f t="shared" si="3"/>
        <v>0</v>
      </c>
      <c r="K62" s="273" t="s">
        <v>71</v>
      </c>
      <c r="L62" s="236">
        <f t="shared" si="3"/>
        <v>0</v>
      </c>
      <c r="M62" s="236">
        <f t="shared" si="3"/>
        <v>0</v>
      </c>
      <c r="N62" s="273" t="s">
        <v>71</v>
      </c>
      <c r="O62" s="236">
        <f>SUM(J62:M62)</f>
        <v>0</v>
      </c>
    </row>
    <row r="63" spans="1:22" ht="12.75" customHeight="1" x14ac:dyDescent="0.45">
      <c r="A63" s="513"/>
      <c r="B63" s="460"/>
      <c r="C63" s="461"/>
      <c r="D63" s="461"/>
      <c r="E63" s="461"/>
      <c r="F63" s="461"/>
      <c r="G63" s="462"/>
      <c r="H63" s="251"/>
      <c r="I63" s="251"/>
      <c r="J63" s="251"/>
      <c r="K63" s="274"/>
      <c r="L63" s="251"/>
      <c r="M63" s="251"/>
      <c r="N63" s="274"/>
      <c r="O63" s="251"/>
    </row>
    <row r="64" spans="1:22" ht="12.75" customHeight="1" x14ac:dyDescent="0.45">
      <c r="A64" s="513">
        <v>4</v>
      </c>
      <c r="B64" s="721" t="s">
        <v>423</v>
      </c>
      <c r="C64" s="722"/>
      <c r="D64" s="722"/>
      <c r="E64" s="722"/>
      <c r="F64" s="722"/>
      <c r="G64" s="424"/>
      <c r="H64" s="144"/>
      <c r="I64" s="144"/>
      <c r="J64" s="144"/>
      <c r="K64" s="271"/>
      <c r="L64" s="144"/>
      <c r="M64" s="144"/>
      <c r="N64" s="271"/>
      <c r="O64" s="144"/>
    </row>
    <row r="65" spans="1:15" ht="12.75" customHeight="1" x14ac:dyDescent="0.4">
      <c r="A65" s="513" t="s">
        <v>235</v>
      </c>
      <c r="B65" s="456"/>
      <c r="C65" s="433" t="s">
        <v>72</v>
      </c>
      <c r="D65" s="65"/>
      <c r="E65" s="65"/>
      <c r="F65" s="65"/>
      <c r="G65" s="64"/>
      <c r="H65" s="1" t="s">
        <v>71</v>
      </c>
      <c r="I65" s="20">
        <v>0</v>
      </c>
      <c r="J65" s="247">
        <f>I65</f>
        <v>0</v>
      </c>
      <c r="K65" s="1" t="s">
        <v>71</v>
      </c>
      <c r="L65" s="20">
        <v>0</v>
      </c>
      <c r="M65" s="1" t="s">
        <v>71</v>
      </c>
      <c r="N65" s="20">
        <v>0</v>
      </c>
      <c r="O65" s="247">
        <f>SUM(J65:N65)</f>
        <v>0</v>
      </c>
    </row>
    <row r="66" spans="1:15" ht="12.75" customHeight="1" x14ac:dyDescent="0.4">
      <c r="A66" s="513" t="s">
        <v>236</v>
      </c>
      <c r="B66" s="456"/>
      <c r="C66" s="433" t="s">
        <v>73</v>
      </c>
      <c r="D66" s="65"/>
      <c r="E66" s="65"/>
      <c r="F66" s="65"/>
      <c r="G66" s="64"/>
      <c r="H66" s="1" t="s">
        <v>71</v>
      </c>
      <c r="I66" s="20">
        <v>0</v>
      </c>
      <c r="J66" s="247">
        <f>I66</f>
        <v>0</v>
      </c>
      <c r="K66" s="275" t="s">
        <v>71</v>
      </c>
      <c r="L66" s="20">
        <v>0</v>
      </c>
      <c r="M66" s="20">
        <v>0</v>
      </c>
      <c r="N66" s="20">
        <v>0</v>
      </c>
      <c r="O66" s="247">
        <f>SUM(J66:N66)</f>
        <v>0</v>
      </c>
    </row>
    <row r="67" spans="1:15" ht="12.75" customHeight="1" x14ac:dyDescent="0.4">
      <c r="A67" s="513" t="s">
        <v>237</v>
      </c>
      <c r="B67" s="451" t="s">
        <v>422</v>
      </c>
      <c r="C67" s="452"/>
      <c r="D67" s="452"/>
      <c r="E67" s="452"/>
      <c r="F67" s="452"/>
      <c r="G67" s="453"/>
      <c r="H67" s="273" t="s">
        <v>71</v>
      </c>
      <c r="I67" s="154">
        <f>SUM(I65:I66)</f>
        <v>0</v>
      </c>
      <c r="J67" s="154">
        <f>SUM(J65:J66)</f>
        <v>0</v>
      </c>
      <c r="K67" s="154" t="s">
        <v>71</v>
      </c>
      <c r="L67" s="154">
        <f>SUM(L65:L66)</f>
        <v>0</v>
      </c>
      <c r="M67" s="154">
        <f>SUM(M66)</f>
        <v>0</v>
      </c>
      <c r="N67" s="154">
        <f>SUM(N65:N66)</f>
        <v>0</v>
      </c>
      <c r="O67" s="154">
        <f>SUM(J67:N67)</f>
        <v>0</v>
      </c>
    </row>
    <row r="68" spans="1:15" ht="12.75" customHeight="1" x14ac:dyDescent="0.45">
      <c r="A68" s="513"/>
      <c r="B68" s="460"/>
      <c r="C68" s="461"/>
      <c r="D68" s="461"/>
      <c r="E68" s="461"/>
      <c r="F68" s="461"/>
      <c r="G68" s="462"/>
      <c r="H68" s="251"/>
      <c r="I68" s="251"/>
      <c r="J68" s="251"/>
      <c r="K68" s="274"/>
      <c r="L68" s="251"/>
      <c r="M68" s="251"/>
      <c r="N68" s="274"/>
      <c r="O68" s="251"/>
    </row>
    <row r="69" spans="1:15" ht="12.75" customHeight="1" x14ac:dyDescent="0.45">
      <c r="A69" s="513">
        <v>5</v>
      </c>
      <c r="B69" s="721" t="s">
        <v>77</v>
      </c>
      <c r="C69" s="722"/>
      <c r="D69" s="722"/>
      <c r="E69" s="722"/>
      <c r="F69" s="722"/>
      <c r="G69" s="424"/>
      <c r="H69" s="18"/>
      <c r="I69" s="18"/>
      <c r="J69" s="144"/>
      <c r="K69" s="271"/>
      <c r="L69" s="144"/>
      <c r="M69" s="144"/>
      <c r="N69" s="271"/>
      <c r="O69" s="144"/>
    </row>
    <row r="70" spans="1:15" ht="12.75" customHeight="1" x14ac:dyDescent="0.4">
      <c r="A70" s="513" t="s">
        <v>242</v>
      </c>
      <c r="B70" s="431"/>
      <c r="C70" s="433" t="s">
        <v>186</v>
      </c>
      <c r="D70" s="432"/>
      <c r="E70" s="432"/>
      <c r="F70" s="432"/>
      <c r="G70" s="434"/>
      <c r="H70" s="1" t="s">
        <v>71</v>
      </c>
      <c r="I70" s="20">
        <v>0</v>
      </c>
      <c r="J70" s="247">
        <f>I70</f>
        <v>0</v>
      </c>
      <c r="K70" s="275" t="s">
        <v>71</v>
      </c>
      <c r="L70" s="20">
        <v>0</v>
      </c>
      <c r="M70" s="20">
        <v>0</v>
      </c>
      <c r="N70" s="20">
        <v>0</v>
      </c>
      <c r="O70" s="247">
        <f>SUM(J70:N70)</f>
        <v>0</v>
      </c>
    </row>
    <row r="71" spans="1:15" ht="12.75" customHeight="1" x14ac:dyDescent="0.4">
      <c r="A71" s="513" t="s">
        <v>243</v>
      </c>
      <c r="B71" s="431"/>
      <c r="C71" s="433" t="s">
        <v>166</v>
      </c>
      <c r="D71" s="432"/>
      <c r="E71" s="432"/>
      <c r="F71" s="432"/>
      <c r="G71" s="434"/>
      <c r="H71" s="1" t="s">
        <v>71</v>
      </c>
      <c r="I71" s="20">
        <v>0</v>
      </c>
      <c r="J71" s="247">
        <f>I71</f>
        <v>0</v>
      </c>
      <c r="K71" s="275" t="s">
        <v>71</v>
      </c>
      <c r="L71" s="20">
        <v>0</v>
      </c>
      <c r="M71" s="20">
        <v>0</v>
      </c>
      <c r="N71" s="20">
        <v>0</v>
      </c>
      <c r="O71" s="247">
        <f>SUM(J71:N71)</f>
        <v>0</v>
      </c>
    </row>
    <row r="72" spans="1:15" ht="12.75" customHeight="1" x14ac:dyDescent="0.4">
      <c r="A72" s="513" t="s">
        <v>244</v>
      </c>
      <c r="B72" s="451" t="s">
        <v>424</v>
      </c>
      <c r="C72" s="452"/>
      <c r="D72" s="452"/>
      <c r="E72" s="452"/>
      <c r="F72" s="452"/>
      <c r="G72" s="453"/>
      <c r="H72" s="273" t="s">
        <v>71</v>
      </c>
      <c r="I72" s="114">
        <f>SUM(I70:I71)</f>
        <v>0</v>
      </c>
      <c r="J72" s="236">
        <f>SUM(J70:J71)</f>
        <v>0</v>
      </c>
      <c r="K72" s="154" t="s">
        <v>71</v>
      </c>
      <c r="L72" s="236">
        <f>SUM(L70:L71)</f>
        <v>0</v>
      </c>
      <c r="M72" s="236">
        <f>SUM(M70:M71)</f>
        <v>0</v>
      </c>
      <c r="N72" s="154">
        <f>SUM(N70:N71)</f>
        <v>0</v>
      </c>
      <c r="O72" s="236">
        <f>SUM(J72:N72)</f>
        <v>0</v>
      </c>
    </row>
    <row r="73" spans="1:15" ht="12.75" customHeight="1" x14ac:dyDescent="0.45">
      <c r="A73" s="513"/>
      <c r="B73" s="460"/>
      <c r="C73" s="461"/>
      <c r="D73" s="461"/>
      <c r="E73" s="461"/>
      <c r="F73" s="461"/>
      <c r="G73" s="462"/>
      <c r="H73" s="251"/>
      <c r="I73" s="251"/>
      <c r="J73" s="251"/>
      <c r="K73" s="274"/>
      <c r="L73" s="251"/>
      <c r="M73" s="251"/>
      <c r="N73" s="274"/>
      <c r="O73" s="251"/>
    </row>
    <row r="74" spans="1:15" ht="12.75" customHeight="1" x14ac:dyDescent="0.45">
      <c r="A74" s="513">
        <v>6</v>
      </c>
      <c r="B74" s="721" t="s">
        <v>47</v>
      </c>
      <c r="C74" s="722"/>
      <c r="D74" s="722"/>
      <c r="E74" s="722"/>
      <c r="F74" s="722"/>
      <c r="G74" s="424"/>
      <c r="H74" s="18"/>
      <c r="I74" s="18"/>
      <c r="J74" s="144"/>
      <c r="K74" s="271"/>
      <c r="L74" s="144"/>
      <c r="M74" s="144"/>
      <c r="N74" s="271"/>
      <c r="O74" s="144"/>
    </row>
    <row r="75" spans="1:15" ht="12.75" customHeight="1" x14ac:dyDescent="0.4">
      <c r="A75" s="513" t="s">
        <v>248</v>
      </c>
      <c r="B75" s="86"/>
      <c r="C75" s="108" t="s">
        <v>824</v>
      </c>
      <c r="D75" s="85"/>
      <c r="E75" s="85"/>
      <c r="F75" s="85"/>
      <c r="G75" s="85"/>
      <c r="H75" s="251"/>
      <c r="I75" s="20"/>
      <c r="J75" s="20"/>
      <c r="K75" s="1"/>
      <c r="L75" s="20"/>
      <c r="M75" s="20"/>
      <c r="N75" s="1"/>
      <c r="O75" s="6"/>
    </row>
    <row r="76" spans="1:15" ht="12.75" customHeight="1" x14ac:dyDescent="0.4">
      <c r="A76" s="423" t="s">
        <v>275</v>
      </c>
      <c r="B76" s="87"/>
      <c r="C76" s="90"/>
      <c r="D76" s="109" t="s">
        <v>164</v>
      </c>
      <c r="E76" s="90"/>
      <c r="F76" s="90"/>
      <c r="G76" s="88"/>
      <c r="H76" s="20">
        <v>0</v>
      </c>
      <c r="I76" s="20">
        <v>0</v>
      </c>
      <c r="J76" s="6">
        <f t="shared" ref="J76:J96" si="4">SUM(H76:I76)</f>
        <v>0</v>
      </c>
      <c r="K76" s="1" t="s">
        <v>71</v>
      </c>
      <c r="L76" s="20">
        <v>0</v>
      </c>
      <c r="M76" s="20">
        <v>0</v>
      </c>
      <c r="N76" s="1" t="s">
        <v>71</v>
      </c>
      <c r="O76" s="6">
        <f t="shared" ref="O76:O83" si="5">SUM(J76:M76)</f>
        <v>0</v>
      </c>
    </row>
    <row r="77" spans="1:15" ht="12.75" customHeight="1" x14ac:dyDescent="0.4">
      <c r="A77" s="423" t="s">
        <v>272</v>
      </c>
      <c r="B77" s="87"/>
      <c r="C77" s="90"/>
      <c r="D77" s="109" t="s">
        <v>163</v>
      </c>
      <c r="E77" s="90"/>
      <c r="F77" s="90"/>
      <c r="G77" s="88"/>
      <c r="H77" s="20">
        <v>0</v>
      </c>
      <c r="I77" s="20">
        <v>0</v>
      </c>
      <c r="J77" s="6">
        <f t="shared" si="4"/>
        <v>0</v>
      </c>
      <c r="K77" s="1" t="s">
        <v>71</v>
      </c>
      <c r="L77" s="20">
        <v>0</v>
      </c>
      <c r="M77" s="20">
        <v>0</v>
      </c>
      <c r="N77" s="1" t="s">
        <v>71</v>
      </c>
      <c r="O77" s="6">
        <f t="shared" si="5"/>
        <v>0</v>
      </c>
    </row>
    <row r="78" spans="1:15" ht="12.75" customHeight="1" x14ac:dyDescent="0.4">
      <c r="A78" s="423" t="s">
        <v>273</v>
      </c>
      <c r="B78" s="87"/>
      <c r="C78" s="90"/>
      <c r="D78" s="109" t="s">
        <v>298</v>
      </c>
      <c r="E78" s="90"/>
      <c r="F78" s="90"/>
      <c r="G78" s="88"/>
      <c r="H78" s="20">
        <v>0</v>
      </c>
      <c r="I78" s="20">
        <v>0</v>
      </c>
      <c r="J78" s="6">
        <f t="shared" si="4"/>
        <v>0</v>
      </c>
      <c r="K78" s="1" t="s">
        <v>71</v>
      </c>
      <c r="L78" s="20">
        <v>0</v>
      </c>
      <c r="M78" s="20">
        <v>0</v>
      </c>
      <c r="N78" s="1" t="s">
        <v>71</v>
      </c>
      <c r="O78" s="6">
        <f t="shared" si="5"/>
        <v>0</v>
      </c>
    </row>
    <row r="79" spans="1:15" ht="12.75" customHeight="1" x14ac:dyDescent="0.4">
      <c r="A79" s="423" t="s">
        <v>274</v>
      </c>
      <c r="B79" s="87"/>
      <c r="C79" s="90"/>
      <c r="D79" s="109" t="s">
        <v>162</v>
      </c>
      <c r="E79" s="90"/>
      <c r="F79" s="90"/>
      <c r="G79" s="88"/>
      <c r="H79" s="20">
        <v>0</v>
      </c>
      <c r="I79" s="20">
        <v>0</v>
      </c>
      <c r="J79" s="6">
        <f t="shared" si="4"/>
        <v>0</v>
      </c>
      <c r="K79" s="1" t="s">
        <v>71</v>
      </c>
      <c r="L79" s="20">
        <v>0</v>
      </c>
      <c r="M79" s="20">
        <v>0</v>
      </c>
      <c r="N79" s="1" t="s">
        <v>71</v>
      </c>
      <c r="O79" s="6">
        <f t="shared" si="5"/>
        <v>0</v>
      </c>
    </row>
    <row r="80" spans="1:15" ht="12.75" customHeight="1" x14ac:dyDescent="0.4">
      <c r="A80" s="423" t="s">
        <v>276</v>
      </c>
      <c r="B80" s="87"/>
      <c r="C80" s="90"/>
      <c r="D80" s="109" t="s">
        <v>161</v>
      </c>
      <c r="E80" s="90"/>
      <c r="F80" s="90"/>
      <c r="G80" s="88"/>
      <c r="H80" s="20">
        <v>0</v>
      </c>
      <c r="I80" s="20">
        <v>0</v>
      </c>
      <c r="J80" s="6">
        <f t="shared" si="4"/>
        <v>0</v>
      </c>
      <c r="K80" s="1" t="s">
        <v>71</v>
      </c>
      <c r="L80" s="20">
        <v>0</v>
      </c>
      <c r="M80" s="20">
        <v>0</v>
      </c>
      <c r="N80" s="1" t="s">
        <v>71</v>
      </c>
      <c r="O80" s="6">
        <f t="shared" si="5"/>
        <v>0</v>
      </c>
    </row>
    <row r="81" spans="1:15" ht="12.75" customHeight="1" x14ac:dyDescent="0.4">
      <c r="A81" s="423" t="s">
        <v>277</v>
      </c>
      <c r="B81" s="87"/>
      <c r="C81" s="90"/>
      <c r="D81" s="109" t="s">
        <v>160</v>
      </c>
      <c r="E81" s="90"/>
      <c r="F81" s="90"/>
      <c r="G81" s="88"/>
      <c r="H81" s="20">
        <v>0</v>
      </c>
      <c r="I81" s="20">
        <v>0</v>
      </c>
      <c r="J81" s="6">
        <f t="shared" si="4"/>
        <v>0</v>
      </c>
      <c r="K81" s="1" t="s">
        <v>71</v>
      </c>
      <c r="L81" s="20">
        <v>0</v>
      </c>
      <c r="M81" s="20">
        <v>0</v>
      </c>
      <c r="N81" s="1" t="s">
        <v>71</v>
      </c>
      <c r="O81" s="6">
        <f t="shared" si="5"/>
        <v>0</v>
      </c>
    </row>
    <row r="82" spans="1:15" ht="12.75" customHeight="1" x14ac:dyDescent="0.4">
      <c r="A82" s="423" t="s">
        <v>278</v>
      </c>
      <c r="B82" s="87"/>
      <c r="C82" s="90"/>
      <c r="D82" s="109" t="s">
        <v>159</v>
      </c>
      <c r="E82" s="90"/>
      <c r="F82" s="90"/>
      <c r="G82" s="88"/>
      <c r="H82" s="20">
        <v>0</v>
      </c>
      <c r="I82" s="20">
        <v>0</v>
      </c>
      <c r="J82" s="6">
        <f t="shared" si="4"/>
        <v>0</v>
      </c>
      <c r="K82" s="1" t="s">
        <v>71</v>
      </c>
      <c r="L82" s="20">
        <v>0</v>
      </c>
      <c r="M82" s="20">
        <v>0</v>
      </c>
      <c r="N82" s="1" t="s">
        <v>71</v>
      </c>
      <c r="O82" s="6">
        <f t="shared" si="5"/>
        <v>0</v>
      </c>
    </row>
    <row r="83" spans="1:15" ht="12.75" customHeight="1" x14ac:dyDescent="0.4">
      <c r="A83" s="423" t="s">
        <v>279</v>
      </c>
      <c r="B83" s="87"/>
      <c r="C83" s="90"/>
      <c r="D83" s="109" t="s">
        <v>50</v>
      </c>
      <c r="E83" s="90"/>
      <c r="F83" s="90"/>
      <c r="G83" s="88"/>
      <c r="H83" s="20">
        <v>0</v>
      </c>
      <c r="I83" s="20">
        <v>0</v>
      </c>
      <c r="J83" s="6">
        <f>SUM(H83:I83)</f>
        <v>0</v>
      </c>
      <c r="K83" s="1" t="s">
        <v>71</v>
      </c>
      <c r="L83" s="20">
        <v>0</v>
      </c>
      <c r="M83" s="20">
        <v>0</v>
      </c>
      <c r="N83" s="1" t="s">
        <v>71</v>
      </c>
      <c r="O83" s="6">
        <f t="shared" si="5"/>
        <v>0</v>
      </c>
    </row>
    <row r="84" spans="1:15" ht="12.75" customHeight="1" x14ac:dyDescent="0.4">
      <c r="A84" s="423" t="s">
        <v>280</v>
      </c>
      <c r="B84" s="451"/>
      <c r="C84" s="452" t="s">
        <v>827</v>
      </c>
      <c r="D84" s="452"/>
      <c r="E84" s="452"/>
      <c r="F84" s="452"/>
      <c r="G84" s="453"/>
      <c r="H84" s="154">
        <f>SUM(H76:H83)</f>
        <v>0</v>
      </c>
      <c r="I84" s="154">
        <f t="shared" ref="I84:O84" si="6">SUM(I76:I83)</f>
        <v>0</v>
      </c>
      <c r="J84" s="154">
        <f t="shared" si="6"/>
        <v>0</v>
      </c>
      <c r="K84" s="154" t="s">
        <v>71</v>
      </c>
      <c r="L84" s="154">
        <f t="shared" si="6"/>
        <v>0</v>
      </c>
      <c r="M84" s="154">
        <f t="shared" si="6"/>
        <v>0</v>
      </c>
      <c r="N84" s="154" t="s">
        <v>71</v>
      </c>
      <c r="O84" s="154">
        <f t="shared" si="6"/>
        <v>0</v>
      </c>
    </row>
    <row r="85" spans="1:15" ht="12.75" customHeight="1" x14ac:dyDescent="0.4">
      <c r="A85" s="513" t="s">
        <v>249</v>
      </c>
      <c r="B85" s="86"/>
      <c r="C85" s="109" t="s">
        <v>52</v>
      </c>
      <c r="D85" s="91"/>
      <c r="E85" s="91"/>
      <c r="F85" s="91"/>
      <c r="G85" s="89"/>
      <c r="H85" s="20">
        <v>0</v>
      </c>
      <c r="I85" s="20">
        <v>0</v>
      </c>
      <c r="J85" s="6">
        <f t="shared" si="4"/>
        <v>0</v>
      </c>
      <c r="K85" s="1" t="s">
        <v>71</v>
      </c>
      <c r="L85" s="20">
        <v>0</v>
      </c>
      <c r="M85" s="20">
        <v>0</v>
      </c>
      <c r="N85" s="1" t="s">
        <v>71</v>
      </c>
      <c r="O85" s="6">
        <f t="shared" ref="O85:O96" si="7">SUM(J85:M85)</f>
        <v>0</v>
      </c>
    </row>
    <row r="86" spans="1:15" ht="12.75" customHeight="1" x14ac:dyDescent="0.4">
      <c r="A86" s="513" t="s">
        <v>250</v>
      </c>
      <c r="B86" s="86"/>
      <c r="C86" s="109" t="s">
        <v>53</v>
      </c>
      <c r="D86" s="91"/>
      <c r="E86" s="91"/>
      <c r="F86" s="91"/>
      <c r="G86" s="89"/>
      <c r="H86" s="20">
        <v>0</v>
      </c>
      <c r="I86" s="20">
        <v>0</v>
      </c>
      <c r="J86" s="6">
        <f>SUM(H86:I86)</f>
        <v>0</v>
      </c>
      <c r="K86" s="1" t="s">
        <v>71</v>
      </c>
      <c r="L86" s="20">
        <v>0</v>
      </c>
      <c r="M86" s="20">
        <v>0</v>
      </c>
      <c r="N86" s="1" t="s">
        <v>71</v>
      </c>
      <c r="O86" s="6">
        <f t="shared" si="7"/>
        <v>0</v>
      </c>
    </row>
    <row r="87" spans="1:15" ht="12.3" x14ac:dyDescent="0.4">
      <c r="A87" s="513" t="s">
        <v>355</v>
      </c>
      <c r="B87" s="86"/>
      <c r="C87" s="109" t="s">
        <v>158</v>
      </c>
      <c r="D87" s="91"/>
      <c r="E87" s="91"/>
      <c r="F87" s="91"/>
      <c r="G87" s="89"/>
      <c r="H87" s="20">
        <v>0</v>
      </c>
      <c r="I87" s="20">
        <v>0</v>
      </c>
      <c r="J87" s="6">
        <f t="shared" si="4"/>
        <v>0</v>
      </c>
      <c r="K87" s="1" t="s">
        <v>71</v>
      </c>
      <c r="L87" s="20">
        <v>0</v>
      </c>
      <c r="M87" s="20">
        <v>0</v>
      </c>
      <c r="N87" s="1" t="s">
        <v>71</v>
      </c>
      <c r="O87" s="6">
        <f t="shared" si="7"/>
        <v>0</v>
      </c>
    </row>
    <row r="88" spans="1:15" ht="12.3" x14ac:dyDescent="0.4">
      <c r="A88" s="513" t="s">
        <v>356</v>
      </c>
      <c r="B88" s="86"/>
      <c r="C88" s="109" t="s">
        <v>54</v>
      </c>
      <c r="D88" s="91"/>
      <c r="E88" s="91"/>
      <c r="F88" s="91"/>
      <c r="G88" s="89"/>
      <c r="H88" s="20">
        <v>0</v>
      </c>
      <c r="I88" s="20">
        <v>0</v>
      </c>
      <c r="J88" s="6">
        <f t="shared" si="4"/>
        <v>0</v>
      </c>
      <c r="K88" s="1" t="s">
        <v>71</v>
      </c>
      <c r="L88" s="20">
        <v>0</v>
      </c>
      <c r="M88" s="20">
        <v>0</v>
      </c>
      <c r="N88" s="1" t="s">
        <v>71</v>
      </c>
      <c r="O88" s="6">
        <f t="shared" si="7"/>
        <v>0</v>
      </c>
    </row>
    <row r="89" spans="1:15" ht="12.3" x14ac:dyDescent="0.4">
      <c r="A89" s="513" t="s">
        <v>357</v>
      </c>
      <c r="B89" s="86"/>
      <c r="C89" s="121" t="s">
        <v>192</v>
      </c>
      <c r="D89" s="91"/>
      <c r="E89" s="91"/>
      <c r="F89" s="91"/>
      <c r="G89" s="89"/>
      <c r="H89" s="20">
        <v>0</v>
      </c>
      <c r="I89" s="20">
        <v>0</v>
      </c>
      <c r="J89" s="6">
        <f t="shared" si="4"/>
        <v>0</v>
      </c>
      <c r="K89" s="1" t="s">
        <v>71</v>
      </c>
      <c r="L89" s="20">
        <v>0</v>
      </c>
      <c r="M89" s="20">
        <v>0</v>
      </c>
      <c r="N89" s="1" t="s">
        <v>71</v>
      </c>
      <c r="O89" s="6">
        <f t="shared" si="7"/>
        <v>0</v>
      </c>
    </row>
    <row r="90" spans="1:15" ht="12.3" x14ac:dyDescent="0.4">
      <c r="A90" s="513" t="s">
        <v>434</v>
      </c>
      <c r="B90" s="86"/>
      <c r="C90" s="109" t="s">
        <v>55</v>
      </c>
      <c r="D90" s="91"/>
      <c r="E90" s="91"/>
      <c r="F90" s="91"/>
      <c r="G90" s="89"/>
      <c r="H90" s="20">
        <v>0</v>
      </c>
      <c r="I90" s="20">
        <v>0</v>
      </c>
      <c r="J90" s="6">
        <f>SUM(H90:I90)</f>
        <v>0</v>
      </c>
      <c r="K90" s="1" t="s">
        <v>71</v>
      </c>
      <c r="L90" s="20">
        <v>0</v>
      </c>
      <c r="M90" s="20">
        <v>0</v>
      </c>
      <c r="N90" s="1" t="s">
        <v>71</v>
      </c>
      <c r="O90" s="6">
        <f t="shared" si="7"/>
        <v>0</v>
      </c>
    </row>
    <row r="91" spans="1:15" ht="12.3" x14ac:dyDescent="0.4">
      <c r="A91" s="513" t="s">
        <v>435</v>
      </c>
      <c r="B91" s="86"/>
      <c r="C91" s="109" t="s">
        <v>56</v>
      </c>
      <c r="D91" s="91"/>
      <c r="E91" s="91"/>
      <c r="F91" s="91"/>
      <c r="G91" s="89"/>
      <c r="H91" s="20">
        <v>0</v>
      </c>
      <c r="I91" s="20">
        <v>0</v>
      </c>
      <c r="J91" s="6">
        <f>SUM(H91:I91)</f>
        <v>0</v>
      </c>
      <c r="K91" s="1" t="s">
        <v>71</v>
      </c>
      <c r="L91" s="20">
        <v>0</v>
      </c>
      <c r="M91" s="20">
        <v>0</v>
      </c>
      <c r="N91" s="1" t="s">
        <v>71</v>
      </c>
      <c r="O91" s="6">
        <f t="shared" si="7"/>
        <v>0</v>
      </c>
    </row>
    <row r="92" spans="1:15" ht="12.3" x14ac:dyDescent="0.4">
      <c r="A92" s="513" t="s">
        <v>436</v>
      </c>
      <c r="B92" s="86"/>
      <c r="C92" s="109" t="s">
        <v>57</v>
      </c>
      <c r="D92" s="91"/>
      <c r="E92" s="91"/>
      <c r="F92" s="91"/>
      <c r="G92" s="89"/>
      <c r="H92" s="20">
        <v>0</v>
      </c>
      <c r="I92" s="20">
        <v>0</v>
      </c>
      <c r="J92" s="6">
        <f t="shared" si="4"/>
        <v>0</v>
      </c>
      <c r="K92" s="1" t="s">
        <v>71</v>
      </c>
      <c r="L92" s="20">
        <v>0</v>
      </c>
      <c r="M92" s="20">
        <v>0</v>
      </c>
      <c r="N92" s="1" t="s">
        <v>71</v>
      </c>
      <c r="O92" s="6">
        <f t="shared" si="7"/>
        <v>0</v>
      </c>
    </row>
    <row r="93" spans="1:15" ht="12.3" x14ac:dyDescent="0.4">
      <c r="A93" s="513" t="s">
        <v>437</v>
      </c>
      <c r="B93" s="86"/>
      <c r="C93" s="109" t="s">
        <v>191</v>
      </c>
      <c r="D93" s="91"/>
      <c r="E93" s="91"/>
      <c r="F93" s="91"/>
      <c r="G93" s="89"/>
      <c r="H93" s="20">
        <v>0</v>
      </c>
      <c r="I93" s="20">
        <v>0</v>
      </c>
      <c r="J93" s="6">
        <f>SUM(H93:I93)</f>
        <v>0</v>
      </c>
      <c r="K93" s="1" t="s">
        <v>71</v>
      </c>
      <c r="L93" s="20">
        <v>0</v>
      </c>
      <c r="M93" s="20">
        <v>0</v>
      </c>
      <c r="N93" s="1" t="s">
        <v>71</v>
      </c>
      <c r="O93" s="6">
        <f t="shared" si="7"/>
        <v>0</v>
      </c>
    </row>
    <row r="94" spans="1:15" ht="12.3" x14ac:dyDescent="0.4">
      <c r="A94" s="513" t="s">
        <v>438</v>
      </c>
      <c r="B94" s="86"/>
      <c r="C94" s="109" t="s">
        <v>58</v>
      </c>
      <c r="D94" s="91"/>
      <c r="E94" s="91"/>
      <c r="F94" s="91"/>
      <c r="G94" s="89"/>
      <c r="H94" s="20">
        <v>0</v>
      </c>
      <c r="I94" s="20">
        <v>0</v>
      </c>
      <c r="J94" s="6">
        <f>SUM(H94:I94)</f>
        <v>0</v>
      </c>
      <c r="K94" s="1" t="s">
        <v>71</v>
      </c>
      <c r="L94" s="20">
        <v>0</v>
      </c>
      <c r="M94" s="20">
        <v>0</v>
      </c>
      <c r="N94" s="1" t="s">
        <v>71</v>
      </c>
      <c r="O94" s="6">
        <f t="shared" si="7"/>
        <v>0</v>
      </c>
    </row>
    <row r="95" spans="1:15" ht="12.3" x14ac:dyDescent="0.4">
      <c r="A95" s="513" t="s">
        <v>439</v>
      </c>
      <c r="B95" s="86"/>
      <c r="C95" s="109" t="s">
        <v>59</v>
      </c>
      <c r="D95" s="91"/>
      <c r="E95" s="91"/>
      <c r="F95" s="91"/>
      <c r="G95" s="89"/>
      <c r="H95" s="20">
        <v>0</v>
      </c>
      <c r="I95" s="20">
        <v>0</v>
      </c>
      <c r="J95" s="6">
        <f t="shared" si="4"/>
        <v>0</v>
      </c>
      <c r="K95" s="1" t="s">
        <v>71</v>
      </c>
      <c r="L95" s="20">
        <v>0</v>
      </c>
      <c r="M95" s="20">
        <v>0</v>
      </c>
      <c r="N95" s="1" t="s">
        <v>71</v>
      </c>
      <c r="O95" s="6">
        <f t="shared" si="7"/>
        <v>0</v>
      </c>
    </row>
    <row r="96" spans="1:15" ht="12.3" x14ac:dyDescent="0.4">
      <c r="A96" s="513" t="s">
        <v>440</v>
      </c>
      <c r="B96" s="86"/>
      <c r="C96" s="109" t="s">
        <v>60</v>
      </c>
      <c r="D96" s="91"/>
      <c r="E96" s="91"/>
      <c r="F96" s="91"/>
      <c r="G96" s="89"/>
      <c r="H96" s="20">
        <v>0</v>
      </c>
      <c r="I96" s="20">
        <v>0</v>
      </c>
      <c r="J96" s="6">
        <f t="shared" si="4"/>
        <v>0</v>
      </c>
      <c r="K96" s="1" t="s">
        <v>71</v>
      </c>
      <c r="L96" s="20">
        <v>0</v>
      </c>
      <c r="M96" s="20">
        <v>0</v>
      </c>
      <c r="N96" s="1" t="s">
        <v>71</v>
      </c>
      <c r="O96" s="6">
        <f t="shared" si="7"/>
        <v>0</v>
      </c>
    </row>
    <row r="97" spans="1:15" ht="12.3" x14ac:dyDescent="0.4">
      <c r="A97" s="513" t="s">
        <v>441</v>
      </c>
      <c r="B97" s="451" t="s">
        <v>420</v>
      </c>
      <c r="C97" s="452"/>
      <c r="D97" s="452"/>
      <c r="E97" s="452"/>
      <c r="F97" s="452"/>
      <c r="G97" s="453"/>
      <c r="H97" s="154">
        <f t="shared" ref="H97:M97" si="8">SUM(H84:H96)</f>
        <v>0</v>
      </c>
      <c r="I97" s="154">
        <f t="shared" si="8"/>
        <v>0</v>
      </c>
      <c r="J97" s="154">
        <f t="shared" si="8"/>
        <v>0</v>
      </c>
      <c r="K97" s="154" t="s">
        <v>71</v>
      </c>
      <c r="L97" s="154">
        <f t="shared" si="8"/>
        <v>0</v>
      </c>
      <c r="M97" s="154">
        <f t="shared" si="8"/>
        <v>0</v>
      </c>
      <c r="N97" s="154" t="s">
        <v>71</v>
      </c>
      <c r="O97" s="154">
        <f>SUM(O84:O96)</f>
        <v>0</v>
      </c>
    </row>
    <row r="98" spans="1:15" x14ac:dyDescent="0.45">
      <c r="A98" s="513"/>
      <c r="B98" s="248"/>
      <c r="C98" s="65"/>
      <c r="D98" s="65"/>
      <c r="E98" s="65"/>
      <c r="F98" s="65"/>
      <c r="G98" s="249"/>
      <c r="H98" s="251"/>
      <c r="I98" s="251"/>
      <c r="J98" s="251"/>
      <c r="K98" s="251"/>
      <c r="L98" s="251"/>
      <c r="M98" s="251"/>
      <c r="N98" s="274"/>
      <c r="O98" s="251"/>
    </row>
    <row r="99" spans="1:15" x14ac:dyDescent="0.45">
      <c r="A99" s="513">
        <v>7</v>
      </c>
      <c r="B99" s="721" t="s">
        <v>73</v>
      </c>
      <c r="C99" s="722"/>
      <c r="D99" s="722"/>
      <c r="E99" s="722"/>
      <c r="F99" s="722"/>
      <c r="G99" s="424"/>
      <c r="H99" s="144"/>
      <c r="I99" s="144"/>
      <c r="J99" s="144"/>
      <c r="K99" s="144"/>
      <c r="L99" s="144"/>
      <c r="M99" s="144"/>
      <c r="N99" s="271"/>
      <c r="O99" s="144"/>
    </row>
    <row r="100" spans="1:15" ht="12.3" x14ac:dyDescent="0.4">
      <c r="A100" s="513" t="s">
        <v>251</v>
      </c>
      <c r="B100" s="456"/>
      <c r="C100" s="433" t="s">
        <v>75</v>
      </c>
      <c r="D100" s="65"/>
      <c r="E100" s="65"/>
      <c r="F100" s="65"/>
      <c r="G100" s="64"/>
      <c r="H100" s="20">
        <v>0</v>
      </c>
      <c r="I100" s="20">
        <v>0</v>
      </c>
      <c r="J100" s="6">
        <f>SUM(H100:I100)</f>
        <v>0</v>
      </c>
      <c r="K100" s="1" t="s">
        <v>71</v>
      </c>
      <c r="L100" s="20">
        <v>0</v>
      </c>
      <c r="M100" s="1" t="s">
        <v>71</v>
      </c>
      <c r="N100" s="20">
        <v>0</v>
      </c>
      <c r="O100" s="6">
        <f>SUM(J100:N100)</f>
        <v>0</v>
      </c>
    </row>
    <row r="101" spans="1:15" ht="12.3" x14ac:dyDescent="0.4">
      <c r="A101" s="513" t="s">
        <v>252</v>
      </c>
      <c r="B101" s="456"/>
      <c r="C101" s="433" t="s">
        <v>76</v>
      </c>
      <c r="D101" s="65"/>
      <c r="E101" s="65"/>
      <c r="F101" s="65"/>
      <c r="G101" s="64"/>
      <c r="H101" s="20">
        <v>0</v>
      </c>
      <c r="I101" s="20">
        <v>0</v>
      </c>
      <c r="J101" s="6">
        <f>SUM(H101:I101)</f>
        <v>0</v>
      </c>
      <c r="K101" s="20">
        <v>0</v>
      </c>
      <c r="L101" s="20">
        <v>0</v>
      </c>
      <c r="M101" s="20">
        <v>0</v>
      </c>
      <c r="N101" s="20">
        <v>0</v>
      </c>
      <c r="O101" s="6">
        <f>SUM(J101:N101)</f>
        <v>0</v>
      </c>
    </row>
    <row r="102" spans="1:15" ht="12.3" x14ac:dyDescent="0.4">
      <c r="A102" s="513" t="s">
        <v>253</v>
      </c>
      <c r="B102" s="451" t="s">
        <v>421</v>
      </c>
      <c r="C102" s="452"/>
      <c r="D102" s="452"/>
      <c r="E102" s="452"/>
      <c r="F102" s="452"/>
      <c r="G102" s="453"/>
      <c r="H102" s="92">
        <f>SUM(H100:H101)</f>
        <v>0</v>
      </c>
      <c r="I102" s="92">
        <f t="shared" ref="I102:N102" si="9">SUM(I100:I101)</f>
        <v>0</v>
      </c>
      <c r="J102" s="92">
        <f t="shared" si="9"/>
        <v>0</v>
      </c>
      <c r="K102" s="236">
        <f t="shared" si="9"/>
        <v>0</v>
      </c>
      <c r="L102" s="236">
        <f t="shared" si="9"/>
        <v>0</v>
      </c>
      <c r="M102" s="236">
        <f t="shared" si="9"/>
        <v>0</v>
      </c>
      <c r="N102" s="236">
        <f t="shared" si="9"/>
        <v>0</v>
      </c>
      <c r="O102" s="92">
        <f>SUM(J102:N102)</f>
        <v>0</v>
      </c>
    </row>
    <row r="103" spans="1:15" x14ac:dyDescent="0.45">
      <c r="A103" s="513"/>
      <c r="B103" s="460"/>
      <c r="C103" s="461"/>
      <c r="D103" s="461"/>
      <c r="E103" s="461"/>
      <c r="F103" s="461"/>
      <c r="G103" s="462"/>
      <c r="H103" s="251"/>
      <c r="I103" s="251"/>
      <c r="J103" s="251"/>
      <c r="K103" s="251"/>
      <c r="L103" s="251"/>
      <c r="M103" s="251"/>
      <c r="N103" s="274"/>
      <c r="O103" s="251"/>
    </row>
    <row r="104" spans="1:15" ht="12.3" x14ac:dyDescent="0.4">
      <c r="A104" s="513">
        <v>8</v>
      </c>
      <c r="B104" s="451" t="s">
        <v>67</v>
      </c>
      <c r="C104" s="452"/>
      <c r="D104" s="452"/>
      <c r="E104" s="452"/>
      <c r="F104" s="452"/>
      <c r="G104" s="453"/>
      <c r="H104" s="236">
        <f>SUM(H51,H53,H62,H97,H102)</f>
        <v>0</v>
      </c>
      <c r="I104" s="236">
        <f>SUM(I51,I53,I62,I67,I72,I97,I102)</f>
        <v>0</v>
      </c>
      <c r="J104" s="236">
        <f>SUM(J51,J53,J62,J67,J72,J97,J102)</f>
        <v>0</v>
      </c>
      <c r="K104" s="236">
        <f>SUM(K102)</f>
        <v>0</v>
      </c>
      <c r="L104" s="236">
        <f>SUM(L51,L53,L62,L67,L72,L97,L102)</f>
        <v>0</v>
      </c>
      <c r="M104" s="236">
        <f>SUM(M51,M53,M62,M67,M72,M97,M102)</f>
        <v>0</v>
      </c>
      <c r="N104" s="236">
        <f>N67+N72+N102</f>
        <v>0</v>
      </c>
      <c r="O104" s="236">
        <f>SUM(J104:N104)</f>
        <v>0</v>
      </c>
    </row>
  </sheetData>
  <sheetProtection algorithmName="SHA-512" hashValue="7N7Xa6AtkGIRv6bRb0TYRH7/td9rOGE28dx6+vQOAip0ooxy9Q94diY/Mw0a92Khn56ulnAM83EaytHcODSTRQ==" saltValue="0vazXgLkKUQjMy9oWGB0QA==" spinCount="100000" sheet="1" objects="1" scenarios="1"/>
  <mergeCells count="1">
    <mergeCell ref="H1:O1"/>
  </mergeCells>
  <dataValidations count="1">
    <dataValidation type="whole" operator="greaterThan" allowBlank="1" showInputMessage="1" showErrorMessage="1" errorTitle="Whole numbers only allowed" error="All monies should be independently rounded to the nearest £1,000." sqref="H76:I83 H85:I96 L85:M96 L76:M83 H100:I101 K101:N101 N100 H6:I50 L6:M50 H53:I53 L53:M53 H56:I56 L56:M56 H60:I61 L58:L61 M60:M61 I65:I66 L65:L66 M66:N66 I70:I71 L100 N65 L70:N71" xr:uid="{00000000-0002-0000-0F00-000000000000}">
      <formula1>-99999999</formula1>
    </dataValidation>
  </dataValidations>
  <printOptions headings="1"/>
  <pageMargins left="0.31496062992125984" right="0.31496062992125984" top="0.74803149606299213" bottom="0.74803149606299213" header="0.31496062992125984" footer="0.31496062992125984"/>
  <pageSetup paperSize="9" scale="44" orientation="portrait" r:id="rId1"/>
  <ignoredErrors>
    <ignoredError sqref="J84 O84 M67 J57 K104" formula="1"/>
    <ignoredError sqref="H102:I102" unlockedFormula="1"/>
    <ignoredError sqref="L57" formula="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26"/>
  <sheetViews>
    <sheetView showGridLines="0" tabSelected="1" zoomScale="90" zoomScaleNormal="90" workbookViewId="0"/>
  </sheetViews>
  <sheetFormatPr defaultColWidth="9.83984375" defaultRowHeight="12.3" x14ac:dyDescent="0.4"/>
  <cols>
    <col min="1" max="1" width="24.68359375" style="350" customWidth="1"/>
    <col min="2" max="2" width="72.68359375" style="350" customWidth="1"/>
    <col min="3" max="3" width="26" style="350" customWidth="1"/>
    <col min="4" max="4" width="25.3671875" style="350" customWidth="1"/>
    <col min="5" max="5" width="24.68359375" style="350" customWidth="1"/>
    <col min="6" max="6" width="19.68359375" style="350" customWidth="1"/>
    <col min="7" max="7" width="10.5234375" style="370" customWidth="1"/>
    <col min="8" max="8" width="9.83984375" style="370" customWidth="1"/>
    <col min="9" max="9" width="22.68359375" style="671" customWidth="1"/>
    <col min="10" max="10" width="6.83984375" style="616" customWidth="1"/>
    <col min="11" max="11" width="6.3671875" style="611" customWidth="1"/>
    <col min="12" max="12" width="5.68359375" style="611" customWidth="1"/>
    <col min="13" max="13" width="7.68359375" style="611" customWidth="1"/>
    <col min="14" max="15" width="15.5234375" style="613" hidden="1" customWidth="1"/>
    <col min="16" max="16384" width="9.83984375" style="350"/>
  </cols>
  <sheetData>
    <row r="1" spans="1:15" ht="16.5" x14ac:dyDescent="0.4">
      <c r="A1" s="344" t="s">
        <v>996</v>
      </c>
      <c r="B1" s="345"/>
      <c r="C1" s="346" t="s">
        <v>200</v>
      </c>
      <c r="D1" s="347">
        <v>1.2</v>
      </c>
      <c r="E1" s="348"/>
      <c r="F1" s="348"/>
      <c r="G1" s="349"/>
      <c r="H1" s="349"/>
      <c r="I1" s="668"/>
      <c r="J1" s="610"/>
      <c r="N1" s="731"/>
      <c r="O1" s="731"/>
    </row>
    <row r="2" spans="1:15" x14ac:dyDescent="0.4">
      <c r="A2" s="351" t="s">
        <v>490</v>
      </c>
      <c r="B2" s="732"/>
      <c r="C2" s="352" t="s">
        <v>201</v>
      </c>
      <c r="D2" s="353">
        <f>SUM(N26:N219)</f>
        <v>20</v>
      </c>
      <c r="E2" s="354"/>
      <c r="F2" s="354"/>
      <c r="G2" s="355"/>
      <c r="H2" s="355"/>
      <c r="I2" s="669"/>
      <c r="J2" s="612"/>
    </row>
    <row r="3" spans="1:15" x14ac:dyDescent="0.4">
      <c r="A3" s="356" t="s">
        <v>488</v>
      </c>
      <c r="B3" s="733">
        <v>0</v>
      </c>
      <c r="C3" s="352" t="s">
        <v>202</v>
      </c>
      <c r="D3" s="352">
        <f>SUM(O26:O219)</f>
        <v>16</v>
      </c>
      <c r="E3" s="354"/>
      <c r="F3" s="354"/>
      <c r="G3" s="355"/>
      <c r="H3" s="355"/>
      <c r="I3" s="669"/>
      <c r="J3" s="612"/>
    </row>
    <row r="4" spans="1:15" x14ac:dyDescent="0.4">
      <c r="A4" s="356" t="s">
        <v>489</v>
      </c>
      <c r="B4" s="734" t="s">
        <v>1507</v>
      </c>
      <c r="C4" s="357"/>
      <c r="D4" s="357"/>
      <c r="E4" s="354"/>
      <c r="F4" s="354"/>
      <c r="G4" s="355"/>
      <c r="H4" s="355"/>
      <c r="I4" s="669"/>
      <c r="J4" s="612"/>
    </row>
    <row r="5" spans="1:15" x14ac:dyDescent="0.4">
      <c r="A5" s="358" t="s">
        <v>203</v>
      </c>
      <c r="B5" s="359">
        <v>17031</v>
      </c>
      <c r="C5" s="360"/>
      <c r="D5" s="361"/>
      <c r="E5" s="362"/>
      <c r="F5" s="362"/>
      <c r="G5" s="363"/>
      <c r="H5" s="363"/>
      <c r="I5" s="670"/>
      <c r="J5" s="615"/>
    </row>
    <row r="6" spans="1:15" x14ac:dyDescent="0.4">
      <c r="A6" s="785"/>
      <c r="B6" s="785"/>
      <c r="C6" s="364"/>
      <c r="D6" s="361"/>
      <c r="E6" s="362"/>
      <c r="F6" s="362"/>
      <c r="G6" s="363"/>
      <c r="H6" s="363"/>
      <c r="I6" s="670"/>
      <c r="J6" s="615"/>
    </row>
    <row r="8" spans="1:15" ht="15" x14ac:dyDescent="0.5">
      <c r="A8" s="365"/>
      <c r="B8" s="366"/>
      <c r="C8" s="364"/>
      <c r="D8" s="367"/>
      <c r="E8" s="368"/>
      <c r="F8" s="368"/>
      <c r="G8" s="369"/>
      <c r="N8" s="731"/>
      <c r="O8" s="731"/>
    </row>
    <row r="9" spans="1:15" ht="15" x14ac:dyDescent="0.5">
      <c r="A9" s="371" t="s">
        <v>946</v>
      </c>
      <c r="B9" s="372"/>
      <c r="C9" s="372"/>
      <c r="D9" s="367"/>
      <c r="E9" s="368"/>
      <c r="F9" s="368"/>
      <c r="G9" s="369"/>
      <c r="N9" s="731"/>
      <c r="O9" s="731"/>
    </row>
    <row r="10" spans="1:15" ht="15" x14ac:dyDescent="0.5">
      <c r="A10" s="371" t="s">
        <v>947</v>
      </c>
      <c r="B10" s="372"/>
      <c r="C10" s="372"/>
      <c r="D10" s="367"/>
      <c r="E10" s="368"/>
      <c r="F10" s="368"/>
      <c r="G10" s="369"/>
      <c r="N10" s="731"/>
      <c r="O10" s="731"/>
    </row>
    <row r="11" spans="1:15" ht="15" x14ac:dyDescent="0.5">
      <c r="A11" s="373"/>
      <c r="B11" s="372"/>
      <c r="C11" s="372"/>
      <c r="D11" s="367"/>
      <c r="E11" s="368"/>
      <c r="F11" s="368"/>
      <c r="G11" s="369"/>
      <c r="N11" s="731"/>
      <c r="O11" s="731"/>
    </row>
    <row r="12" spans="1:15" ht="15" x14ac:dyDescent="0.5">
      <c r="A12" s="350" t="s">
        <v>204</v>
      </c>
      <c r="B12" s="372"/>
      <c r="C12" s="372"/>
      <c r="D12" s="367"/>
      <c r="E12" s="368"/>
      <c r="F12" s="368"/>
      <c r="G12" s="369"/>
      <c r="N12" s="731"/>
      <c r="O12" s="731"/>
    </row>
    <row r="13" spans="1:15" x14ac:dyDescent="0.4">
      <c r="A13" s="350" t="s">
        <v>205</v>
      </c>
      <c r="B13" s="374"/>
      <c r="C13" s="375"/>
      <c r="D13" s="375"/>
      <c r="E13" s="375"/>
      <c r="F13" s="375"/>
      <c r="G13" s="376"/>
    </row>
    <row r="14" spans="1:15" s="598" customFormat="1" ht="13.8" x14ac:dyDescent="0.45">
      <c r="A14" s="598" t="s">
        <v>1429</v>
      </c>
      <c r="B14" s="593"/>
      <c r="C14" s="594"/>
      <c r="D14" s="595"/>
      <c r="E14" s="605"/>
      <c r="F14" s="595"/>
      <c r="G14" s="596"/>
      <c r="H14" s="597"/>
      <c r="I14" s="672"/>
      <c r="J14" s="617"/>
      <c r="K14" s="618"/>
      <c r="L14" s="618"/>
      <c r="M14" s="618"/>
      <c r="N14" s="735"/>
      <c r="O14" s="735"/>
    </row>
    <row r="15" spans="1:15" x14ac:dyDescent="0.4">
      <c r="A15" s="350" t="s">
        <v>206</v>
      </c>
      <c r="B15" s="377"/>
      <c r="D15" s="380"/>
      <c r="E15" s="380"/>
      <c r="F15" s="380"/>
      <c r="G15" s="382"/>
      <c r="H15" s="383"/>
      <c r="I15" s="673"/>
      <c r="J15" s="619"/>
      <c r="K15" s="620"/>
    </row>
    <row r="16" spans="1:15" x14ac:dyDescent="0.4">
      <c r="B16" s="377"/>
      <c r="C16" s="378"/>
      <c r="D16" s="379"/>
      <c r="E16" s="379"/>
      <c r="F16" s="379"/>
      <c r="G16" s="381"/>
    </row>
    <row r="17" spans="1:15" x14ac:dyDescent="0.4">
      <c r="A17" s="350" t="s">
        <v>593</v>
      </c>
      <c r="B17" s="377"/>
      <c r="C17" s="378"/>
      <c r="D17" s="379"/>
      <c r="E17" s="379"/>
      <c r="F17" s="379"/>
      <c r="G17" s="381"/>
    </row>
    <row r="18" spans="1:15" s="598" customFormat="1" x14ac:dyDescent="0.4">
      <c r="A18" s="385" t="s">
        <v>207</v>
      </c>
      <c r="B18" s="593"/>
      <c r="C18" s="594"/>
      <c r="D18" s="595"/>
      <c r="E18" s="595"/>
      <c r="F18" s="595"/>
      <c r="G18" s="596"/>
      <c r="H18" s="597"/>
      <c r="I18" s="672"/>
      <c r="J18" s="617"/>
      <c r="K18" s="618"/>
      <c r="L18" s="618"/>
      <c r="M18" s="618"/>
      <c r="N18" s="613"/>
      <c r="O18" s="613"/>
    </row>
    <row r="19" spans="1:15" x14ac:dyDescent="0.4">
      <c r="A19" s="385"/>
      <c r="B19" s="377"/>
      <c r="C19" s="378"/>
      <c r="D19" s="379"/>
      <c r="E19" s="379"/>
      <c r="F19" s="379"/>
      <c r="G19" s="381"/>
    </row>
    <row r="20" spans="1:15" x14ac:dyDescent="0.4">
      <c r="A20" s="386"/>
      <c r="B20" s="374"/>
      <c r="C20" s="387"/>
      <c r="D20" s="387"/>
      <c r="E20" s="388"/>
      <c r="F20" s="388"/>
      <c r="G20" s="388"/>
    </row>
    <row r="21" spans="1:15" x14ac:dyDescent="0.4">
      <c r="A21" s="389" t="s">
        <v>208</v>
      </c>
      <c r="B21" s="389"/>
      <c r="C21" s="390"/>
      <c r="D21" s="391"/>
      <c r="E21" s="391"/>
      <c r="F21" s="391"/>
      <c r="G21" s="391"/>
      <c r="H21" s="392"/>
      <c r="I21" s="679"/>
      <c r="J21" s="614"/>
      <c r="K21" s="615"/>
    </row>
    <row r="22" spans="1:15" x14ac:dyDescent="0.4">
      <c r="A22" s="393"/>
      <c r="B22" s="394"/>
      <c r="C22" s="395"/>
      <c r="D22" s="395"/>
      <c r="E22" s="395"/>
      <c r="F22" s="395"/>
      <c r="G22" s="395"/>
      <c r="H22" s="396"/>
      <c r="I22" s="680"/>
      <c r="J22" s="614"/>
      <c r="K22" s="615"/>
    </row>
    <row r="23" spans="1:15" x14ac:dyDescent="0.4">
      <c r="A23" s="397"/>
      <c r="B23" s="398"/>
      <c r="C23" s="399"/>
      <c r="D23" s="400"/>
      <c r="E23" s="400"/>
      <c r="F23" s="399"/>
      <c r="G23" s="399"/>
      <c r="H23" s="401"/>
      <c r="I23" s="681"/>
      <c r="J23" s="614"/>
      <c r="K23" s="621"/>
    </row>
    <row r="24" spans="1:15" ht="12.6" x14ac:dyDescent="0.4">
      <c r="A24" s="402" t="s">
        <v>491</v>
      </c>
      <c r="B24" s="375" t="s">
        <v>443</v>
      </c>
      <c r="C24" s="375"/>
      <c r="D24" s="403"/>
      <c r="E24" s="364" t="s">
        <v>492</v>
      </c>
      <c r="F24" s="364"/>
      <c r="G24" s="404" t="s">
        <v>209</v>
      </c>
      <c r="H24" s="405" t="s">
        <v>210</v>
      </c>
      <c r="I24" s="674"/>
      <c r="J24" s="622"/>
      <c r="K24" s="623"/>
      <c r="N24" s="624" t="s">
        <v>376</v>
      </c>
      <c r="O24" s="625" t="s">
        <v>376</v>
      </c>
    </row>
    <row r="25" spans="1:15" x14ac:dyDescent="0.4">
      <c r="A25" s="406"/>
      <c r="B25" s="407"/>
      <c r="C25" s="407"/>
      <c r="D25" s="407"/>
      <c r="E25" s="407"/>
      <c r="F25" s="407"/>
      <c r="G25" s="408"/>
      <c r="H25" s="408"/>
      <c r="I25" s="675"/>
      <c r="J25" s="608"/>
      <c r="K25" s="410"/>
    </row>
    <row r="26" spans="1:15" ht="14.7" customHeight="1" x14ac:dyDescent="0.4">
      <c r="A26" s="645" t="s">
        <v>997</v>
      </c>
      <c r="B26" s="646" t="s">
        <v>213</v>
      </c>
      <c r="C26" s="646"/>
      <c r="D26" s="646"/>
      <c r="E26" s="645" t="s">
        <v>475</v>
      </c>
      <c r="F26" s="645"/>
      <c r="G26" s="647" t="s">
        <v>211</v>
      </c>
      <c r="H26" s="414" t="str">
        <f>IF(Table_1_UK!H6&lt;&gt;0,"PASS","FAIL")</f>
        <v>FAIL</v>
      </c>
      <c r="I26" s="676">
        <f>Table_1_UK!H6</f>
        <v>0</v>
      </c>
      <c r="J26" s="627"/>
      <c r="K26" s="628"/>
      <c r="N26" s="613">
        <f t="shared" ref="N26:N90" si="0">IF(AND(G26="Error",H26="FAIL"),1,0)</f>
        <v>1</v>
      </c>
      <c r="O26" s="613">
        <f t="shared" ref="O26:O90" si="1">IF(AND(G26="Warning",H26="FAIL"),1,0)</f>
        <v>0</v>
      </c>
    </row>
    <row r="27" spans="1:15" ht="14.7" customHeight="1" x14ac:dyDescent="0.4">
      <c r="A27" s="645" t="s">
        <v>998</v>
      </c>
      <c r="B27" s="646" t="s">
        <v>212</v>
      </c>
      <c r="C27" s="646"/>
      <c r="D27" s="646"/>
      <c r="E27" s="645" t="s">
        <v>476</v>
      </c>
      <c r="F27" s="645"/>
      <c r="G27" s="647" t="s">
        <v>211</v>
      </c>
      <c r="H27" s="648" t="str">
        <f>IF(Table_1_UK!H7=0,"FAIL","PASS")</f>
        <v>FAIL</v>
      </c>
      <c r="I27" s="676">
        <f>Table_1_UK!H7</f>
        <v>0</v>
      </c>
      <c r="J27" s="627"/>
      <c r="K27" s="628"/>
      <c r="N27" s="613">
        <f t="shared" si="0"/>
        <v>1</v>
      </c>
      <c r="O27" s="613">
        <f t="shared" si="1"/>
        <v>0</v>
      </c>
    </row>
    <row r="28" spans="1:15" ht="14.7" customHeight="1" x14ac:dyDescent="0.4">
      <c r="A28" s="645" t="s">
        <v>999</v>
      </c>
      <c r="B28" s="646" t="s">
        <v>214</v>
      </c>
      <c r="C28" s="646"/>
      <c r="D28" s="646"/>
      <c r="E28" s="645" t="s">
        <v>477</v>
      </c>
      <c r="F28" s="645"/>
      <c r="G28" s="647" t="s">
        <v>215</v>
      </c>
      <c r="H28" s="648" t="str">
        <f>IF(Table_1_UK!H8&lt;&gt;0,"PASS","FAIL")</f>
        <v>FAIL</v>
      </c>
      <c r="I28" s="676">
        <f>Table_1_UK!H8</f>
        <v>0</v>
      </c>
      <c r="J28" s="608"/>
      <c r="K28" s="628"/>
      <c r="N28" s="613">
        <f t="shared" si="0"/>
        <v>0</v>
      </c>
      <c r="O28" s="613">
        <f t="shared" si="1"/>
        <v>1</v>
      </c>
    </row>
    <row r="29" spans="1:15" ht="14.7" customHeight="1" x14ac:dyDescent="0.4">
      <c r="A29" s="645" t="s">
        <v>1000</v>
      </c>
      <c r="B29" s="646" t="s">
        <v>216</v>
      </c>
      <c r="C29" s="646"/>
      <c r="D29" s="646"/>
      <c r="E29" s="645" t="s">
        <v>474</v>
      </c>
      <c r="F29" s="645"/>
      <c r="G29" s="647" t="s">
        <v>211</v>
      </c>
      <c r="H29" s="648" t="str">
        <f>IF(Table_1_UK!H9&lt;&gt;0,"PASS","FAIL")</f>
        <v>FAIL</v>
      </c>
      <c r="I29" s="676">
        <f>Table_1_UK!H9</f>
        <v>0</v>
      </c>
      <c r="J29" s="627"/>
      <c r="K29" s="628"/>
      <c r="N29" s="613">
        <f t="shared" si="0"/>
        <v>1</v>
      </c>
      <c r="O29" s="613">
        <f t="shared" si="1"/>
        <v>0</v>
      </c>
    </row>
    <row r="30" spans="1:15" ht="14.7" customHeight="1" x14ac:dyDescent="0.4">
      <c r="A30" s="645" t="s">
        <v>1001</v>
      </c>
      <c r="B30" s="646" t="s">
        <v>651</v>
      </c>
      <c r="C30" s="646"/>
      <c r="D30" s="646"/>
      <c r="E30" s="645" t="s">
        <v>478</v>
      </c>
      <c r="F30" s="645"/>
      <c r="G30" s="647" t="s">
        <v>215</v>
      </c>
      <c r="H30" s="648" t="str">
        <f>IF(Table_1_UK!H10&lt;&gt;0,"PASS","FAIL")</f>
        <v>FAIL</v>
      </c>
      <c r="I30" s="676">
        <f>Table_1_UK!H10</f>
        <v>0</v>
      </c>
      <c r="J30" s="608"/>
      <c r="K30" s="628"/>
      <c r="N30" s="613">
        <f t="shared" si="0"/>
        <v>0</v>
      </c>
      <c r="O30" s="613">
        <f t="shared" si="1"/>
        <v>1</v>
      </c>
    </row>
    <row r="31" spans="1:15" ht="14.7" customHeight="1" x14ac:dyDescent="0.4">
      <c r="A31" s="645" t="s">
        <v>1002</v>
      </c>
      <c r="B31" s="646" t="s">
        <v>425</v>
      </c>
      <c r="C31" s="646"/>
      <c r="D31" s="646"/>
      <c r="E31" s="645" t="s">
        <v>898</v>
      </c>
      <c r="F31" s="645"/>
      <c r="G31" s="647" t="s">
        <v>215</v>
      </c>
      <c r="H31" s="648" t="str">
        <f>IF(Table_1_UK!H11&lt;&gt;0,"PASS","FAIL")</f>
        <v>FAIL</v>
      </c>
      <c r="I31" s="676">
        <f>Table_1_UK!H11</f>
        <v>0</v>
      </c>
      <c r="J31" s="608"/>
      <c r="K31" s="410"/>
      <c r="N31" s="613">
        <f t="shared" si="0"/>
        <v>0</v>
      </c>
      <c r="O31" s="613">
        <f t="shared" si="1"/>
        <v>1</v>
      </c>
    </row>
    <row r="32" spans="1:15" ht="14.7" customHeight="1" x14ac:dyDescent="0.4">
      <c r="A32" s="645" t="s">
        <v>1003</v>
      </c>
      <c r="B32" s="646" t="s">
        <v>580</v>
      </c>
      <c r="C32" s="646"/>
      <c r="D32" s="646"/>
      <c r="E32" s="645" t="s">
        <v>479</v>
      </c>
      <c r="F32" s="645"/>
      <c r="G32" s="647" t="s">
        <v>211</v>
      </c>
      <c r="H32" s="648" t="str">
        <f>IF(Table_1_UK!H12&lt;&gt;0,"PASS","FAIL")</f>
        <v>FAIL</v>
      </c>
      <c r="I32" s="676">
        <f>Table_1_UK!H12</f>
        <v>0</v>
      </c>
      <c r="J32" s="608"/>
      <c r="K32" s="628"/>
      <c r="N32" s="613">
        <f t="shared" si="0"/>
        <v>1</v>
      </c>
      <c r="O32" s="613">
        <f t="shared" si="1"/>
        <v>0</v>
      </c>
    </row>
    <row r="33" spans="1:15" ht="14.7" customHeight="1" x14ac:dyDescent="0.4">
      <c r="A33" s="645" t="s">
        <v>1004</v>
      </c>
      <c r="B33" s="646" t="s">
        <v>581</v>
      </c>
      <c r="C33" s="646"/>
      <c r="D33" s="646"/>
      <c r="E33" s="645" t="s">
        <v>899</v>
      </c>
      <c r="F33" s="645"/>
      <c r="G33" s="647" t="s">
        <v>211</v>
      </c>
      <c r="H33" s="648" t="str">
        <f>IF(Table_1_UK!I12&lt;&gt;0,"PASS","FAIL")</f>
        <v>FAIL</v>
      </c>
      <c r="I33" s="676">
        <f>Table_1_UK!I12</f>
        <v>0</v>
      </c>
      <c r="J33" s="608"/>
      <c r="K33" s="628"/>
      <c r="N33" s="613">
        <f t="shared" si="0"/>
        <v>1</v>
      </c>
      <c r="O33" s="613">
        <f t="shared" si="1"/>
        <v>0</v>
      </c>
    </row>
    <row r="34" spans="1:15" ht="14.7" customHeight="1" x14ac:dyDescent="0.4">
      <c r="A34" s="645" t="s">
        <v>1005</v>
      </c>
      <c r="B34" s="646" t="s">
        <v>582</v>
      </c>
      <c r="C34" s="646"/>
      <c r="D34" s="646"/>
      <c r="E34" s="645" t="s">
        <v>900</v>
      </c>
      <c r="F34" s="645"/>
      <c r="G34" s="647" t="s">
        <v>211</v>
      </c>
      <c r="H34" s="648" t="str">
        <f>IF(Table_1_UK!H20&lt;&gt;0,"PASS","FAIL")</f>
        <v>FAIL</v>
      </c>
      <c r="I34" s="676">
        <f>Table_1_UK!H20</f>
        <v>0</v>
      </c>
      <c r="J34" s="608"/>
      <c r="K34" s="628"/>
      <c r="N34" s="613">
        <f t="shared" si="0"/>
        <v>1</v>
      </c>
      <c r="O34" s="613">
        <f t="shared" si="1"/>
        <v>0</v>
      </c>
    </row>
    <row r="35" spans="1:15" ht="14.7" customHeight="1" x14ac:dyDescent="0.4">
      <c r="A35" s="645" t="s">
        <v>1006</v>
      </c>
      <c r="B35" s="646" t="s">
        <v>583</v>
      </c>
      <c r="C35" s="646"/>
      <c r="D35" s="646"/>
      <c r="E35" s="645" t="s">
        <v>901</v>
      </c>
      <c r="F35" s="645"/>
      <c r="G35" s="647" t="s">
        <v>211</v>
      </c>
      <c r="H35" s="648" t="str">
        <f>IF(Table_1_UK!I20&lt;&gt;0,"PASS","FAIL")</f>
        <v>FAIL</v>
      </c>
      <c r="I35" s="676">
        <f>Table_1_UK!I20</f>
        <v>0</v>
      </c>
      <c r="J35" s="608"/>
      <c r="K35" s="628"/>
      <c r="N35" s="613">
        <f t="shared" si="0"/>
        <v>1</v>
      </c>
      <c r="O35" s="613">
        <f t="shared" si="1"/>
        <v>0</v>
      </c>
    </row>
    <row r="36" spans="1:15" ht="30" customHeight="1" x14ac:dyDescent="0.4">
      <c r="A36" s="645" t="s">
        <v>1007</v>
      </c>
      <c r="B36" s="776" t="s">
        <v>658</v>
      </c>
      <c r="C36" s="776"/>
      <c r="D36" s="776"/>
      <c r="E36" s="649" t="s">
        <v>902</v>
      </c>
      <c r="F36" s="645"/>
      <c r="G36" s="647" t="s">
        <v>215</v>
      </c>
      <c r="H36" s="648" t="str">
        <f>IF(AND(OR(Table_1_UK!H32=0,Table_5_UK!T61&lt;&gt;0),OR(Table_5_UK!T61=0,Table_1_UK!H32&lt;&gt;0)),"PASS","FAIL")</f>
        <v>PASS</v>
      </c>
      <c r="I36" s="676" t="str">
        <f>(Table_1_UK!H32&amp;", "&amp;Table_5_UK!T61)</f>
        <v>0, 0</v>
      </c>
      <c r="J36" s="608"/>
      <c r="K36" s="628"/>
      <c r="N36" s="613">
        <f t="shared" si="0"/>
        <v>0</v>
      </c>
      <c r="O36" s="613">
        <f t="shared" si="1"/>
        <v>0</v>
      </c>
    </row>
    <row r="37" spans="1:15" ht="26.25" customHeight="1" x14ac:dyDescent="0.4">
      <c r="A37" s="645" t="s">
        <v>1008</v>
      </c>
      <c r="B37" s="781" t="s">
        <v>844</v>
      </c>
      <c r="C37" s="781"/>
      <c r="D37" s="781"/>
      <c r="E37" s="650" t="s">
        <v>903</v>
      </c>
      <c r="F37" s="651"/>
      <c r="G37" s="414" t="s">
        <v>211</v>
      </c>
      <c r="H37" s="648" t="str">
        <f>IF(Table_1_UK!H43=Table_1_UK!H52,"PASS","FAIL")</f>
        <v>PASS</v>
      </c>
      <c r="I37" s="676" t="str">
        <f>(Table_1_UK!H43&amp;", "&amp;Table_1_UK!H52)</f>
        <v>0, 0</v>
      </c>
      <c r="J37" s="608"/>
      <c r="K37" s="629"/>
      <c r="N37" s="613">
        <f t="shared" si="0"/>
        <v>0</v>
      </c>
      <c r="O37" s="613">
        <f t="shared" si="1"/>
        <v>0</v>
      </c>
    </row>
    <row r="38" spans="1:15" ht="15.7" customHeight="1" x14ac:dyDescent="0.4">
      <c r="A38" s="413" t="s">
        <v>1009</v>
      </c>
      <c r="B38" s="775" t="s">
        <v>1437</v>
      </c>
      <c r="C38" s="776"/>
      <c r="D38" s="776"/>
      <c r="E38" s="559" t="s">
        <v>904</v>
      </c>
      <c r="F38" s="559"/>
      <c r="G38" s="414" t="s">
        <v>211</v>
      </c>
      <c r="H38" s="415" t="str">
        <f>IF(AND(SUM(Table_1_UK!H41)&lt;&gt;0,ISBLANK(Table_1_UK!M41)),"FAIL","PASS")</f>
        <v>PASS</v>
      </c>
      <c r="I38" s="676" t="str">
        <f>Table_1_UK!H41&amp;", "&amp;Table_1_UK!M41</f>
        <v xml:space="preserve">0, </v>
      </c>
      <c r="J38" s="608"/>
      <c r="K38" s="629"/>
      <c r="N38" s="613">
        <f t="shared" si="0"/>
        <v>0</v>
      </c>
      <c r="O38" s="613">
        <f t="shared" si="1"/>
        <v>0</v>
      </c>
    </row>
    <row r="39" spans="1:15" ht="15.7" customHeight="1" x14ac:dyDescent="0.4">
      <c r="A39" s="413" t="s">
        <v>1010</v>
      </c>
      <c r="B39" s="784" t="s">
        <v>1438</v>
      </c>
      <c r="C39" s="776"/>
      <c r="D39" s="776"/>
      <c r="E39" s="559" t="s">
        <v>904</v>
      </c>
      <c r="F39" s="559"/>
      <c r="G39" s="414" t="s">
        <v>211</v>
      </c>
      <c r="H39" s="415" t="str">
        <f>IF(AND(SUM(Table_1_UK!H41)=0,NOT(ISBLANK(Table_1_UK!M41))),"FAIL","PASS")</f>
        <v>PASS</v>
      </c>
      <c r="I39" s="677">
        <f>Table_1_UK!H41</f>
        <v>0</v>
      </c>
      <c r="J39" s="608"/>
      <c r="K39" s="629"/>
      <c r="N39" s="613">
        <f t="shared" si="0"/>
        <v>0</v>
      </c>
      <c r="O39" s="613">
        <f t="shared" si="1"/>
        <v>0</v>
      </c>
    </row>
    <row r="40" spans="1:15" ht="15.7" customHeight="1" x14ac:dyDescent="0.4">
      <c r="A40" s="413" t="s">
        <v>1011</v>
      </c>
      <c r="B40" s="776" t="s">
        <v>910</v>
      </c>
      <c r="C40" s="776"/>
      <c r="D40" s="776"/>
      <c r="E40" s="559" t="s">
        <v>911</v>
      </c>
      <c r="F40" s="559"/>
      <c r="G40" s="414" t="s">
        <v>215</v>
      </c>
      <c r="H40" s="415" t="str">
        <f>IF((ABS(Table_1_UK!H43-(Table_3_UK!H63-Table_3_UK!I63)))&gt;5, "FAIL", "PASS")</f>
        <v>PASS</v>
      </c>
      <c r="I40" s="677" t="str">
        <f>Table_1_UK!H43&amp;", "&amp;Table_3_UK!H63&amp;", "&amp;Table_3_UK!I63</f>
        <v>0, 0, 0</v>
      </c>
      <c r="J40" s="608"/>
      <c r="K40" s="629"/>
      <c r="N40" s="613">
        <f t="shared" si="0"/>
        <v>0</v>
      </c>
      <c r="O40" s="613">
        <f t="shared" si="1"/>
        <v>0</v>
      </c>
    </row>
    <row r="41" spans="1:15" s="409" customFormat="1" ht="15.7" customHeight="1" x14ac:dyDescent="0.4">
      <c r="A41" s="645" t="s">
        <v>1012</v>
      </c>
      <c r="B41" s="776" t="s">
        <v>660</v>
      </c>
      <c r="C41" s="776"/>
      <c r="D41" s="776"/>
      <c r="E41" s="645" t="s">
        <v>480</v>
      </c>
      <c r="F41" s="645"/>
      <c r="G41" s="414" t="s">
        <v>215</v>
      </c>
      <c r="H41" s="648" t="str">
        <f>IF(Table_2_UK!N11=0,"PASS","FAIL")</f>
        <v>PASS</v>
      </c>
      <c r="I41" s="676">
        <f>Table_2_UK!N11</f>
        <v>0</v>
      </c>
      <c r="J41" s="630"/>
      <c r="K41" s="411"/>
      <c r="L41" s="631"/>
      <c r="M41" s="631"/>
      <c r="N41" s="613">
        <f t="shared" si="0"/>
        <v>0</v>
      </c>
      <c r="O41" s="613">
        <f t="shared" si="1"/>
        <v>0</v>
      </c>
    </row>
    <row r="42" spans="1:15" s="409" customFormat="1" ht="15.7" customHeight="1" x14ac:dyDescent="0.4">
      <c r="A42" s="645" t="s">
        <v>1013</v>
      </c>
      <c r="B42" s="776" t="s">
        <v>852</v>
      </c>
      <c r="C42" s="776"/>
      <c r="D42" s="776"/>
      <c r="E42" s="645" t="s">
        <v>481</v>
      </c>
      <c r="F42" s="645"/>
      <c r="G42" s="414" t="s">
        <v>211</v>
      </c>
      <c r="H42" s="648" t="str">
        <f>IF(Table_2_UK!N20=0,"PASS","FAIL")</f>
        <v>PASS</v>
      </c>
      <c r="I42" s="676">
        <f>Table_2_UK!N20</f>
        <v>0</v>
      </c>
      <c r="J42" s="630"/>
      <c r="K42" s="411"/>
      <c r="L42" s="631"/>
      <c r="M42" s="631"/>
      <c r="N42" s="613">
        <f t="shared" si="0"/>
        <v>0</v>
      </c>
      <c r="O42" s="613">
        <f t="shared" si="1"/>
        <v>0</v>
      </c>
    </row>
    <row r="43" spans="1:15" ht="15.7" customHeight="1" x14ac:dyDescent="0.4">
      <c r="A43" s="645" t="s">
        <v>1014</v>
      </c>
      <c r="B43" s="646" t="s">
        <v>483</v>
      </c>
      <c r="C43" s="646"/>
      <c r="D43" s="646"/>
      <c r="E43" s="645" t="s">
        <v>482</v>
      </c>
      <c r="F43" s="645"/>
      <c r="G43" s="647" t="s">
        <v>211</v>
      </c>
      <c r="H43" s="648" t="str">
        <f>IF(Table_3_UK!H63&lt;&gt;0,"PASS","FAIL")</f>
        <v>FAIL</v>
      </c>
      <c r="I43" s="676">
        <f>Table_3_UK!H63</f>
        <v>0</v>
      </c>
      <c r="J43" s="608"/>
      <c r="K43" s="628"/>
      <c r="N43" s="613">
        <f t="shared" si="0"/>
        <v>1</v>
      </c>
      <c r="O43" s="613">
        <f t="shared" si="1"/>
        <v>0</v>
      </c>
    </row>
    <row r="44" spans="1:15" ht="15.7" customHeight="1" x14ac:dyDescent="0.4">
      <c r="A44" s="645" t="s">
        <v>1015</v>
      </c>
      <c r="B44" s="646" t="s">
        <v>551</v>
      </c>
      <c r="C44" s="646"/>
      <c r="D44" s="646"/>
      <c r="E44" s="645" t="s">
        <v>484</v>
      </c>
      <c r="F44" s="645"/>
      <c r="G44" s="647" t="s">
        <v>211</v>
      </c>
      <c r="H44" s="648" t="str">
        <f>IF(Table_3_UK!I63&lt;&gt;0,"PASS","FAIL")</f>
        <v>FAIL</v>
      </c>
      <c r="I44" s="676">
        <f>Table_3_UK!I63</f>
        <v>0</v>
      </c>
      <c r="J44" s="608"/>
      <c r="K44" s="628"/>
      <c r="N44" s="613">
        <f t="shared" si="0"/>
        <v>1</v>
      </c>
      <c r="O44" s="613">
        <f t="shared" si="1"/>
        <v>0</v>
      </c>
    </row>
    <row r="45" spans="1:15" ht="15.7" customHeight="1" x14ac:dyDescent="0.4">
      <c r="A45" s="645" t="s">
        <v>1016</v>
      </c>
      <c r="B45" s="712" t="s">
        <v>487</v>
      </c>
      <c r="C45" s="712"/>
      <c r="D45" s="712"/>
      <c r="E45" s="645" t="s">
        <v>485</v>
      </c>
      <c r="F45" s="645"/>
      <c r="G45" s="647" t="s">
        <v>211</v>
      </c>
      <c r="H45" s="648" t="str">
        <f>IF(Table_3_UK!H15&lt;&gt;0,"PASS","FAIL")</f>
        <v>FAIL</v>
      </c>
      <c r="I45" s="676">
        <f>Table_3_UK!H15</f>
        <v>0</v>
      </c>
      <c r="J45" s="608"/>
      <c r="K45" s="628"/>
      <c r="N45" s="613">
        <f t="shared" si="0"/>
        <v>1</v>
      </c>
      <c r="O45" s="613">
        <f t="shared" si="1"/>
        <v>0</v>
      </c>
    </row>
    <row r="46" spans="1:15" ht="15.7" customHeight="1" x14ac:dyDescent="0.4">
      <c r="A46" s="645" t="s">
        <v>1017</v>
      </c>
      <c r="B46" s="712" t="s">
        <v>552</v>
      </c>
      <c r="C46" s="712"/>
      <c r="D46" s="712"/>
      <c r="E46" s="645" t="s">
        <v>486</v>
      </c>
      <c r="F46" s="645"/>
      <c r="G46" s="647" t="s">
        <v>211</v>
      </c>
      <c r="H46" s="648" t="str">
        <f>IF(Table_3_UK!I15&lt;&gt;0,"PASS","FAIL")</f>
        <v>FAIL</v>
      </c>
      <c r="I46" s="676">
        <f>Table_3_UK!I15</f>
        <v>0</v>
      </c>
      <c r="J46" s="608"/>
      <c r="K46" s="628"/>
      <c r="N46" s="613">
        <f t="shared" si="0"/>
        <v>1</v>
      </c>
      <c r="O46" s="613">
        <f t="shared" si="1"/>
        <v>0</v>
      </c>
    </row>
    <row r="47" spans="1:15" ht="15.7" customHeight="1" x14ac:dyDescent="0.4">
      <c r="A47" s="645" t="s">
        <v>1018</v>
      </c>
      <c r="B47" s="646" t="s">
        <v>584</v>
      </c>
      <c r="C47" s="646"/>
      <c r="D47" s="712"/>
      <c r="E47" s="645" t="s">
        <v>545</v>
      </c>
      <c r="F47" s="645"/>
      <c r="G47" s="647" t="s">
        <v>211</v>
      </c>
      <c r="H47" s="648" t="str">
        <f>IF(Table_3_UK!H23&lt;&gt;0,"PASS","FAIL")</f>
        <v>FAIL</v>
      </c>
      <c r="I47" s="676">
        <f>Table_3_UK!H23</f>
        <v>0</v>
      </c>
      <c r="J47" s="608"/>
      <c r="K47" s="628"/>
      <c r="N47" s="613">
        <f t="shared" si="0"/>
        <v>1</v>
      </c>
      <c r="O47" s="613">
        <f t="shared" si="1"/>
        <v>0</v>
      </c>
    </row>
    <row r="48" spans="1:15" ht="15.7" customHeight="1" x14ac:dyDescent="0.4">
      <c r="A48" s="645" t="s">
        <v>1019</v>
      </c>
      <c r="B48" s="646" t="s">
        <v>585</v>
      </c>
      <c r="C48" s="646"/>
      <c r="D48" s="712"/>
      <c r="E48" s="645" t="s">
        <v>546</v>
      </c>
      <c r="F48" s="645"/>
      <c r="G48" s="647" t="s">
        <v>211</v>
      </c>
      <c r="H48" s="648" t="str">
        <f>IF(Table_3_UK!I23&lt;&gt;0,"PASS","FAIL")</f>
        <v>FAIL</v>
      </c>
      <c r="I48" s="676">
        <f>Table_3_UK!I23</f>
        <v>0</v>
      </c>
      <c r="J48" s="608"/>
      <c r="K48" s="628"/>
      <c r="N48" s="613">
        <f t="shared" si="0"/>
        <v>1</v>
      </c>
      <c r="O48" s="613">
        <f t="shared" si="1"/>
        <v>0</v>
      </c>
    </row>
    <row r="49" spans="1:15" ht="15.7" customHeight="1" x14ac:dyDescent="0.4">
      <c r="A49" s="645" t="s">
        <v>1020</v>
      </c>
      <c r="B49" s="776" t="s">
        <v>586</v>
      </c>
      <c r="C49" s="776"/>
      <c r="D49" s="776"/>
      <c r="E49" s="645" t="s">
        <v>547</v>
      </c>
      <c r="F49" s="645"/>
      <c r="G49" s="647" t="s">
        <v>215</v>
      </c>
      <c r="H49" s="648" t="str">
        <f>IF(Table_3_UK!H31&lt;&gt;0,"PASS","FAIL")</f>
        <v>FAIL</v>
      </c>
      <c r="I49" s="676">
        <f>Table_3_UK!H31</f>
        <v>0</v>
      </c>
      <c r="J49" s="608"/>
      <c r="K49" s="628"/>
      <c r="N49" s="613">
        <f t="shared" si="0"/>
        <v>0</v>
      </c>
      <c r="O49" s="613">
        <f t="shared" si="1"/>
        <v>1</v>
      </c>
    </row>
    <row r="50" spans="1:15" ht="15.7" customHeight="1" x14ac:dyDescent="0.4">
      <c r="A50" s="645" t="s">
        <v>1021</v>
      </c>
      <c r="B50" s="776" t="s">
        <v>587</v>
      </c>
      <c r="C50" s="776"/>
      <c r="D50" s="776"/>
      <c r="E50" s="645" t="s">
        <v>548</v>
      </c>
      <c r="F50" s="645"/>
      <c r="G50" s="647" t="s">
        <v>215</v>
      </c>
      <c r="H50" s="648" t="str">
        <f>IF(Table_3_UK!I31&lt;&gt;0,"PASS","FAIL")</f>
        <v>FAIL</v>
      </c>
      <c r="I50" s="676">
        <f>Table_3_UK!I31</f>
        <v>0</v>
      </c>
      <c r="J50" s="608"/>
      <c r="K50" s="628"/>
      <c r="N50" s="613">
        <f t="shared" si="0"/>
        <v>0</v>
      </c>
      <c r="O50" s="613">
        <f t="shared" si="1"/>
        <v>1</v>
      </c>
    </row>
    <row r="51" spans="1:15" ht="15.7" customHeight="1" x14ac:dyDescent="0.4">
      <c r="A51" s="645" t="s">
        <v>1022</v>
      </c>
      <c r="B51" s="646" t="s">
        <v>588</v>
      </c>
      <c r="C51" s="646"/>
      <c r="D51" s="646"/>
      <c r="E51" s="645" t="s">
        <v>549</v>
      </c>
      <c r="F51" s="645"/>
      <c r="G51" s="647" t="s">
        <v>211</v>
      </c>
      <c r="H51" s="652" t="str">
        <f>IF(Table_3_UK!H51=Table_3_UK!H63,"PASS","FAIL")</f>
        <v>PASS</v>
      </c>
      <c r="I51" s="676" t="str">
        <f>(Table_3_UK!H51&amp;", "&amp;Table_3_UK!H63)</f>
        <v>0, 0</v>
      </c>
      <c r="K51" s="628"/>
      <c r="N51" s="613">
        <f t="shared" si="0"/>
        <v>0</v>
      </c>
      <c r="O51" s="613">
        <f t="shared" si="1"/>
        <v>0</v>
      </c>
    </row>
    <row r="52" spans="1:15" ht="15.7" customHeight="1" x14ac:dyDescent="0.4">
      <c r="A52" s="645" t="s">
        <v>1023</v>
      </c>
      <c r="B52" s="646" t="s">
        <v>589</v>
      </c>
      <c r="C52" s="646"/>
      <c r="D52" s="646"/>
      <c r="E52" s="645" t="s">
        <v>550</v>
      </c>
      <c r="F52" s="645"/>
      <c r="G52" s="647" t="s">
        <v>211</v>
      </c>
      <c r="H52" s="652" t="str">
        <f>IF(Table_3_UK!I51=Table_3_UK!I63,"PASS","FAIL")</f>
        <v>PASS</v>
      </c>
      <c r="I52" s="676" t="str">
        <f>(Table_3_UK!I51&amp;", "&amp;Table_3_UK!I63)</f>
        <v>0, 0</v>
      </c>
      <c r="K52" s="628"/>
      <c r="N52" s="613">
        <f t="shared" si="0"/>
        <v>0</v>
      </c>
      <c r="O52" s="613">
        <f t="shared" si="1"/>
        <v>0</v>
      </c>
    </row>
    <row r="53" spans="1:15" ht="15.7" customHeight="1" x14ac:dyDescent="0.4">
      <c r="A53" s="645" t="s">
        <v>1024</v>
      </c>
      <c r="B53" s="653" t="s">
        <v>576</v>
      </c>
      <c r="C53" s="653"/>
      <c r="D53" s="646"/>
      <c r="E53" s="654" t="s">
        <v>553</v>
      </c>
      <c r="F53" s="654"/>
      <c r="G53" s="414" t="s">
        <v>211</v>
      </c>
      <c r="H53" s="648" t="str">
        <f>IF(Table_3_UK!H8&lt;=0,"PASS","FAIL")</f>
        <v>PASS</v>
      </c>
      <c r="I53" s="676">
        <f>Table_3_UK!H8</f>
        <v>0</v>
      </c>
      <c r="J53" s="608"/>
      <c r="K53" s="411"/>
      <c r="N53" s="613">
        <f t="shared" si="0"/>
        <v>0</v>
      </c>
      <c r="O53" s="613">
        <f t="shared" si="1"/>
        <v>0</v>
      </c>
    </row>
    <row r="54" spans="1:15" ht="15.7" customHeight="1" x14ac:dyDescent="0.4">
      <c r="A54" s="645" t="s">
        <v>1025</v>
      </c>
      <c r="B54" s="653" t="s">
        <v>577</v>
      </c>
      <c r="C54" s="653"/>
      <c r="D54" s="653"/>
      <c r="E54" s="654" t="s">
        <v>554</v>
      </c>
      <c r="F54" s="654"/>
      <c r="G54" s="414" t="s">
        <v>211</v>
      </c>
      <c r="H54" s="648" t="str">
        <f>IF(Table_3_UK!I8&lt;=0,"PASS","FAIL")</f>
        <v>PASS</v>
      </c>
      <c r="I54" s="676">
        <f>Table_3_UK!I8</f>
        <v>0</v>
      </c>
      <c r="J54" s="608"/>
      <c r="K54" s="411"/>
      <c r="N54" s="613">
        <f t="shared" si="0"/>
        <v>0</v>
      </c>
      <c r="O54" s="613">
        <f t="shared" si="1"/>
        <v>0</v>
      </c>
    </row>
    <row r="55" spans="1:15" ht="15.7" customHeight="1" x14ac:dyDescent="0.4">
      <c r="A55" s="655" t="s">
        <v>1431</v>
      </c>
      <c r="B55" s="656" t="s">
        <v>1433</v>
      </c>
      <c r="C55" s="653"/>
      <c r="D55" s="653"/>
      <c r="E55" s="655" t="s">
        <v>1435</v>
      </c>
      <c r="F55" s="645"/>
      <c r="G55" s="647" t="s">
        <v>211</v>
      </c>
      <c r="H55" s="648" t="str">
        <f>IF(Table_3_UK!H10&lt;&gt;0,"PASS","FAIL")</f>
        <v>FAIL</v>
      </c>
      <c r="I55" s="677">
        <f>Table_3_UK!H10</f>
        <v>0</v>
      </c>
      <c r="J55" s="608"/>
      <c r="K55" s="628"/>
      <c r="N55" s="613">
        <f t="shared" ref="N55:N56" si="2">IF(AND(G55="Error",H55="FAIL"),1,0)</f>
        <v>1</v>
      </c>
      <c r="O55" s="613">
        <f t="shared" si="1"/>
        <v>0</v>
      </c>
    </row>
    <row r="56" spans="1:15" ht="15.7" customHeight="1" x14ac:dyDescent="0.4">
      <c r="A56" s="655" t="s">
        <v>1432</v>
      </c>
      <c r="B56" s="656" t="s">
        <v>1434</v>
      </c>
      <c r="C56" s="653"/>
      <c r="D56" s="653"/>
      <c r="E56" s="655" t="s">
        <v>1436</v>
      </c>
      <c r="F56" s="645"/>
      <c r="G56" s="647" t="s">
        <v>211</v>
      </c>
      <c r="H56" s="648" t="str">
        <f>IF(Table_3_UK!I10&lt;&gt;0,"PASS","FAIL")</f>
        <v>FAIL</v>
      </c>
      <c r="I56" s="677">
        <f>Table_3_UK!I10</f>
        <v>0</v>
      </c>
      <c r="J56" s="608"/>
      <c r="K56" s="628"/>
      <c r="N56" s="613">
        <f t="shared" si="2"/>
        <v>1</v>
      </c>
      <c r="O56" s="613">
        <f t="shared" si="1"/>
        <v>0</v>
      </c>
    </row>
    <row r="57" spans="1:15" ht="15.7" customHeight="1" x14ac:dyDescent="0.4">
      <c r="A57" s="413" t="s">
        <v>1026</v>
      </c>
      <c r="B57" s="646" t="s">
        <v>590</v>
      </c>
      <c r="C57" s="646"/>
      <c r="D57" s="646"/>
      <c r="E57" s="657" t="s">
        <v>570</v>
      </c>
      <c r="F57" s="657"/>
      <c r="G57" s="415" t="s">
        <v>211</v>
      </c>
      <c r="H57" s="652" t="str">
        <f>IF(AND(B4="S",(Table_3_UK!H20&lt;&gt;Table_3_Scotland!H11)),"FAIL","PASS")</f>
        <v>PASS</v>
      </c>
      <c r="I57" s="676" t="str">
        <f>Table_3_UK!H20&amp;", "&amp;Table_3_Scotland!H11</f>
        <v>0, 0</v>
      </c>
      <c r="J57" s="608"/>
      <c r="K57" s="410"/>
      <c r="N57" s="613">
        <f t="shared" si="0"/>
        <v>0</v>
      </c>
      <c r="O57" s="613">
        <f t="shared" si="1"/>
        <v>0</v>
      </c>
    </row>
    <row r="58" spans="1:15" ht="15.7" customHeight="1" x14ac:dyDescent="0.4">
      <c r="A58" s="413" t="s">
        <v>1027</v>
      </c>
      <c r="B58" s="646" t="s">
        <v>591</v>
      </c>
      <c r="C58" s="646"/>
      <c r="D58" s="646"/>
      <c r="E58" s="559" t="s">
        <v>571</v>
      </c>
      <c r="F58" s="559"/>
      <c r="G58" s="415" t="s">
        <v>211</v>
      </c>
      <c r="H58" s="652" t="str">
        <f>IF(AND(B4="S",(Table_3_UK!H21&lt;&gt;Table_3_Scotland!H19)),"FAIL","PASS")</f>
        <v>PASS</v>
      </c>
      <c r="I58" s="676" t="str">
        <f>Table_3_UK!H21&amp;", "&amp;Table_3_Scotland!H19</f>
        <v>0, 0</v>
      </c>
      <c r="J58" s="608"/>
      <c r="K58" s="411"/>
      <c r="N58" s="613">
        <f t="shared" si="0"/>
        <v>0</v>
      </c>
      <c r="O58" s="613">
        <f t="shared" si="1"/>
        <v>0</v>
      </c>
    </row>
    <row r="59" spans="1:15" ht="15.7" customHeight="1" x14ac:dyDescent="0.4">
      <c r="A59" s="413" t="s">
        <v>1028</v>
      </c>
      <c r="B59" s="646" t="s">
        <v>605</v>
      </c>
      <c r="C59" s="646"/>
      <c r="D59" s="646"/>
      <c r="E59" s="559" t="s">
        <v>572</v>
      </c>
      <c r="F59" s="559"/>
      <c r="G59" s="415" t="s">
        <v>211</v>
      </c>
      <c r="H59" s="652" t="str">
        <f>IF(AND(B4="S",(Table_3_UK!I20&lt;&gt;Table_3_Scotland!I11)),"FAIL","PASS")</f>
        <v>PASS</v>
      </c>
      <c r="I59" s="676" t="str">
        <f>Table_3_UK!I20&amp;", "&amp;Table_3_Scotland!I11</f>
        <v>0, 0</v>
      </c>
      <c r="J59" s="608"/>
      <c r="K59" s="411"/>
      <c r="M59" s="627"/>
      <c r="N59" s="613">
        <f t="shared" si="0"/>
        <v>0</v>
      </c>
      <c r="O59" s="613">
        <f t="shared" si="1"/>
        <v>0</v>
      </c>
    </row>
    <row r="60" spans="1:15" ht="15.7" customHeight="1" x14ac:dyDescent="0.4">
      <c r="A60" s="413" t="s">
        <v>1029</v>
      </c>
      <c r="B60" s="646" t="s">
        <v>592</v>
      </c>
      <c r="C60" s="646"/>
      <c r="D60" s="646"/>
      <c r="E60" s="559" t="s">
        <v>573</v>
      </c>
      <c r="F60" s="559"/>
      <c r="G60" s="415" t="s">
        <v>211</v>
      </c>
      <c r="H60" s="652" t="str">
        <f>IF(AND(B4="S",(Table_3_UK!I21&lt;&gt;Table_3_Scotland!I19)),"FAIL","PASS")</f>
        <v>PASS</v>
      </c>
      <c r="I60" s="676" t="str">
        <f>Table_3_UK!I21&amp;", "&amp;Table_3_Scotland!I19</f>
        <v>0, 0</v>
      </c>
      <c r="J60" s="608"/>
      <c r="K60" s="411"/>
      <c r="N60" s="613">
        <f t="shared" si="0"/>
        <v>0</v>
      </c>
      <c r="O60" s="613">
        <f t="shared" si="1"/>
        <v>0</v>
      </c>
    </row>
    <row r="61" spans="1:15" ht="15.7" customHeight="1" x14ac:dyDescent="0.4">
      <c r="A61" s="413" t="s">
        <v>1030</v>
      </c>
      <c r="B61" s="646" t="s">
        <v>556</v>
      </c>
      <c r="C61" s="646"/>
      <c r="D61" s="646"/>
      <c r="E61" s="776" t="s">
        <v>555</v>
      </c>
      <c r="F61" s="776"/>
      <c r="G61" s="414" t="s">
        <v>211</v>
      </c>
      <c r="H61" s="415" t="str">
        <f>IF(AND(B4="S", OR(Table_3_Scotland!H11=0,Table_3_Scotland!I11=0,Table_3_Scotland!H19=0,Table_3_Scotland!I19=0)),"FAIL","PASS")</f>
        <v>PASS</v>
      </c>
      <c r="I61" s="676" t="str">
        <f>Table_3_Scotland!H11&amp;", "&amp;Table_3_Scotland!I11&amp;", "&amp;Table_3_Scotland!H19&amp;", "&amp;Table_3_Scotland!I19</f>
        <v>0, 0, 0, 0</v>
      </c>
      <c r="J61" s="626"/>
      <c r="K61" s="626"/>
      <c r="N61" s="613">
        <f t="shared" si="0"/>
        <v>0</v>
      </c>
      <c r="O61" s="613">
        <f t="shared" si="1"/>
        <v>0</v>
      </c>
    </row>
    <row r="62" spans="1:15" ht="15.7" customHeight="1" x14ac:dyDescent="0.4">
      <c r="A62" s="413" t="s">
        <v>1031</v>
      </c>
      <c r="B62" s="646" t="s">
        <v>557</v>
      </c>
      <c r="C62" s="646"/>
      <c r="D62" s="646"/>
      <c r="E62" s="776" t="s">
        <v>555</v>
      </c>
      <c r="F62" s="776"/>
      <c r="G62" s="414" t="s">
        <v>211</v>
      </c>
      <c r="H62" s="415" t="str">
        <f>IF(AND(OR(B4="E",B4="W",B4="N"),OR(Table_3_Scotland!H11&gt;0,Table_3_Scotland!I11&gt;0,Table_3_Scotland!H19&gt;0,Table_3_Scotland!I19&gt;0)),"FAIL","PASS")</f>
        <v>PASS</v>
      </c>
      <c r="I62" s="676" t="str">
        <f>Table_3_Scotland!H11&amp;", "&amp;Table_3_Scotland!I11&amp;", "&amp;Table_3_Scotland!H19&amp;", "&amp;Table_3_Scotland!I19</f>
        <v>0, 0, 0, 0</v>
      </c>
      <c r="J62" s="632"/>
      <c r="K62" s="632"/>
      <c r="N62" s="613">
        <f t="shared" si="0"/>
        <v>0</v>
      </c>
      <c r="O62" s="613">
        <f t="shared" si="1"/>
        <v>0</v>
      </c>
    </row>
    <row r="63" spans="1:15" ht="15.7" customHeight="1" x14ac:dyDescent="0.4">
      <c r="A63" s="413" t="s">
        <v>1032</v>
      </c>
      <c r="B63" s="776" t="s">
        <v>578</v>
      </c>
      <c r="C63" s="776"/>
      <c r="D63" s="776"/>
      <c r="E63" s="559" t="s">
        <v>558</v>
      </c>
      <c r="F63" s="559"/>
      <c r="G63" s="414" t="s">
        <v>211</v>
      </c>
      <c r="H63" s="415" t="str">
        <f>IF(AND(SUM(Table_4_UK!H22:I22)&lt;&gt;0,ISBLANK(Table_4_UK!N22)),"FAIL","PASS")</f>
        <v>PASS</v>
      </c>
      <c r="I63" s="676" t="str">
        <f>Table_4_UK!H22&amp;", "&amp;Table_4_UK!I22</f>
        <v>0, 0</v>
      </c>
      <c r="J63" s="608"/>
      <c r="K63" s="631"/>
      <c r="N63" s="613">
        <f t="shared" si="0"/>
        <v>0</v>
      </c>
      <c r="O63" s="613">
        <f t="shared" si="1"/>
        <v>0</v>
      </c>
    </row>
    <row r="64" spans="1:15" ht="15.7" customHeight="1" x14ac:dyDescent="0.4">
      <c r="A64" s="413" t="s">
        <v>1033</v>
      </c>
      <c r="B64" s="776" t="s">
        <v>579</v>
      </c>
      <c r="C64" s="776"/>
      <c r="D64" s="776"/>
      <c r="E64" s="559" t="s">
        <v>558</v>
      </c>
      <c r="F64" s="559"/>
      <c r="G64" s="414" t="s">
        <v>211</v>
      </c>
      <c r="H64" s="415" t="str">
        <f>IF(AND(SUM(Table_4_UK!H22:I22)=0,NOT(ISBLANK(Table_4_UK!N22))),"FAIL","PASS")</f>
        <v>PASS</v>
      </c>
      <c r="I64" s="676">
        <f>Table_4_UK!N22</f>
        <v>0</v>
      </c>
      <c r="J64" s="608"/>
      <c r="K64" s="631"/>
      <c r="N64" s="613">
        <f t="shared" si="0"/>
        <v>0</v>
      </c>
      <c r="O64" s="613">
        <f t="shared" si="1"/>
        <v>0</v>
      </c>
    </row>
    <row r="65" spans="1:15" ht="15.7" customHeight="1" x14ac:dyDescent="0.4">
      <c r="A65" s="658" t="s">
        <v>1034</v>
      </c>
      <c r="B65" s="659" t="s">
        <v>830</v>
      </c>
      <c r="C65" s="659"/>
      <c r="D65" s="659"/>
      <c r="E65" s="654" t="s">
        <v>831</v>
      </c>
      <c r="F65" s="654"/>
      <c r="G65" s="660" t="s">
        <v>215</v>
      </c>
      <c r="H65" s="415" t="str">
        <f>IF(Table_4_UK!H29&lt;&gt;0,"PASS","FAIL")</f>
        <v>FAIL</v>
      </c>
      <c r="I65" s="677">
        <f>Table_4_UK!H29</f>
        <v>0</v>
      </c>
      <c r="J65" s="608"/>
      <c r="K65" s="631"/>
      <c r="N65" s="613">
        <f t="shared" si="0"/>
        <v>0</v>
      </c>
      <c r="O65" s="613">
        <f t="shared" si="1"/>
        <v>1</v>
      </c>
    </row>
    <row r="66" spans="1:15" ht="15.7" customHeight="1" x14ac:dyDescent="0.4">
      <c r="A66" s="658" t="s">
        <v>1035</v>
      </c>
      <c r="B66" s="659" t="s">
        <v>832</v>
      </c>
      <c r="C66" s="659"/>
      <c r="D66" s="659"/>
      <c r="E66" s="654" t="s">
        <v>833</v>
      </c>
      <c r="F66" s="654"/>
      <c r="G66" s="660" t="s">
        <v>215</v>
      </c>
      <c r="H66" s="415" t="str">
        <f>IF(Table_4_UK!I29&lt;&gt;0,"PASS","FAIL")</f>
        <v>FAIL</v>
      </c>
      <c r="I66" s="677">
        <f>Table_4_UK!I29</f>
        <v>0</v>
      </c>
      <c r="J66" s="608"/>
      <c r="K66" s="631"/>
      <c r="N66" s="613">
        <f t="shared" si="0"/>
        <v>0</v>
      </c>
      <c r="O66" s="613">
        <f t="shared" si="1"/>
        <v>1</v>
      </c>
    </row>
    <row r="67" spans="1:15" ht="15.7" customHeight="1" x14ac:dyDescent="0.4">
      <c r="A67" s="658" t="s">
        <v>1036</v>
      </c>
      <c r="B67" s="659" t="s">
        <v>834</v>
      </c>
      <c r="C67" s="659"/>
      <c r="D67" s="659"/>
      <c r="E67" s="654" t="s">
        <v>835</v>
      </c>
      <c r="F67" s="654"/>
      <c r="G67" s="660" t="s">
        <v>215</v>
      </c>
      <c r="H67" s="415" t="str">
        <f>IF(Table_4_UK!H36&lt;&gt;0,"PASS","FAIL")</f>
        <v>FAIL</v>
      </c>
      <c r="I67" s="677">
        <f>Table_4_UK!H36</f>
        <v>0</v>
      </c>
      <c r="J67" s="608"/>
      <c r="K67" s="631"/>
      <c r="N67" s="613">
        <f t="shared" si="0"/>
        <v>0</v>
      </c>
      <c r="O67" s="613">
        <f t="shared" si="1"/>
        <v>1</v>
      </c>
    </row>
    <row r="68" spans="1:15" ht="15.7" customHeight="1" x14ac:dyDescent="0.4">
      <c r="A68" s="658" t="s">
        <v>1037</v>
      </c>
      <c r="B68" s="659" t="s">
        <v>836</v>
      </c>
      <c r="C68" s="659"/>
      <c r="D68" s="659"/>
      <c r="E68" s="654" t="s">
        <v>837</v>
      </c>
      <c r="F68" s="654"/>
      <c r="G68" s="660" t="s">
        <v>215</v>
      </c>
      <c r="H68" s="415" t="str">
        <f>IF(Table_4_UK!I36&lt;&gt;0,"PASS","FAIL")</f>
        <v>FAIL</v>
      </c>
      <c r="I68" s="677">
        <f>Table_4_UK!I36</f>
        <v>0</v>
      </c>
      <c r="J68" s="608"/>
      <c r="K68" s="631"/>
      <c r="N68" s="613">
        <f t="shared" si="0"/>
        <v>0</v>
      </c>
      <c r="O68" s="613">
        <f t="shared" si="1"/>
        <v>1</v>
      </c>
    </row>
    <row r="69" spans="1:15" ht="15.7" customHeight="1" x14ac:dyDescent="0.4">
      <c r="A69" s="658" t="s">
        <v>1038</v>
      </c>
      <c r="B69" s="781" t="s">
        <v>839</v>
      </c>
      <c r="C69" s="781"/>
      <c r="D69" s="781"/>
      <c r="E69" s="654" t="s">
        <v>895</v>
      </c>
      <c r="F69" s="654"/>
      <c r="G69" s="660" t="s">
        <v>211</v>
      </c>
      <c r="H69" s="415" t="str">
        <f>IF((ABS(Table_3_UK!H21-Table_3_UK!H26 - Table_4_UK!H60))&gt;5,"FAIL","PASS")</f>
        <v>PASS</v>
      </c>
      <c r="I69" s="677" t="str">
        <f>CONCATENATE(Table_3_UK!H21, ", ",Table_3_UK!H26,", ", Table_4_UK!H60)</f>
        <v>0, 0, 0</v>
      </c>
      <c r="J69" s="608"/>
      <c r="K69" s="631"/>
      <c r="N69" s="613">
        <f t="shared" si="0"/>
        <v>0</v>
      </c>
      <c r="O69" s="613">
        <f t="shared" si="1"/>
        <v>0</v>
      </c>
    </row>
    <row r="70" spans="1:15" ht="15.7" customHeight="1" x14ac:dyDescent="0.4">
      <c r="A70" s="658" t="s">
        <v>1039</v>
      </c>
      <c r="B70" s="781" t="s">
        <v>840</v>
      </c>
      <c r="C70" s="781"/>
      <c r="D70" s="781"/>
      <c r="E70" s="654" t="s">
        <v>894</v>
      </c>
      <c r="F70" s="654"/>
      <c r="G70" s="660" t="s">
        <v>211</v>
      </c>
      <c r="H70" s="415" t="str">
        <f>IF((ABS(Table_3_UK!I21-Table_3_UK!I26 - Table_4_UK!I60))&gt;5,"FAIL","PASS")</f>
        <v>PASS</v>
      </c>
      <c r="I70" s="677" t="str">
        <f>CONCATENATE(Table_3_UK!I21, ", ",Table_3_UK!I26,", ", Table_4_UK!I60)</f>
        <v>0, 0, 0</v>
      </c>
      <c r="J70" s="608"/>
      <c r="K70" s="631"/>
      <c r="N70" s="613">
        <f t="shared" si="0"/>
        <v>0</v>
      </c>
      <c r="O70" s="613">
        <f t="shared" si="1"/>
        <v>0</v>
      </c>
    </row>
    <row r="71" spans="1:15" ht="15.7" customHeight="1" x14ac:dyDescent="0.4">
      <c r="A71" s="658" t="s">
        <v>1040</v>
      </c>
      <c r="B71" s="783" t="s">
        <v>930</v>
      </c>
      <c r="C71" s="783"/>
      <c r="D71" s="783"/>
      <c r="E71" s="654" t="s">
        <v>931</v>
      </c>
      <c r="F71" s="654"/>
      <c r="G71" s="660" t="s">
        <v>215</v>
      </c>
      <c r="H71" s="415" t="str">
        <f>IF(Table_4_UK!H40&lt;Table_4_UK!H41,"PASS","FAIL")</f>
        <v>FAIL</v>
      </c>
      <c r="I71" s="677" t="str">
        <f>Table_4_UK!H40&amp;", "&amp;Table_4_UK!H41</f>
        <v>0, 0</v>
      </c>
      <c r="J71" s="608"/>
      <c r="K71" s="631"/>
      <c r="N71" s="613">
        <f t="shared" si="0"/>
        <v>0</v>
      </c>
      <c r="O71" s="613">
        <f t="shared" si="1"/>
        <v>1</v>
      </c>
    </row>
    <row r="72" spans="1:15" ht="15.7" customHeight="1" x14ac:dyDescent="0.4">
      <c r="A72" s="658" t="s">
        <v>1041</v>
      </c>
      <c r="B72" s="783" t="s">
        <v>932</v>
      </c>
      <c r="C72" s="783"/>
      <c r="D72" s="783"/>
      <c r="E72" s="654" t="s">
        <v>933</v>
      </c>
      <c r="F72" s="654"/>
      <c r="G72" s="660" t="s">
        <v>211</v>
      </c>
      <c r="H72" s="415" t="str">
        <f>IF(OR(Table_1_UK!H18=Table_4_UK!H9,Table_1_UK!H18=(Table_4_UK!H9+Table_4_UK!H10)),"PASS","FAIL")</f>
        <v>PASS</v>
      </c>
      <c r="I72" s="677" t="str">
        <f>Table_4_UK!H9&amp;", "&amp;Table_4_UK!H10&amp;", "&amp;Table_1_UK!H18</f>
        <v>0, 0, 0</v>
      </c>
      <c r="J72" s="608"/>
      <c r="K72" s="631"/>
      <c r="N72" s="613">
        <f t="shared" si="0"/>
        <v>0</v>
      </c>
      <c r="O72" s="613">
        <f t="shared" si="1"/>
        <v>0</v>
      </c>
    </row>
    <row r="73" spans="1:15" ht="15.7" customHeight="1" x14ac:dyDescent="0.4">
      <c r="A73" s="559" t="s">
        <v>1042</v>
      </c>
      <c r="B73" s="781" t="s">
        <v>559</v>
      </c>
      <c r="C73" s="781"/>
      <c r="D73" s="781"/>
      <c r="E73" s="654" t="s">
        <v>560</v>
      </c>
      <c r="F73" s="654"/>
      <c r="G73" s="414" t="s">
        <v>215</v>
      </c>
      <c r="H73" s="648" t="str">
        <f>IF(AND(OR(Table_5_UK!AD61=0,Table_8_UK!O97&lt;&gt;0),OR(Table_8_UK!O97=0,Table_5_UK!AD61&lt;&gt;0)),"PASS","FAIL")</f>
        <v>PASS</v>
      </c>
      <c r="I73" s="676" t="str">
        <f>Table_5_UK!AD61&amp;", "&amp;Table_8_UK!O97</f>
        <v>0, 0</v>
      </c>
      <c r="J73" s="608"/>
      <c r="K73" s="628"/>
      <c r="N73" s="613">
        <f t="shared" si="0"/>
        <v>0</v>
      </c>
      <c r="O73" s="613">
        <f t="shared" si="1"/>
        <v>0</v>
      </c>
    </row>
    <row r="74" spans="1:15" ht="15.7" customHeight="1" x14ac:dyDescent="0.4">
      <c r="A74" s="654" t="s">
        <v>1043</v>
      </c>
      <c r="B74" s="781" t="s">
        <v>822</v>
      </c>
      <c r="C74" s="781"/>
      <c r="D74" s="781"/>
      <c r="E74" s="661" t="s">
        <v>618</v>
      </c>
      <c r="F74" s="661"/>
      <c r="G74" s="660" t="s">
        <v>215</v>
      </c>
      <c r="H74" s="662" t="str">
        <f>IF(AND(OR(Table_5_UK!P61=0,Table_8_UK!O84&lt;&gt;0),OR(Table_8_UK!O84=0,Table_5_UK!P61&lt;&gt;0)),"PASS","FAIL")</f>
        <v>PASS</v>
      </c>
      <c r="I74" s="678" t="str">
        <f>Table_5_UK!P61&amp;", "&amp;Table_8_UK!O84</f>
        <v>0, 0</v>
      </c>
      <c r="K74" s="628"/>
      <c r="N74" s="613">
        <f t="shared" si="0"/>
        <v>0</v>
      </c>
      <c r="O74" s="613">
        <f t="shared" si="1"/>
        <v>0</v>
      </c>
    </row>
    <row r="75" spans="1:15" ht="30" customHeight="1" x14ac:dyDescent="0.4">
      <c r="A75" s="654" t="s">
        <v>1044</v>
      </c>
      <c r="B75" s="781" t="s">
        <v>606</v>
      </c>
      <c r="C75" s="781"/>
      <c r="D75" s="781"/>
      <c r="E75" s="661" t="s">
        <v>619</v>
      </c>
      <c r="F75" s="661"/>
      <c r="G75" s="660" t="s">
        <v>215</v>
      </c>
      <c r="H75" s="662" t="str">
        <f>IF(AND(OR(Table_5_UK!Q61=0,Table_8_UK!O85&lt;&gt;0),OR(Table_8_UK!O85=0,Table_5_UK!Q61&lt;&gt;0)),"PASS","FAIL")</f>
        <v>PASS</v>
      </c>
      <c r="I75" s="678" t="str">
        <f>Table_5_UK!Q61&amp;", "&amp;Table_8_UK!O85</f>
        <v>0, 0</v>
      </c>
      <c r="K75" s="628"/>
      <c r="N75" s="613">
        <f t="shared" si="0"/>
        <v>0</v>
      </c>
      <c r="O75" s="613">
        <f t="shared" si="1"/>
        <v>0</v>
      </c>
    </row>
    <row r="76" spans="1:15" ht="15.45" customHeight="1" x14ac:dyDescent="0.4">
      <c r="A76" s="654" t="s">
        <v>1045</v>
      </c>
      <c r="B76" s="781" t="s">
        <v>607</v>
      </c>
      <c r="C76" s="781"/>
      <c r="D76" s="781"/>
      <c r="E76" s="661" t="s">
        <v>620</v>
      </c>
      <c r="F76" s="661"/>
      <c r="G76" s="660" t="s">
        <v>215</v>
      </c>
      <c r="H76" s="662" t="str">
        <f>IF(AND(OR(Table_5_UK!R61=0,Table_8_UK!O86&lt;&gt;0),OR(Table_8_UK!O86=0,Table_5_UK!R61&lt;&gt;0)),"PASS","FAIL")</f>
        <v>PASS</v>
      </c>
      <c r="I76" s="678" t="str">
        <f>Table_5_UK!R61&amp;", "&amp;Table_8_UK!O86</f>
        <v>0, 0</v>
      </c>
      <c r="K76" s="628"/>
      <c r="N76" s="613">
        <f t="shared" si="0"/>
        <v>0</v>
      </c>
      <c r="O76" s="613">
        <f t="shared" si="1"/>
        <v>0</v>
      </c>
    </row>
    <row r="77" spans="1:15" ht="27.75" customHeight="1" x14ac:dyDescent="0.4">
      <c r="A77" s="654" t="s">
        <v>1046</v>
      </c>
      <c r="B77" s="781" t="s">
        <v>608</v>
      </c>
      <c r="C77" s="781"/>
      <c r="D77" s="781"/>
      <c r="E77" s="661" t="s">
        <v>621</v>
      </c>
      <c r="F77" s="661"/>
      <c r="G77" s="660" t="s">
        <v>215</v>
      </c>
      <c r="H77" s="662" t="str">
        <f>IF(AND(OR(Table_5_UK!S61=0,Table_8_UK!O87&lt;&gt;0),OR(Table_8_UK!O87=0,Table_5_UK!S61&lt;&gt;0)),"PASS","FAIL")</f>
        <v>PASS</v>
      </c>
      <c r="I77" s="678" t="str">
        <f>Table_5_UK!S61&amp;", "&amp;Table_8_UK!O87</f>
        <v>0, 0</v>
      </c>
      <c r="K77" s="628"/>
      <c r="N77" s="613">
        <f t="shared" si="0"/>
        <v>0</v>
      </c>
      <c r="O77" s="613">
        <f t="shared" si="1"/>
        <v>0</v>
      </c>
    </row>
    <row r="78" spans="1:15" ht="27.75" customHeight="1" x14ac:dyDescent="0.4">
      <c r="A78" s="654" t="s">
        <v>1047</v>
      </c>
      <c r="B78" s="781" t="s">
        <v>609</v>
      </c>
      <c r="C78" s="781"/>
      <c r="D78" s="781"/>
      <c r="E78" s="661" t="s">
        <v>622</v>
      </c>
      <c r="F78" s="661"/>
      <c r="G78" s="660" t="s">
        <v>215</v>
      </c>
      <c r="H78" s="662" t="str">
        <f>IF(AND(OR(Table_5_UK!U61=0,Table_8_UK!O88&lt;&gt;0),OR(Table_8_UK!O88=0,Table_5_UK!U61&lt;&gt;0)),"PASS","FAIL")</f>
        <v>PASS</v>
      </c>
      <c r="I78" s="678" t="str">
        <f>Table_5_UK!U61&amp;", "&amp;Table_8_UK!O88</f>
        <v>0, 0</v>
      </c>
      <c r="K78" s="628"/>
      <c r="N78" s="613">
        <f t="shared" si="0"/>
        <v>0</v>
      </c>
      <c r="O78" s="613">
        <f t="shared" si="1"/>
        <v>0</v>
      </c>
    </row>
    <row r="79" spans="1:15" ht="18.45" customHeight="1" x14ac:dyDescent="0.4">
      <c r="A79" s="654" t="s">
        <v>1048</v>
      </c>
      <c r="B79" s="781" t="s">
        <v>610</v>
      </c>
      <c r="C79" s="781"/>
      <c r="D79" s="781"/>
      <c r="E79" s="661" t="s">
        <v>623</v>
      </c>
      <c r="F79" s="661"/>
      <c r="G79" s="660" t="s">
        <v>215</v>
      </c>
      <c r="H79" s="662" t="str">
        <f>IF(AND(OR(Table_5_UK!V61=0,Table_8_UK!O89&lt;&gt;0),OR(Table_8_UK!O89=0,Table_5_UK!V61&lt;&gt;0)),"PASS","FAIL")</f>
        <v>PASS</v>
      </c>
      <c r="I79" s="678" t="str">
        <f>Table_5_UK!V61&amp;", "&amp;Table_8_UK!O89</f>
        <v>0, 0</v>
      </c>
      <c r="K79" s="628"/>
      <c r="N79" s="613">
        <f t="shared" si="0"/>
        <v>0</v>
      </c>
      <c r="O79" s="613">
        <f t="shared" si="1"/>
        <v>0</v>
      </c>
    </row>
    <row r="80" spans="1:15" ht="19.45" customHeight="1" x14ac:dyDescent="0.4">
      <c r="A80" s="654" t="s">
        <v>1049</v>
      </c>
      <c r="B80" s="781" t="s">
        <v>611</v>
      </c>
      <c r="C80" s="781"/>
      <c r="D80" s="781"/>
      <c r="E80" s="661" t="s">
        <v>624</v>
      </c>
      <c r="F80" s="661"/>
      <c r="G80" s="660" t="s">
        <v>215</v>
      </c>
      <c r="H80" s="662" t="str">
        <f>IF(AND(OR(Table_5_UK!W61=0,Table_8_UK!O90&lt;&gt;0),OR(Table_8_UK!O90=0,Table_5_UK!W61&lt;&gt;0)),"PASS","FAIL")</f>
        <v>PASS</v>
      </c>
      <c r="I80" s="678" t="str">
        <f>Table_5_UK!W61&amp;", "&amp;Table_8_UK!O90</f>
        <v>0, 0</v>
      </c>
      <c r="K80" s="628"/>
      <c r="N80" s="613">
        <f t="shared" si="0"/>
        <v>0</v>
      </c>
      <c r="O80" s="613">
        <f t="shared" si="1"/>
        <v>0</v>
      </c>
    </row>
    <row r="81" spans="1:15" ht="32.700000000000003" customHeight="1" x14ac:dyDescent="0.4">
      <c r="A81" s="654" t="s">
        <v>1050</v>
      </c>
      <c r="B81" s="781" t="s">
        <v>612</v>
      </c>
      <c r="C81" s="781"/>
      <c r="D81" s="781"/>
      <c r="E81" s="661" t="s">
        <v>625</v>
      </c>
      <c r="F81" s="661"/>
      <c r="G81" s="660" t="s">
        <v>215</v>
      </c>
      <c r="H81" s="662" t="str">
        <f>IF(AND(OR(Table_5_UK!X61=0,Table_8_UK!O91&lt;&gt;0),OR(Table_8_UK!O91=0,Table_5_UK!X61&lt;&gt;0)),"PASS","FAIL")</f>
        <v>PASS</v>
      </c>
      <c r="I81" s="678" t="str">
        <f>Table_5_UK!X61&amp;", "&amp;Table_8_UK!O91</f>
        <v>0, 0</v>
      </c>
      <c r="K81" s="628"/>
      <c r="N81" s="613">
        <f t="shared" si="0"/>
        <v>0</v>
      </c>
      <c r="O81" s="613">
        <f t="shared" si="1"/>
        <v>0</v>
      </c>
    </row>
    <row r="82" spans="1:15" ht="31" customHeight="1" x14ac:dyDescent="0.4">
      <c r="A82" s="654" t="s">
        <v>1051</v>
      </c>
      <c r="B82" s="781" t="s">
        <v>613</v>
      </c>
      <c r="C82" s="781"/>
      <c r="D82" s="781"/>
      <c r="E82" s="661" t="s">
        <v>626</v>
      </c>
      <c r="F82" s="661"/>
      <c r="G82" s="660" t="s">
        <v>215</v>
      </c>
      <c r="H82" s="662" t="str">
        <f>IF(AND(OR(Table_5_UK!Y61=0,Table_8_UK!O92&lt;&gt;0),OR(Table_8_UK!O92=0,Table_5_UK!Y61&lt;&gt;0)),"PASS","FAIL")</f>
        <v>PASS</v>
      </c>
      <c r="I82" s="678" t="str">
        <f>Table_5_UK!Y61&amp;", "&amp;Table_8_UK!O92</f>
        <v>0, 0</v>
      </c>
      <c r="K82" s="628"/>
      <c r="N82" s="613">
        <f t="shared" si="0"/>
        <v>0</v>
      </c>
      <c r="O82" s="613">
        <f t="shared" si="1"/>
        <v>0</v>
      </c>
    </row>
    <row r="83" spans="1:15" ht="18.45" customHeight="1" x14ac:dyDescent="0.4">
      <c r="A83" s="654" t="s">
        <v>1052</v>
      </c>
      <c r="B83" s="781" t="s">
        <v>614</v>
      </c>
      <c r="C83" s="781"/>
      <c r="D83" s="781"/>
      <c r="E83" s="661" t="s">
        <v>627</v>
      </c>
      <c r="F83" s="661"/>
      <c r="G83" s="660" t="s">
        <v>215</v>
      </c>
      <c r="H83" s="662" t="str">
        <f>IF(AND(OR(Table_5_UK!Z61=0,Table_8_UK!O93&lt;&gt;0),OR(Table_8_UK!O93=0,Table_5_UK!Z61&lt;&gt;0)),"PASS","FAIL")</f>
        <v>PASS</v>
      </c>
      <c r="I83" s="678" t="str">
        <f>Table_5_UK!Z61&amp;", "&amp;Table_8_UK!O93</f>
        <v>0, 0</v>
      </c>
      <c r="K83" s="628"/>
      <c r="N83" s="613">
        <f t="shared" si="0"/>
        <v>0</v>
      </c>
      <c r="O83" s="613">
        <f t="shared" si="1"/>
        <v>0</v>
      </c>
    </row>
    <row r="84" spans="1:15" ht="27" customHeight="1" x14ac:dyDescent="0.4">
      <c r="A84" s="654" t="s">
        <v>1053</v>
      </c>
      <c r="B84" s="781" t="s">
        <v>615</v>
      </c>
      <c r="C84" s="781"/>
      <c r="D84" s="781"/>
      <c r="E84" s="661" t="s">
        <v>628</v>
      </c>
      <c r="F84" s="661"/>
      <c r="G84" s="660" t="s">
        <v>215</v>
      </c>
      <c r="H84" s="662" t="str">
        <f>IF(AND(OR(Table_5_UK!AA61=0,Table_8_UK!O94&lt;&gt;0),OR(Table_8_UK!O94=0,Table_5_UK!AA61&lt;&gt;0)),"PASS","FAIL")</f>
        <v>PASS</v>
      </c>
      <c r="I84" s="678" t="str">
        <f>Table_5_UK!AA61&amp;", "&amp;Table_8_UK!O94</f>
        <v>0, 0</v>
      </c>
      <c r="K84" s="628"/>
      <c r="N84" s="613">
        <f t="shared" si="0"/>
        <v>0</v>
      </c>
      <c r="O84" s="613">
        <f t="shared" si="1"/>
        <v>0</v>
      </c>
    </row>
    <row r="85" spans="1:15" ht="29.2" customHeight="1" x14ac:dyDescent="0.4">
      <c r="A85" s="654" t="s">
        <v>1054</v>
      </c>
      <c r="B85" s="781" t="s">
        <v>616</v>
      </c>
      <c r="C85" s="781"/>
      <c r="D85" s="781"/>
      <c r="E85" s="661" t="s">
        <v>629</v>
      </c>
      <c r="F85" s="661"/>
      <c r="G85" s="660" t="s">
        <v>215</v>
      </c>
      <c r="H85" s="662" t="str">
        <f>IF(AND(OR(Table_5_UK!AB61=0,Table_8_UK!O95&lt;&gt;0),OR(Table_8_UK!O95=0,Table_5_UK!AB61&lt;&gt;0)),"PASS","FAIL")</f>
        <v>PASS</v>
      </c>
      <c r="I85" s="678" t="str">
        <f>Table_5_UK!AB61&amp;", "&amp;Table_8_UK!O95</f>
        <v>0, 0</v>
      </c>
      <c r="K85" s="628"/>
      <c r="N85" s="613">
        <f t="shared" si="0"/>
        <v>0</v>
      </c>
      <c r="O85" s="613">
        <f t="shared" si="1"/>
        <v>0</v>
      </c>
    </row>
    <row r="86" spans="1:15" ht="16.45" customHeight="1" x14ac:dyDescent="0.4">
      <c r="A86" s="654" t="s">
        <v>1055</v>
      </c>
      <c r="B86" s="781" t="s">
        <v>617</v>
      </c>
      <c r="C86" s="781"/>
      <c r="D86" s="781"/>
      <c r="E86" s="661" t="s">
        <v>630</v>
      </c>
      <c r="F86" s="661"/>
      <c r="G86" s="660" t="s">
        <v>215</v>
      </c>
      <c r="H86" s="662" t="str">
        <f>IF(AND(OR(Table_5_UK!AC61=0,Table_8_UK!O96&lt;&gt;0),OR(Table_8_UK!O96=0,Table_5_UK!AC61&lt;&gt;0)),"PASS","FAIL")</f>
        <v>PASS</v>
      </c>
      <c r="I86" s="678" t="str">
        <f>Table_5_UK!AC61&amp;", "&amp;Table_8_UK!O96</f>
        <v>0, 0</v>
      </c>
      <c r="K86" s="628"/>
      <c r="N86" s="613">
        <f t="shared" si="0"/>
        <v>0</v>
      </c>
      <c r="O86" s="613">
        <f t="shared" si="1"/>
        <v>0</v>
      </c>
    </row>
    <row r="87" spans="1:15" ht="19.45" customHeight="1" x14ac:dyDescent="0.4">
      <c r="A87" s="413" t="s">
        <v>1056</v>
      </c>
      <c r="B87" s="776" t="s">
        <v>218</v>
      </c>
      <c r="C87" s="776"/>
      <c r="D87" s="776"/>
      <c r="E87" s="655" t="s">
        <v>1399</v>
      </c>
      <c r="F87" s="645"/>
      <c r="G87" s="647" t="s">
        <v>211</v>
      </c>
      <c r="H87" s="648" t="str">
        <f>IF(OR(Table_6_UK!K63=0,Table_6_UK!K63&gt;Table_6_UK!K61),"PASS","FAIL")</f>
        <v>PASS</v>
      </c>
      <c r="I87" s="676" t="str">
        <f>Table_6_UK!K61&amp;", "&amp;Table_6_UK!K63</f>
        <v>0, 0</v>
      </c>
      <c r="J87" s="608"/>
      <c r="K87" s="628"/>
      <c r="N87" s="613">
        <f t="shared" si="0"/>
        <v>0</v>
      </c>
      <c r="O87" s="613">
        <f t="shared" si="1"/>
        <v>0</v>
      </c>
    </row>
    <row r="88" spans="1:15" ht="35.25" customHeight="1" x14ac:dyDescent="0.4">
      <c r="A88" s="413" t="s">
        <v>1057</v>
      </c>
      <c r="B88" s="775" t="s">
        <v>1400</v>
      </c>
      <c r="C88" s="776"/>
      <c r="D88" s="776"/>
      <c r="E88" s="775" t="s">
        <v>1401</v>
      </c>
      <c r="F88" s="776"/>
      <c r="G88" s="414" t="s">
        <v>211</v>
      </c>
      <c r="H88" s="414" t="str">
        <f>IF(AND(B4="E",Table_6_UK!H25+Table_6_UK!H26+Table_6_UK!H27+Table_6_UK!H29=0),"FAIL","PASS")</f>
        <v>PASS</v>
      </c>
      <c r="I88" s="677">
        <f>SUM(Table_6_UK!H25+Table_6_UK!H26+Table_6_UK!H27+Table_6_UK!H29)</f>
        <v>0</v>
      </c>
      <c r="J88" s="608"/>
      <c r="K88" s="410"/>
      <c r="N88" s="613">
        <f t="shared" si="0"/>
        <v>0</v>
      </c>
      <c r="O88" s="613">
        <f t="shared" si="1"/>
        <v>0</v>
      </c>
    </row>
    <row r="89" spans="1:15" s="384" customFormat="1" ht="45.75" customHeight="1" x14ac:dyDescent="0.4">
      <c r="A89" s="658" t="s">
        <v>1058</v>
      </c>
      <c r="B89" s="775" t="s">
        <v>1402</v>
      </c>
      <c r="C89" s="776"/>
      <c r="D89" s="776"/>
      <c r="E89" s="775" t="s">
        <v>1401</v>
      </c>
      <c r="F89" s="776"/>
      <c r="G89" s="660" t="s">
        <v>211</v>
      </c>
      <c r="H89" s="415" t="str">
        <f>IF(AND(B4="S",Table_6_UK!H25+Table_6_UK!H26+Table_6_UK!H27+Table_6_UK!H29=0),"FAIL","PASS")</f>
        <v>PASS</v>
      </c>
      <c r="I89" s="677">
        <f>SUM(Table_6_UK!H25+Table_6_UK!H26+Table_6_UK!H27+Table_6_UK!H29)</f>
        <v>0</v>
      </c>
      <c r="J89" s="615"/>
      <c r="K89" s="633"/>
      <c r="L89" s="620"/>
      <c r="M89" s="620"/>
      <c r="N89" s="634">
        <f t="shared" si="0"/>
        <v>0</v>
      </c>
      <c r="O89" s="634">
        <f t="shared" si="1"/>
        <v>0</v>
      </c>
    </row>
    <row r="90" spans="1:15" ht="38.25" customHeight="1" x14ac:dyDescent="0.4">
      <c r="A90" s="413" t="s">
        <v>1059</v>
      </c>
      <c r="B90" s="775" t="s">
        <v>1404</v>
      </c>
      <c r="C90" s="776"/>
      <c r="D90" s="776"/>
      <c r="E90" s="775" t="s">
        <v>1401</v>
      </c>
      <c r="F90" s="776"/>
      <c r="G90" s="660" t="s">
        <v>211</v>
      </c>
      <c r="H90" s="414" t="str">
        <f>IF(AND(B4="W",Table_6_UK!H25+Table_6_UK!H26+Table_6_UK!H27+Table_6_UK!H29=0),"FAIL","PASS")</f>
        <v>PASS</v>
      </c>
      <c r="I90" s="677">
        <f>SUM(Table_6_UK!H25+Table_6_UK!H26+Table_6_UK!H27+Table_6_UK!H29)</f>
        <v>0</v>
      </c>
      <c r="J90" s="608"/>
      <c r="K90" s="635"/>
      <c r="N90" s="613">
        <f t="shared" si="0"/>
        <v>0</v>
      </c>
      <c r="O90" s="613">
        <f t="shared" si="1"/>
        <v>0</v>
      </c>
    </row>
    <row r="91" spans="1:15" ht="33.75" customHeight="1" x14ac:dyDescent="0.4">
      <c r="A91" s="413" t="s">
        <v>1060</v>
      </c>
      <c r="B91" s="775" t="s">
        <v>1403</v>
      </c>
      <c r="C91" s="776"/>
      <c r="D91" s="776"/>
      <c r="E91" s="775" t="s">
        <v>1401</v>
      </c>
      <c r="F91" s="776"/>
      <c r="G91" s="660" t="s">
        <v>211</v>
      </c>
      <c r="H91" s="414" t="str">
        <f>IF(AND(B4="N",Table_6_UK!H25+Table_6_UK!H26+Table_6_UK!H27+Table_6_UK!H29=0),"FAIL","PASS")</f>
        <v>PASS</v>
      </c>
      <c r="I91" s="677">
        <f>SUM(Table_6_UK!H25+Table_6_UK!H26+Table_6_UK!H27+Table_6_UK!H29)</f>
        <v>0</v>
      </c>
      <c r="J91" s="627"/>
      <c r="K91" s="635"/>
      <c r="N91" s="613">
        <f t="shared" ref="N91:N158" si="3">IF(AND(G91="Error",H91="FAIL"),1,0)</f>
        <v>0</v>
      </c>
      <c r="O91" s="613">
        <f t="shared" ref="O91:O158" si="4">IF(AND(G91="Warning",H91="FAIL"),1,0)</f>
        <v>0</v>
      </c>
    </row>
    <row r="92" spans="1:15" ht="33.75" customHeight="1" x14ac:dyDescent="0.4">
      <c r="A92" s="663" t="s">
        <v>1490</v>
      </c>
      <c r="B92" s="775" t="s">
        <v>1482</v>
      </c>
      <c r="C92" s="775"/>
      <c r="D92" s="775"/>
      <c r="E92" s="775" t="s">
        <v>1430</v>
      </c>
      <c r="F92" s="776"/>
      <c r="G92" s="660" t="s">
        <v>215</v>
      </c>
      <c r="H92" s="414" t="str">
        <f>IF(Table_6_UK!K42&lt;=0,"FAIL","PASS")</f>
        <v>FAIL</v>
      </c>
      <c r="I92" s="677">
        <f>Table_6_UK!K42</f>
        <v>0</v>
      </c>
      <c r="J92" s="627"/>
      <c r="K92" s="635"/>
      <c r="N92" s="613">
        <f t="shared" ref="N92:N95" si="5">IF(AND(G92="Error",H92="FAIL"),1,0)</f>
        <v>0</v>
      </c>
      <c r="O92" s="613">
        <f t="shared" ref="O92:O95" si="6">IF(AND(G92="Warning",H92="FAIL"),1,0)</f>
        <v>1</v>
      </c>
    </row>
    <row r="93" spans="1:15" ht="33.75" customHeight="1" x14ac:dyDescent="0.4">
      <c r="A93" s="663" t="s">
        <v>1491</v>
      </c>
      <c r="B93" s="775" t="s">
        <v>1483</v>
      </c>
      <c r="C93" s="775"/>
      <c r="D93" s="775"/>
      <c r="E93" s="775" t="s">
        <v>1484</v>
      </c>
      <c r="F93" s="776"/>
      <c r="G93" s="660" t="s">
        <v>215</v>
      </c>
      <c r="H93" s="414" t="str">
        <f>IF(Table_6_UK!K54&lt;=0,"FAIL","PASS")</f>
        <v>FAIL</v>
      </c>
      <c r="I93" s="677">
        <f>Table_6_UK!K54</f>
        <v>0</v>
      </c>
      <c r="J93" s="627"/>
      <c r="K93" s="635"/>
      <c r="N93" s="613">
        <f t="shared" si="5"/>
        <v>0</v>
      </c>
      <c r="O93" s="613">
        <f t="shared" si="6"/>
        <v>1</v>
      </c>
    </row>
    <row r="94" spans="1:15" ht="44.2" customHeight="1" x14ac:dyDescent="0.4">
      <c r="A94" s="663" t="s">
        <v>1492</v>
      </c>
      <c r="B94" s="775" t="s">
        <v>1487</v>
      </c>
      <c r="C94" s="775"/>
      <c r="D94" s="775"/>
      <c r="E94" s="775" t="s">
        <v>1486</v>
      </c>
      <c r="F94" s="776"/>
      <c r="G94" s="660" t="s">
        <v>215</v>
      </c>
      <c r="H94" s="414" t="str">
        <f>IF(AND(Table_6_UK!P6&gt;19, Table_6_UK!P6&lt;25),"FAIL","PASS")</f>
        <v>PASS</v>
      </c>
      <c r="I94" s="641" t="str">
        <f>Table_6_UK!K25&amp;", "&amp;Table_6_UK!K26&amp;", "&amp;Table_6_UK!K27&amp;", "&amp;Table_6_UK!K28&amp;", "&amp;Table_6_UK!K29&amp;", "&amp;Table_6_UK!K30&amp;", "&amp;Table_6_UK!K31&amp;", "&amp;Table_6_UK!K35&amp;", "&amp;Table_6_UK!K36&amp;", "&amp;Table_6_UK!K37&amp;", "&amp;Table_6_UK!K38&amp;", "&amp;Table_6_UK!K39&amp;", "&amp;Table_6_UK!K40&amp;", "&amp;Table_6_UK!K41&amp;", "&amp;Table_6_UK!K47&amp;", "&amp;Table_6_UK!K48&amp;", "&amp;Table_6_UK!K49&amp;", "&amp;Table_6_UK!K50&amp;", "&amp;Table_6_UK!K51&amp;", "&amp;Table_6_UK!K52&amp;", "&amp;Table_6_UK!K53&amp;", "&amp;Table_6_UK!K58&amp;", "&amp;Table_6_UK!K59&amp;", "&amp;Table_6_UK!K61&amp;", "&amp;Table_6_UK!K62</f>
        <v>0, 0, 0, 0, 0, 0, 0, 0, 0, 0, 0, 0, 0, 0, 0, 0, 0, 0, 0, 0, 0, 0, 0, 0, 0</v>
      </c>
      <c r="J94" s="627"/>
      <c r="K94" s="635"/>
      <c r="N94" s="613">
        <f t="shared" si="5"/>
        <v>0</v>
      </c>
      <c r="O94" s="613">
        <f t="shared" si="6"/>
        <v>0</v>
      </c>
    </row>
    <row r="95" spans="1:15" ht="33.75" customHeight="1" x14ac:dyDescent="0.4">
      <c r="A95" s="663" t="s">
        <v>1493</v>
      </c>
      <c r="B95" s="775" t="s">
        <v>1510</v>
      </c>
      <c r="C95" s="775"/>
      <c r="D95" s="775"/>
      <c r="E95" s="775" t="s">
        <v>1488</v>
      </c>
      <c r="F95" s="776"/>
      <c r="G95" s="689" t="s">
        <v>211</v>
      </c>
      <c r="H95" s="414" t="str">
        <f>IF(Table_6_UK!O65&lt;&gt;Table_1_UK!I6,"FAIL","PASS")</f>
        <v>PASS</v>
      </c>
      <c r="I95" s="677" t="str">
        <f>Table_6_UK!O65&amp;", "&amp;Table_1_UK!I6</f>
        <v>0, 0</v>
      </c>
      <c r="J95" s="627"/>
      <c r="K95" s="635"/>
      <c r="N95" s="613">
        <f t="shared" si="5"/>
        <v>0</v>
      </c>
      <c r="O95" s="613">
        <f t="shared" si="6"/>
        <v>0</v>
      </c>
    </row>
    <row r="96" spans="1:15" ht="35.25" customHeight="1" x14ac:dyDescent="0.4">
      <c r="A96" s="658" t="s">
        <v>1061</v>
      </c>
      <c r="B96" s="776" t="s">
        <v>882</v>
      </c>
      <c r="C96" s="776"/>
      <c r="D96" s="776"/>
      <c r="E96" s="645" t="s">
        <v>870</v>
      </c>
      <c r="F96" s="712"/>
      <c r="G96" s="414" t="s">
        <v>211</v>
      </c>
      <c r="H96" s="414" t="str">
        <f>IF(AND(Table_7_UK!H6&gt;0,(Table_7_UK!H6&lt;&gt;Table_1_UK!H6)),"FAIL","PASS")</f>
        <v>PASS</v>
      </c>
      <c r="I96" s="676" t="str">
        <f>Table_7_UK!H6&amp;", "&amp;Table_1_UK!H6</f>
        <v>0, 0</v>
      </c>
      <c r="J96" s="627"/>
      <c r="K96" s="635"/>
      <c r="N96" s="613">
        <f t="shared" si="3"/>
        <v>0</v>
      </c>
      <c r="O96" s="613">
        <f t="shared" si="4"/>
        <v>0</v>
      </c>
    </row>
    <row r="97" spans="1:15" ht="16.45" customHeight="1" x14ac:dyDescent="0.4">
      <c r="A97" s="658" t="s">
        <v>1062</v>
      </c>
      <c r="B97" s="776" t="s">
        <v>883</v>
      </c>
      <c r="C97" s="776"/>
      <c r="D97" s="776"/>
      <c r="E97" s="645" t="s">
        <v>871</v>
      </c>
      <c r="F97" s="712"/>
      <c r="G97" s="414" t="s">
        <v>211</v>
      </c>
      <c r="H97" s="414" t="str">
        <f>IF(AND(Table_7_UK!H51&gt;0,(Table_7_UK!H51&lt;&gt;Table_1_UK!H9)),"FAIL","PASS")</f>
        <v>PASS</v>
      </c>
      <c r="I97" s="676" t="str">
        <f>Table_7_UK!H51&amp;", "&amp;Table_1_UK!H9</f>
        <v>0, 0</v>
      </c>
      <c r="J97" s="627"/>
      <c r="K97" s="635"/>
      <c r="N97" s="613">
        <f t="shared" si="3"/>
        <v>0</v>
      </c>
      <c r="O97" s="613">
        <f t="shared" si="4"/>
        <v>0</v>
      </c>
    </row>
    <row r="98" spans="1:15" ht="16.45" customHeight="1" x14ac:dyDescent="0.4">
      <c r="A98" s="658" t="s">
        <v>1063</v>
      </c>
      <c r="B98" s="776" t="s">
        <v>884</v>
      </c>
      <c r="C98" s="776"/>
      <c r="D98" s="776"/>
      <c r="E98" s="645" t="s">
        <v>872</v>
      </c>
      <c r="F98" s="712"/>
      <c r="G98" s="414" t="s">
        <v>211</v>
      </c>
      <c r="H98" s="414" t="str">
        <f>IF(AND(Table_7_UK!H53&gt;0,(Table_7_UK!H53&lt;&gt;Table_1_UK!H10)),"FAIL","PASS")</f>
        <v>PASS</v>
      </c>
      <c r="I98" s="676" t="str">
        <f>Table_7_UK!H53&amp;", "&amp;Table_1_UK!H10</f>
        <v>0, 0</v>
      </c>
      <c r="J98" s="627"/>
      <c r="K98" s="635"/>
      <c r="N98" s="613">
        <f t="shared" si="3"/>
        <v>0</v>
      </c>
      <c r="O98" s="613">
        <f t="shared" si="4"/>
        <v>0</v>
      </c>
    </row>
    <row r="99" spans="1:15" ht="33.75" customHeight="1" x14ac:dyDescent="0.4">
      <c r="A99" s="658" t="s">
        <v>1064</v>
      </c>
      <c r="B99" s="776" t="s">
        <v>939</v>
      </c>
      <c r="C99" s="776"/>
      <c r="D99" s="776"/>
      <c r="E99" s="645" t="s">
        <v>926</v>
      </c>
      <c r="F99" s="712"/>
      <c r="G99" s="414" t="s">
        <v>211</v>
      </c>
      <c r="H99" s="414" t="str">
        <f>IF(AND(Table_7_UK!H61&gt;0,(Table_7_UK!H61&lt;&gt;Table_1_UK!H11)),"FAIL","PASS")</f>
        <v>PASS</v>
      </c>
      <c r="I99" s="676" t="str">
        <f>Table_7_UK!H61&amp;", "&amp;Table_1_UK!H11</f>
        <v>0, 0</v>
      </c>
      <c r="J99" s="627"/>
      <c r="K99" s="635"/>
      <c r="N99" s="613">
        <f t="shared" si="3"/>
        <v>0</v>
      </c>
      <c r="O99" s="613">
        <f t="shared" si="4"/>
        <v>0</v>
      </c>
    </row>
    <row r="100" spans="1:15" ht="29.25" customHeight="1" x14ac:dyDescent="0.4">
      <c r="A100" s="658" t="s">
        <v>1065</v>
      </c>
      <c r="B100" s="776" t="s">
        <v>885</v>
      </c>
      <c r="C100" s="776"/>
      <c r="D100" s="776"/>
      <c r="E100" s="645" t="s">
        <v>870</v>
      </c>
      <c r="F100" s="712"/>
      <c r="G100" s="414" t="s">
        <v>215</v>
      </c>
      <c r="H100" s="414" t="str">
        <f>IF(Table_7_UK!H6&lt;&gt;Table_1_UK!H6,"FAIL","PASS")</f>
        <v>PASS</v>
      </c>
      <c r="I100" s="676" t="str">
        <f>Table_7_UK!H6&amp;", "&amp;Table_1_UK!H6</f>
        <v>0, 0</v>
      </c>
      <c r="J100" s="627"/>
      <c r="K100" s="635"/>
      <c r="N100" s="613">
        <f t="shared" si="3"/>
        <v>0</v>
      </c>
      <c r="O100" s="613">
        <f t="shared" si="4"/>
        <v>0</v>
      </c>
    </row>
    <row r="101" spans="1:15" ht="16.45" customHeight="1" x14ac:dyDescent="0.4">
      <c r="A101" s="658" t="s">
        <v>1066</v>
      </c>
      <c r="B101" s="776" t="s">
        <v>886</v>
      </c>
      <c r="C101" s="776"/>
      <c r="D101" s="776"/>
      <c r="E101" s="645" t="s">
        <v>871</v>
      </c>
      <c r="F101" s="712"/>
      <c r="G101" s="414" t="s">
        <v>215</v>
      </c>
      <c r="H101" s="414" t="str">
        <f>IF(Table_7_UK!H51&lt;&gt;Table_1_UK!H9,"FAIL","PASS")</f>
        <v>PASS</v>
      </c>
      <c r="I101" s="676" t="str">
        <f>Table_7_UK!H51&amp;", "&amp;Table_1_UK!H9</f>
        <v>0, 0</v>
      </c>
      <c r="J101" s="627"/>
      <c r="K101" s="635"/>
      <c r="N101" s="613">
        <f t="shared" si="3"/>
        <v>0</v>
      </c>
      <c r="O101" s="613">
        <f t="shared" si="4"/>
        <v>0</v>
      </c>
    </row>
    <row r="102" spans="1:15" ht="16.45" customHeight="1" x14ac:dyDescent="0.4">
      <c r="A102" s="658" t="s">
        <v>1067</v>
      </c>
      <c r="B102" s="776" t="s">
        <v>887</v>
      </c>
      <c r="C102" s="776"/>
      <c r="D102" s="776"/>
      <c r="E102" s="645" t="s">
        <v>872</v>
      </c>
      <c r="F102" s="712"/>
      <c r="G102" s="414" t="s">
        <v>215</v>
      </c>
      <c r="H102" s="414" t="str">
        <f>IF(Table_7_UK!H53&lt;&gt;Table_1_UK!H10,"FAIL","PASS")</f>
        <v>PASS</v>
      </c>
      <c r="I102" s="676" t="str">
        <f>Table_7_UK!H53&amp;", "&amp;Table_1_UK!H10</f>
        <v>0, 0</v>
      </c>
      <c r="J102" s="627"/>
      <c r="K102" s="635"/>
      <c r="N102" s="613">
        <f t="shared" si="3"/>
        <v>0</v>
      </c>
      <c r="O102" s="613">
        <f t="shared" si="4"/>
        <v>0</v>
      </c>
    </row>
    <row r="103" spans="1:15" ht="16.45" customHeight="1" x14ac:dyDescent="0.4">
      <c r="A103" s="658" t="s">
        <v>1068</v>
      </c>
      <c r="B103" s="776" t="s">
        <v>940</v>
      </c>
      <c r="C103" s="776"/>
      <c r="D103" s="776"/>
      <c r="E103" s="645" t="s">
        <v>926</v>
      </c>
      <c r="F103" s="712"/>
      <c r="G103" s="414" t="s">
        <v>215</v>
      </c>
      <c r="H103" s="414" t="str">
        <f>IF(Table_7_UK!H61&lt;&gt;Table_1_UK!H11,"FAIL","PASS")</f>
        <v>PASS</v>
      </c>
      <c r="I103" s="676" t="str">
        <f>Table_7_UK!H61&amp;", "&amp;Table_1_UK!H11</f>
        <v>0, 0</v>
      </c>
      <c r="J103" s="627"/>
      <c r="K103" s="635"/>
      <c r="N103" s="613">
        <f t="shared" si="3"/>
        <v>0</v>
      </c>
      <c r="O103" s="613">
        <f t="shared" si="4"/>
        <v>0</v>
      </c>
    </row>
    <row r="104" spans="1:15" ht="30.75" customHeight="1" x14ac:dyDescent="0.4">
      <c r="A104" s="658" t="s">
        <v>1069</v>
      </c>
      <c r="B104" s="776" t="s">
        <v>896</v>
      </c>
      <c r="C104" s="776"/>
      <c r="D104" s="776"/>
      <c r="E104" s="645" t="s">
        <v>870</v>
      </c>
      <c r="F104" s="712"/>
      <c r="G104" s="414" t="s">
        <v>211</v>
      </c>
      <c r="H104" s="414" t="str">
        <f>IF(AND(Table_1_UK!H6=0,Table_7_UK!H6=0),"PASS",IF(AND(Table_7_UK!H6&gt;0,Table_1_UK!H6=0),"FAIL","PASS"))</f>
        <v>PASS</v>
      </c>
      <c r="I104" s="676" t="str">
        <f>Table_7_UK!H6&amp;", "&amp;Table_1_UK!H6</f>
        <v>0, 0</v>
      </c>
      <c r="J104" s="627"/>
      <c r="K104" s="635"/>
      <c r="N104" s="613">
        <f t="shared" si="3"/>
        <v>0</v>
      </c>
      <c r="O104" s="613">
        <f t="shared" si="4"/>
        <v>0</v>
      </c>
    </row>
    <row r="105" spans="1:15" ht="16.45" customHeight="1" x14ac:dyDescent="0.4">
      <c r="A105" s="658" t="s">
        <v>1070</v>
      </c>
      <c r="B105" s="776" t="s">
        <v>905</v>
      </c>
      <c r="C105" s="776"/>
      <c r="D105" s="776"/>
      <c r="E105" s="645" t="s">
        <v>871</v>
      </c>
      <c r="F105" s="712"/>
      <c r="G105" s="414" t="s">
        <v>211</v>
      </c>
      <c r="H105" s="414" t="str">
        <f>IF(AND(Table_1_UK!H9=0,Table_7_UK!H51=0),"PASS",IF(AND(Table_7_UK!H51&gt;0,Table_1_UK!H9=0),"FAIL","PASS"))</f>
        <v>PASS</v>
      </c>
      <c r="I105" s="676" t="str">
        <f>Table_7_UK!H51&amp;", "&amp;Table_1_UK!H9</f>
        <v>0, 0</v>
      </c>
      <c r="J105" s="627"/>
      <c r="K105" s="635"/>
      <c r="N105" s="613">
        <f t="shared" si="3"/>
        <v>0</v>
      </c>
      <c r="O105" s="613">
        <f t="shared" si="4"/>
        <v>0</v>
      </c>
    </row>
    <row r="106" spans="1:15" ht="16.45" customHeight="1" x14ac:dyDescent="0.4">
      <c r="A106" s="658" t="s">
        <v>1071</v>
      </c>
      <c r="B106" s="776" t="s">
        <v>906</v>
      </c>
      <c r="C106" s="776"/>
      <c r="D106" s="776"/>
      <c r="E106" s="645" t="s">
        <v>872</v>
      </c>
      <c r="F106" s="712"/>
      <c r="G106" s="414" t="s">
        <v>211</v>
      </c>
      <c r="H106" s="414" t="str">
        <f>IF(AND(Table_1_UK!H10=0,Table_7_UK!H53=0),"PASS",IF(AND(Table_7_UK!H53&gt;0,Table_1_UK!H10=0),"FAIL","PASS"))</f>
        <v>PASS</v>
      </c>
      <c r="I106" s="676" t="str">
        <f>Table_7_UK!H53&amp;", "&amp;Table_1_UK!H10</f>
        <v>0, 0</v>
      </c>
      <c r="J106" s="627"/>
      <c r="K106" s="635"/>
      <c r="N106" s="613">
        <f t="shared" si="3"/>
        <v>0</v>
      </c>
      <c r="O106" s="613">
        <f t="shared" si="4"/>
        <v>0</v>
      </c>
    </row>
    <row r="107" spans="1:15" ht="33" customHeight="1" x14ac:dyDescent="0.4">
      <c r="A107" s="658" t="s">
        <v>1072</v>
      </c>
      <c r="B107" s="776" t="s">
        <v>941</v>
      </c>
      <c r="C107" s="776"/>
      <c r="D107" s="776"/>
      <c r="E107" s="645" t="s">
        <v>926</v>
      </c>
      <c r="F107" s="712"/>
      <c r="G107" s="414" t="s">
        <v>211</v>
      </c>
      <c r="H107" s="414" t="str">
        <f>IF(AND(Table_1_UK!H11=0,Table_7_UK!H61=0),"PASS",IF(AND(Table_7_UK!H61&gt;0,Table_1_UK!H11=0),"FAIL","PASS"))</f>
        <v>PASS</v>
      </c>
      <c r="I107" s="676" t="str">
        <f>Table_7_UK!H61&amp;", "&amp;Table_1_UK!H11</f>
        <v>0, 0</v>
      </c>
      <c r="J107" s="627"/>
      <c r="K107" s="635"/>
      <c r="N107" s="613">
        <f t="shared" si="3"/>
        <v>0</v>
      </c>
      <c r="O107" s="613">
        <f t="shared" si="4"/>
        <v>0</v>
      </c>
    </row>
    <row r="108" spans="1:15" ht="16.45" customHeight="1" x14ac:dyDescent="0.4">
      <c r="A108" s="658" t="s">
        <v>1073</v>
      </c>
      <c r="B108" s="776" t="s">
        <v>912</v>
      </c>
      <c r="C108" s="782"/>
      <c r="D108" s="782"/>
      <c r="E108" s="645" t="s">
        <v>913</v>
      </c>
      <c r="F108" s="712"/>
      <c r="G108" s="414" t="s">
        <v>211</v>
      </c>
      <c r="H108" s="414" t="str">
        <f>IF(AND(Table_7_UK!H8&gt;0,(Table_7_UK!H8&lt;&gt;Table_1_UK!H7)),"FAIL","PASS")</f>
        <v>PASS</v>
      </c>
      <c r="I108" s="676" t="str">
        <f>Table_7_UK!H8&amp;", "&amp;Table_1_UK!H7</f>
        <v>0, 0</v>
      </c>
      <c r="J108" s="627"/>
      <c r="K108" s="635"/>
      <c r="N108" s="613">
        <f t="shared" si="3"/>
        <v>0</v>
      </c>
      <c r="O108" s="613">
        <f t="shared" si="4"/>
        <v>0</v>
      </c>
    </row>
    <row r="109" spans="1:15" ht="39.75" customHeight="1" x14ac:dyDescent="0.4">
      <c r="A109" s="658" t="s">
        <v>1074</v>
      </c>
      <c r="B109" s="776" t="s">
        <v>914</v>
      </c>
      <c r="C109" s="782"/>
      <c r="D109" s="782"/>
      <c r="E109" s="645" t="s">
        <v>915</v>
      </c>
      <c r="F109" s="712"/>
      <c r="G109" s="414" t="s">
        <v>211</v>
      </c>
      <c r="H109" s="414" t="str">
        <f>IF(AND(Table_7_UK!H34&gt;0,(Table_7_UK!H34&lt;&gt;Table_1_UK!H8)),"FAIL","PASS")</f>
        <v>PASS</v>
      </c>
      <c r="I109" s="676" t="str">
        <f>Table_7_UK!H34&amp;", "&amp;Table_1_UK!H8</f>
        <v>0, 0</v>
      </c>
      <c r="J109" s="627"/>
      <c r="K109" s="635"/>
      <c r="N109" s="613">
        <f t="shared" si="3"/>
        <v>0</v>
      </c>
      <c r="O109" s="613">
        <f t="shared" si="4"/>
        <v>0</v>
      </c>
    </row>
    <row r="110" spans="1:15" ht="16.45" customHeight="1" x14ac:dyDescent="0.4">
      <c r="A110" s="658" t="s">
        <v>1075</v>
      </c>
      <c r="B110" s="776" t="s">
        <v>916</v>
      </c>
      <c r="C110" s="782"/>
      <c r="D110" s="782"/>
      <c r="E110" s="645" t="s">
        <v>913</v>
      </c>
      <c r="F110" s="712"/>
      <c r="G110" s="414" t="s">
        <v>215</v>
      </c>
      <c r="H110" s="414" t="str">
        <f>IF(Table_7_UK!H8&lt;&gt;Table_1_UK!H7,"FAIL","PASS")</f>
        <v>PASS</v>
      </c>
      <c r="I110" s="676" t="str">
        <f>Table_7_UK!H8&amp;", "&amp;Table_1_UK!H7</f>
        <v>0, 0</v>
      </c>
      <c r="J110" s="627"/>
      <c r="K110" s="635"/>
      <c r="N110" s="613">
        <f t="shared" si="3"/>
        <v>0</v>
      </c>
      <c r="O110" s="613">
        <f t="shared" si="4"/>
        <v>0</v>
      </c>
    </row>
    <row r="111" spans="1:15" ht="16.45" customHeight="1" x14ac:dyDescent="0.4">
      <c r="A111" s="658" t="s">
        <v>1076</v>
      </c>
      <c r="B111" s="776" t="s">
        <v>917</v>
      </c>
      <c r="C111" s="782"/>
      <c r="D111" s="782"/>
      <c r="E111" s="645" t="s">
        <v>915</v>
      </c>
      <c r="F111" s="712"/>
      <c r="G111" s="414" t="s">
        <v>215</v>
      </c>
      <c r="H111" s="414" t="str">
        <f>IF(Table_7_UK!H34&lt;&gt;Table_1_UK!H8,"FAIL","PASS")</f>
        <v>PASS</v>
      </c>
      <c r="I111" s="676" t="str">
        <f>Table_7_UK!H34&amp;", "&amp;Table_1_UK!H8</f>
        <v>0, 0</v>
      </c>
      <c r="J111" s="627"/>
      <c r="K111" s="635"/>
      <c r="N111" s="613">
        <f t="shared" si="3"/>
        <v>0</v>
      </c>
      <c r="O111" s="613">
        <f t="shared" si="4"/>
        <v>0</v>
      </c>
    </row>
    <row r="112" spans="1:15" ht="16.45" customHeight="1" x14ac:dyDescent="0.4">
      <c r="A112" s="658" t="s">
        <v>1077</v>
      </c>
      <c r="B112" s="776" t="s">
        <v>918</v>
      </c>
      <c r="C112" s="776"/>
      <c r="D112" s="776"/>
      <c r="E112" s="645" t="s">
        <v>913</v>
      </c>
      <c r="F112" s="712"/>
      <c r="G112" s="414" t="s">
        <v>211</v>
      </c>
      <c r="H112" s="414" t="str">
        <f>IF(AND(Table_1_UK!H7=0,Table_7_UK!H8=0),"PASS",IF(AND(Table_7_UK!H8&gt;0,Table_1_UK!H7=0),"FAIL","PASS"))</f>
        <v>PASS</v>
      </c>
      <c r="I112" s="676" t="str">
        <f>Table_7_UK!H8&amp;", "&amp;Table_1_UK!H7</f>
        <v>0, 0</v>
      </c>
      <c r="J112" s="627"/>
      <c r="K112" s="635"/>
      <c r="N112" s="613">
        <f t="shared" si="3"/>
        <v>0</v>
      </c>
      <c r="O112" s="613">
        <f t="shared" si="4"/>
        <v>0</v>
      </c>
    </row>
    <row r="113" spans="1:15" ht="31.5" customHeight="1" x14ac:dyDescent="0.4">
      <c r="A113" s="658" t="s">
        <v>1078</v>
      </c>
      <c r="B113" s="776" t="s">
        <v>919</v>
      </c>
      <c r="C113" s="776"/>
      <c r="D113" s="776"/>
      <c r="E113" s="645" t="s">
        <v>915</v>
      </c>
      <c r="F113" s="712"/>
      <c r="G113" s="414" t="s">
        <v>211</v>
      </c>
      <c r="H113" s="414" t="str">
        <f>IF(AND(Table_1_UK!H8=0,Table_7_UK!H34=0),"PASS",IF(AND(Table_7_UK!H34&gt;0,Table_1_UK!H8=0),"FAIL","PASS"))</f>
        <v>PASS</v>
      </c>
      <c r="I113" s="676" t="str">
        <f>Table_7_UK!H34&amp;", "&amp;Table_1_UK!H8</f>
        <v>0, 0</v>
      </c>
      <c r="J113" s="627"/>
      <c r="K113" s="635"/>
      <c r="N113" s="613">
        <f t="shared" si="3"/>
        <v>0</v>
      </c>
      <c r="O113" s="613">
        <f t="shared" si="4"/>
        <v>0</v>
      </c>
    </row>
    <row r="114" spans="1:15" ht="16.45" customHeight="1" x14ac:dyDescent="0.4">
      <c r="A114" s="559" t="s">
        <v>1079</v>
      </c>
      <c r="B114" s="781" t="s">
        <v>569</v>
      </c>
      <c r="C114" s="781"/>
      <c r="D114" s="781"/>
      <c r="E114" s="559" t="s">
        <v>542</v>
      </c>
      <c r="F114" s="559"/>
      <c r="G114" s="414" t="s">
        <v>211</v>
      </c>
      <c r="H114" s="414" t="str">
        <f>IF(OR(AND(B4="E",Table_7_England!H6&lt;&gt;0), OR(B4="S",B4="W",B4="N")),"PASS","FAIL")</f>
        <v>FAIL</v>
      </c>
      <c r="I114" s="678">
        <f>Table_7_England!H6</f>
        <v>0</v>
      </c>
      <c r="J114" s="636"/>
      <c r="K114" s="637"/>
      <c r="N114" s="613">
        <f t="shared" si="3"/>
        <v>1</v>
      </c>
      <c r="O114" s="613">
        <f t="shared" si="4"/>
        <v>0</v>
      </c>
    </row>
    <row r="115" spans="1:15" ht="16.45" customHeight="1" x14ac:dyDescent="0.4">
      <c r="A115" s="559" t="s">
        <v>1080</v>
      </c>
      <c r="B115" s="646" t="s">
        <v>561</v>
      </c>
      <c r="C115" s="646"/>
      <c r="D115" s="646"/>
      <c r="E115" s="776" t="s">
        <v>565</v>
      </c>
      <c r="F115" s="776"/>
      <c r="G115" s="414" t="s">
        <v>211</v>
      </c>
      <c r="H115" s="415" t="str">
        <f>IF(OR(AND(B4="E",Table_7_England!H12&gt;=0),AND(OR(B4="S",B4="W",B4="N"),Table_7_England!H12=0)),"PASS","FAIL")</f>
        <v>FAIL</v>
      </c>
      <c r="I115" s="678">
        <f>Table_7_England!H12</f>
        <v>0</v>
      </c>
      <c r="J115" s="636"/>
      <c r="K115" s="637"/>
      <c r="N115" s="613">
        <f t="shared" si="3"/>
        <v>1</v>
      </c>
      <c r="O115" s="613">
        <f t="shared" si="4"/>
        <v>0</v>
      </c>
    </row>
    <row r="116" spans="1:15" ht="16.45" customHeight="1" x14ac:dyDescent="0.4">
      <c r="A116" s="645" t="s">
        <v>1081</v>
      </c>
      <c r="B116" s="646" t="s">
        <v>562</v>
      </c>
      <c r="C116" s="646"/>
      <c r="D116" s="646"/>
      <c r="E116" s="776" t="s">
        <v>566</v>
      </c>
      <c r="F116" s="776"/>
      <c r="G116" s="414" t="s">
        <v>211</v>
      </c>
      <c r="H116" s="415" t="str">
        <f>IF(OR(AND(B4="W",Table_7_Wales!H15&gt;=0),AND(OR(B4="E",B4="S",B4="N"),Table_7_Wales!H15=0)),"PASS","FAIL")</f>
        <v>FAIL</v>
      </c>
      <c r="I116" s="678">
        <f>Table_7_Wales!H15</f>
        <v>0</v>
      </c>
      <c r="J116" s="636"/>
      <c r="K116" s="637"/>
      <c r="N116" s="613">
        <f t="shared" si="3"/>
        <v>1</v>
      </c>
      <c r="O116" s="613">
        <f t="shared" si="4"/>
        <v>0</v>
      </c>
    </row>
    <row r="117" spans="1:15" ht="16.45" customHeight="1" x14ac:dyDescent="0.4">
      <c r="A117" s="645" t="s">
        <v>1082</v>
      </c>
      <c r="B117" s="646" t="s">
        <v>563</v>
      </c>
      <c r="C117" s="646"/>
      <c r="D117" s="646"/>
      <c r="E117" s="776" t="s">
        <v>567</v>
      </c>
      <c r="F117" s="776"/>
      <c r="G117" s="414" t="s">
        <v>211</v>
      </c>
      <c r="H117" s="415" t="str">
        <f>IF(OR(AND(B4="S",Table_7_Scotland!H13&gt;=0),AND(OR(B4="E",B4="W",B4="N"),Table_7_Scotland!H13=0)),"PASS","FAIL")</f>
        <v>FAIL</v>
      </c>
      <c r="I117" s="678">
        <f>Table_7_Scotland!H13</f>
        <v>0</v>
      </c>
      <c r="J117" s="636"/>
      <c r="K117" s="637"/>
      <c r="N117" s="613">
        <f t="shared" si="3"/>
        <v>1</v>
      </c>
      <c r="O117" s="613">
        <f t="shared" si="4"/>
        <v>0</v>
      </c>
    </row>
    <row r="118" spans="1:15" ht="16.45" customHeight="1" x14ac:dyDescent="0.4">
      <c r="A118" s="645" t="s">
        <v>1083</v>
      </c>
      <c r="B118" s="776" t="s">
        <v>564</v>
      </c>
      <c r="C118" s="776"/>
      <c r="D118" s="776"/>
      <c r="E118" s="776" t="s">
        <v>568</v>
      </c>
      <c r="F118" s="776"/>
      <c r="G118" s="414" t="s">
        <v>211</v>
      </c>
      <c r="H118" s="415" t="str">
        <f>IF(OR(AND(B4="N",Table_7_N_Ireland!H10&gt;=0),AND(OR(B4="E",B4="S",B4="W"),Table_7_N_Ireland!H10=0)),"PASS","FAIL")</f>
        <v>FAIL</v>
      </c>
      <c r="I118" s="678">
        <f>Table_7_N_Ireland!H10</f>
        <v>0</v>
      </c>
      <c r="J118" s="636"/>
      <c r="K118" s="637"/>
      <c r="N118" s="613">
        <f t="shared" si="3"/>
        <v>1</v>
      </c>
      <c r="O118" s="613">
        <f t="shared" si="4"/>
        <v>0</v>
      </c>
    </row>
    <row r="119" spans="1:15" ht="16.45" customHeight="1" x14ac:dyDescent="0.4">
      <c r="A119" s="413" t="s">
        <v>1084</v>
      </c>
      <c r="B119" s="776" t="s">
        <v>661</v>
      </c>
      <c r="C119" s="776"/>
      <c r="D119" s="776"/>
      <c r="E119" s="645" t="s">
        <v>494</v>
      </c>
      <c r="F119" s="645"/>
      <c r="G119" s="647" t="s">
        <v>215</v>
      </c>
      <c r="H119" s="648" t="str">
        <f>IF(OR(Table_8_UK!J6=0,Table_8_UK!L6&gt;0),"PASS","FAIL")</f>
        <v>PASS</v>
      </c>
      <c r="I119" s="676" t="str">
        <f>Table_8_UK!J6&amp;", "&amp;Table_8_UK!L6</f>
        <v>0, 0</v>
      </c>
      <c r="J119" s="636"/>
      <c r="K119" s="636"/>
      <c r="N119" s="613">
        <f t="shared" si="3"/>
        <v>0</v>
      </c>
      <c r="O119" s="613">
        <f t="shared" si="4"/>
        <v>0</v>
      </c>
    </row>
    <row r="120" spans="1:15" ht="16.45" customHeight="1" x14ac:dyDescent="0.4">
      <c r="A120" s="413" t="s">
        <v>1085</v>
      </c>
      <c r="B120" s="776" t="s">
        <v>662</v>
      </c>
      <c r="C120" s="776"/>
      <c r="D120" s="776"/>
      <c r="E120" s="661" t="s">
        <v>495</v>
      </c>
      <c r="F120" s="661"/>
      <c r="G120" s="647" t="s">
        <v>215</v>
      </c>
      <c r="H120" s="648" t="str">
        <f>IF(OR(Table_8_UK!J7=0,Table_8_UK!L7&gt;0),"PASS","FAIL")</f>
        <v>PASS</v>
      </c>
      <c r="I120" s="676" t="str">
        <f>Table_8_UK!J7&amp;", "&amp;Table_8_UK!L7</f>
        <v>0, 0</v>
      </c>
      <c r="J120" s="636"/>
      <c r="K120" s="638"/>
      <c r="N120" s="613">
        <f t="shared" si="3"/>
        <v>0</v>
      </c>
      <c r="O120" s="613">
        <f t="shared" si="4"/>
        <v>0</v>
      </c>
    </row>
    <row r="121" spans="1:15" ht="16.45" customHeight="1" x14ac:dyDescent="0.4">
      <c r="A121" s="413" t="s">
        <v>1086</v>
      </c>
      <c r="B121" s="776" t="s">
        <v>716</v>
      </c>
      <c r="C121" s="776"/>
      <c r="D121" s="776"/>
      <c r="E121" s="645" t="s">
        <v>496</v>
      </c>
      <c r="F121" s="645"/>
      <c r="G121" s="647" t="s">
        <v>215</v>
      </c>
      <c r="H121" s="648" t="str">
        <f>IF(OR(Table_8_UK!J8=0,Table_8_UK!L8&gt;0),"PASS","FAIL")</f>
        <v>PASS</v>
      </c>
      <c r="I121" s="676" t="str">
        <f>Table_8_UK!J8&amp;", "&amp;Table_8_UK!L8</f>
        <v>0, 0</v>
      </c>
      <c r="J121" s="636"/>
      <c r="K121" s="638"/>
      <c r="N121" s="613">
        <f t="shared" si="3"/>
        <v>0</v>
      </c>
      <c r="O121" s="613">
        <f t="shared" si="4"/>
        <v>0</v>
      </c>
    </row>
    <row r="122" spans="1:15" ht="16.45" customHeight="1" x14ac:dyDescent="0.4">
      <c r="A122" s="413" t="s">
        <v>1087</v>
      </c>
      <c r="B122" s="776" t="s">
        <v>663</v>
      </c>
      <c r="C122" s="776"/>
      <c r="D122" s="776"/>
      <c r="E122" s="645" t="s">
        <v>497</v>
      </c>
      <c r="F122" s="645"/>
      <c r="G122" s="647" t="s">
        <v>215</v>
      </c>
      <c r="H122" s="648" t="str">
        <f>IF(OR(Table_8_UK!J9=0,Table_8_UK!L9&gt;0),"PASS","FAIL")</f>
        <v>PASS</v>
      </c>
      <c r="I122" s="676" t="str">
        <f>Table_8_UK!J9&amp;", "&amp;Table_8_UK!L9</f>
        <v>0, 0</v>
      </c>
      <c r="J122" s="636"/>
      <c r="K122" s="629"/>
      <c r="N122" s="613">
        <f t="shared" si="3"/>
        <v>0</v>
      </c>
      <c r="O122" s="613">
        <f t="shared" si="4"/>
        <v>0</v>
      </c>
    </row>
    <row r="123" spans="1:15" ht="16.45" customHeight="1" x14ac:dyDescent="0.4">
      <c r="A123" s="413" t="s">
        <v>1088</v>
      </c>
      <c r="B123" s="776" t="s">
        <v>664</v>
      </c>
      <c r="C123" s="776"/>
      <c r="D123" s="776"/>
      <c r="E123" s="645" t="s">
        <v>498</v>
      </c>
      <c r="F123" s="645"/>
      <c r="G123" s="647" t="s">
        <v>215</v>
      </c>
      <c r="H123" s="648" t="str">
        <f>IF(OR(Table_8_UK!J10=0,Table_8_UK!L10&gt;0),"PASS","FAIL")</f>
        <v>PASS</v>
      </c>
      <c r="I123" s="676" t="str">
        <f>Table_8_UK!J10&amp;", "&amp;Table_8_UK!L10</f>
        <v>0, 0</v>
      </c>
      <c r="J123" s="636"/>
      <c r="K123" s="629"/>
      <c r="N123" s="613">
        <f t="shared" si="3"/>
        <v>0</v>
      </c>
      <c r="O123" s="613">
        <f t="shared" si="4"/>
        <v>0</v>
      </c>
    </row>
    <row r="124" spans="1:15" ht="16.45" customHeight="1" x14ac:dyDescent="0.4">
      <c r="A124" s="413" t="s">
        <v>1089</v>
      </c>
      <c r="B124" s="776" t="s">
        <v>665</v>
      </c>
      <c r="C124" s="776"/>
      <c r="D124" s="776"/>
      <c r="E124" s="645" t="s">
        <v>499</v>
      </c>
      <c r="F124" s="645"/>
      <c r="G124" s="647" t="s">
        <v>215</v>
      </c>
      <c r="H124" s="648" t="str">
        <f>IF(OR(Table_8_UK!J11=0,Table_8_UK!L11&gt;0),"PASS","FAIL")</f>
        <v>PASS</v>
      </c>
      <c r="I124" s="676" t="str">
        <f>Table_8_UK!J11&amp;", "&amp;Table_8_UK!L11</f>
        <v>0, 0</v>
      </c>
      <c r="J124" s="636"/>
      <c r="K124" s="629"/>
      <c r="N124" s="613">
        <f t="shared" si="3"/>
        <v>0</v>
      </c>
      <c r="O124" s="613">
        <f t="shared" si="4"/>
        <v>0</v>
      </c>
    </row>
    <row r="125" spans="1:15" ht="16.45" customHeight="1" x14ac:dyDescent="0.4">
      <c r="A125" s="413" t="s">
        <v>1090</v>
      </c>
      <c r="B125" s="776" t="s">
        <v>666</v>
      </c>
      <c r="C125" s="776"/>
      <c r="D125" s="776"/>
      <c r="E125" s="645" t="s">
        <v>500</v>
      </c>
      <c r="F125" s="645"/>
      <c r="G125" s="647" t="s">
        <v>215</v>
      </c>
      <c r="H125" s="648" t="str">
        <f>IF(OR(Table_8_UK!J12=0,Table_8_UK!L12&gt;0),"PASS","FAIL")</f>
        <v>PASS</v>
      </c>
      <c r="I125" s="676" t="str">
        <f>Table_8_UK!J12&amp;", "&amp;Table_8_UK!L12</f>
        <v>0, 0</v>
      </c>
      <c r="J125" s="627"/>
      <c r="K125" s="629"/>
      <c r="N125" s="613">
        <f t="shared" si="3"/>
        <v>0</v>
      </c>
      <c r="O125" s="613">
        <f t="shared" si="4"/>
        <v>0</v>
      </c>
    </row>
    <row r="126" spans="1:15" ht="16.45" customHeight="1" x14ac:dyDescent="0.4">
      <c r="A126" s="413" t="s">
        <v>1091</v>
      </c>
      <c r="B126" s="776" t="s">
        <v>667</v>
      </c>
      <c r="C126" s="776"/>
      <c r="D126" s="776"/>
      <c r="E126" s="645" t="s">
        <v>501</v>
      </c>
      <c r="F126" s="645"/>
      <c r="G126" s="647" t="s">
        <v>215</v>
      </c>
      <c r="H126" s="648" t="str">
        <f>IF(OR(Table_8_UK!J13=0,Table_8_UK!L13&gt;0),"PASS","FAIL")</f>
        <v>PASS</v>
      </c>
      <c r="I126" s="676" t="str">
        <f>Table_8_UK!J13&amp;", "&amp;Table_8_UK!L13</f>
        <v>0, 0</v>
      </c>
      <c r="J126" s="639"/>
      <c r="K126" s="629"/>
      <c r="N126" s="613">
        <f t="shared" si="3"/>
        <v>0</v>
      </c>
      <c r="O126" s="613">
        <f t="shared" si="4"/>
        <v>0</v>
      </c>
    </row>
    <row r="127" spans="1:15" ht="16.45" customHeight="1" x14ac:dyDescent="0.4">
      <c r="A127" s="413" t="s">
        <v>1092</v>
      </c>
      <c r="B127" s="776" t="s">
        <v>668</v>
      </c>
      <c r="C127" s="776"/>
      <c r="D127" s="776"/>
      <c r="E127" s="645" t="s">
        <v>502</v>
      </c>
      <c r="F127" s="645"/>
      <c r="G127" s="647" t="s">
        <v>215</v>
      </c>
      <c r="H127" s="648" t="str">
        <f>IF(OR(Table_8_UK!J14=0,Table_8_UK!L14&gt;0),"PASS","FAIL")</f>
        <v>PASS</v>
      </c>
      <c r="I127" s="676" t="str">
        <f>Table_8_UK!J14&amp;", "&amp;Table_8_UK!L14</f>
        <v>0, 0</v>
      </c>
      <c r="J127" s="639"/>
      <c r="K127" s="629"/>
      <c r="N127" s="613">
        <f t="shared" si="3"/>
        <v>0</v>
      </c>
      <c r="O127" s="613">
        <f t="shared" si="4"/>
        <v>0</v>
      </c>
    </row>
    <row r="128" spans="1:15" ht="16.45" customHeight="1" x14ac:dyDescent="0.4">
      <c r="A128" s="413" t="s">
        <v>1093</v>
      </c>
      <c r="B128" s="776" t="s">
        <v>669</v>
      </c>
      <c r="C128" s="776"/>
      <c r="D128" s="776"/>
      <c r="E128" s="645" t="s">
        <v>503</v>
      </c>
      <c r="F128" s="645"/>
      <c r="G128" s="647" t="s">
        <v>215</v>
      </c>
      <c r="H128" s="648" t="str">
        <f>IF(OR(Table_8_UK!J15=0,Table_8_UK!L15&gt;0),"PASS","FAIL")</f>
        <v>PASS</v>
      </c>
      <c r="I128" s="676" t="str">
        <f>Table_8_UK!J15&amp;", "&amp;Table_8_UK!L15</f>
        <v>0, 0</v>
      </c>
      <c r="K128" s="629"/>
      <c r="N128" s="613">
        <f t="shared" si="3"/>
        <v>0</v>
      </c>
      <c r="O128" s="613">
        <f t="shared" si="4"/>
        <v>0</v>
      </c>
    </row>
    <row r="129" spans="1:15" ht="16.45" customHeight="1" x14ac:dyDescent="0.4">
      <c r="A129" s="413" t="s">
        <v>1094</v>
      </c>
      <c r="B129" s="776" t="s">
        <v>670</v>
      </c>
      <c r="C129" s="776"/>
      <c r="D129" s="776"/>
      <c r="E129" s="645" t="s">
        <v>504</v>
      </c>
      <c r="F129" s="645"/>
      <c r="G129" s="647" t="s">
        <v>215</v>
      </c>
      <c r="H129" s="648" t="str">
        <f>IF(OR(Table_8_UK!J16=0,Table_8_UK!L16&gt;0),"PASS","FAIL")</f>
        <v>PASS</v>
      </c>
      <c r="I129" s="676" t="str">
        <f>Table_8_UK!J16&amp;", "&amp;Table_8_UK!L16</f>
        <v>0, 0</v>
      </c>
      <c r="K129" s="629"/>
      <c r="N129" s="613">
        <f t="shared" si="3"/>
        <v>0</v>
      </c>
      <c r="O129" s="613">
        <f t="shared" si="4"/>
        <v>0</v>
      </c>
    </row>
    <row r="130" spans="1:15" ht="16.45" customHeight="1" x14ac:dyDescent="0.4">
      <c r="A130" s="413" t="s">
        <v>1095</v>
      </c>
      <c r="B130" s="776" t="s">
        <v>671</v>
      </c>
      <c r="C130" s="776"/>
      <c r="D130" s="776"/>
      <c r="E130" s="645" t="s">
        <v>505</v>
      </c>
      <c r="F130" s="645"/>
      <c r="G130" s="647" t="s">
        <v>215</v>
      </c>
      <c r="H130" s="648" t="str">
        <f>IF(OR(Table_8_UK!J17=0,Table_8_UK!L17&gt;0),"PASS","FAIL")</f>
        <v>PASS</v>
      </c>
      <c r="I130" s="676" t="str">
        <f>Table_8_UK!J17&amp;", "&amp;Table_8_UK!L17</f>
        <v>0, 0</v>
      </c>
      <c r="K130" s="629"/>
      <c r="N130" s="613">
        <f t="shared" si="3"/>
        <v>0</v>
      </c>
      <c r="O130" s="613">
        <f t="shared" si="4"/>
        <v>0</v>
      </c>
    </row>
    <row r="131" spans="1:15" ht="16.45" customHeight="1" x14ac:dyDescent="0.4">
      <c r="A131" s="413" t="s">
        <v>1096</v>
      </c>
      <c r="B131" s="776" t="s">
        <v>672</v>
      </c>
      <c r="C131" s="776"/>
      <c r="D131" s="776"/>
      <c r="E131" s="645" t="s">
        <v>506</v>
      </c>
      <c r="F131" s="645"/>
      <c r="G131" s="647" t="s">
        <v>215</v>
      </c>
      <c r="H131" s="648" t="str">
        <f>IF(OR(Table_8_UK!J18=0,Table_8_UK!L18&gt;0),"PASS","FAIL")</f>
        <v>PASS</v>
      </c>
      <c r="I131" s="676" t="str">
        <f>Table_8_UK!J18&amp;", "&amp;Table_8_UK!L18</f>
        <v>0, 0</v>
      </c>
      <c r="K131" s="629"/>
      <c r="N131" s="613">
        <f t="shared" si="3"/>
        <v>0</v>
      </c>
      <c r="O131" s="613">
        <f t="shared" si="4"/>
        <v>0</v>
      </c>
    </row>
    <row r="132" spans="1:15" ht="16.45" customHeight="1" x14ac:dyDescent="0.4">
      <c r="A132" s="413" t="s">
        <v>1097</v>
      </c>
      <c r="B132" s="776" t="s">
        <v>673</v>
      </c>
      <c r="C132" s="776"/>
      <c r="D132" s="776"/>
      <c r="E132" s="645" t="s">
        <v>507</v>
      </c>
      <c r="F132" s="645"/>
      <c r="G132" s="647" t="s">
        <v>215</v>
      </c>
      <c r="H132" s="648" t="str">
        <f>IF(OR(Table_8_UK!J19=0,Table_8_UK!L19&gt;0),"PASS","FAIL")</f>
        <v>PASS</v>
      </c>
      <c r="I132" s="676" t="str">
        <f>Table_8_UK!J19&amp;", "&amp;Table_8_UK!L19</f>
        <v>0, 0</v>
      </c>
      <c r="K132" s="629"/>
      <c r="N132" s="613">
        <f t="shared" si="3"/>
        <v>0</v>
      </c>
      <c r="O132" s="613">
        <f t="shared" si="4"/>
        <v>0</v>
      </c>
    </row>
    <row r="133" spans="1:15" ht="16.45" customHeight="1" x14ac:dyDescent="0.4">
      <c r="A133" s="413" t="s">
        <v>1098</v>
      </c>
      <c r="B133" s="776" t="s">
        <v>674</v>
      </c>
      <c r="C133" s="776"/>
      <c r="D133" s="776"/>
      <c r="E133" s="645" t="s">
        <v>508</v>
      </c>
      <c r="F133" s="645"/>
      <c r="G133" s="647" t="s">
        <v>215</v>
      </c>
      <c r="H133" s="648" t="str">
        <f>IF(OR(Table_8_UK!J20=0,Table_8_UK!L20&gt;0),"PASS","FAIL")</f>
        <v>PASS</v>
      </c>
      <c r="I133" s="676" t="str">
        <f>Table_8_UK!J20&amp;", "&amp;Table_8_UK!L20</f>
        <v>0, 0</v>
      </c>
      <c r="K133" s="629"/>
      <c r="N133" s="613">
        <f t="shared" si="3"/>
        <v>0</v>
      </c>
      <c r="O133" s="613">
        <f t="shared" si="4"/>
        <v>0</v>
      </c>
    </row>
    <row r="134" spans="1:15" ht="16.45" customHeight="1" x14ac:dyDescent="0.4">
      <c r="A134" s="413" t="s">
        <v>1099</v>
      </c>
      <c r="B134" s="776" t="s">
        <v>675</v>
      </c>
      <c r="C134" s="776"/>
      <c r="D134" s="776"/>
      <c r="E134" s="645" t="s">
        <v>509</v>
      </c>
      <c r="F134" s="645"/>
      <c r="G134" s="647" t="s">
        <v>215</v>
      </c>
      <c r="H134" s="648" t="str">
        <f>IF(OR(Table_8_UK!J21=0,Table_8_UK!L21&gt;0),"PASS","FAIL")</f>
        <v>PASS</v>
      </c>
      <c r="I134" s="676" t="str">
        <f>Table_8_UK!J21&amp;", "&amp;Table_8_UK!L21</f>
        <v>0, 0</v>
      </c>
      <c r="K134" s="629"/>
      <c r="N134" s="613">
        <f t="shared" si="3"/>
        <v>0</v>
      </c>
      <c r="O134" s="613">
        <f t="shared" si="4"/>
        <v>0</v>
      </c>
    </row>
    <row r="135" spans="1:15" ht="16.45" customHeight="1" x14ac:dyDescent="0.4">
      <c r="A135" s="413" t="s">
        <v>1100</v>
      </c>
      <c r="B135" s="776" t="s">
        <v>676</v>
      </c>
      <c r="C135" s="776"/>
      <c r="D135" s="776"/>
      <c r="E135" s="645" t="s">
        <v>510</v>
      </c>
      <c r="F135" s="645"/>
      <c r="G135" s="647" t="s">
        <v>215</v>
      </c>
      <c r="H135" s="648" t="str">
        <f>IF(OR(Table_8_UK!J22=0,Table_8_UK!L22&gt;0),"PASS","FAIL")</f>
        <v>PASS</v>
      </c>
      <c r="I135" s="676" t="str">
        <f>Table_8_UK!J22&amp;", "&amp;Table_8_UK!L22</f>
        <v>0, 0</v>
      </c>
      <c r="K135" s="629"/>
      <c r="N135" s="613">
        <f t="shared" si="3"/>
        <v>0</v>
      </c>
      <c r="O135" s="613">
        <f t="shared" si="4"/>
        <v>0</v>
      </c>
    </row>
    <row r="136" spans="1:15" ht="16.45" customHeight="1" x14ac:dyDescent="0.4">
      <c r="A136" s="413" t="s">
        <v>1101</v>
      </c>
      <c r="B136" s="776" t="s">
        <v>677</v>
      </c>
      <c r="C136" s="776"/>
      <c r="D136" s="776"/>
      <c r="E136" s="645" t="s">
        <v>511</v>
      </c>
      <c r="F136" s="645"/>
      <c r="G136" s="647" t="s">
        <v>215</v>
      </c>
      <c r="H136" s="648" t="str">
        <f>IF(OR(Table_8_UK!J23=0,Table_8_UK!L23&gt;0),"PASS","FAIL")</f>
        <v>PASS</v>
      </c>
      <c r="I136" s="676" t="str">
        <f>Table_8_UK!J23&amp;", "&amp;Table_8_UK!L23</f>
        <v>0, 0</v>
      </c>
      <c r="K136" s="629"/>
      <c r="N136" s="613">
        <f t="shared" si="3"/>
        <v>0</v>
      </c>
      <c r="O136" s="613">
        <f t="shared" si="4"/>
        <v>0</v>
      </c>
    </row>
    <row r="137" spans="1:15" ht="16.45" customHeight="1" x14ac:dyDescent="0.4">
      <c r="A137" s="413" t="s">
        <v>1102</v>
      </c>
      <c r="B137" s="776" t="s">
        <v>678</v>
      </c>
      <c r="C137" s="776"/>
      <c r="D137" s="776"/>
      <c r="E137" s="645" t="s">
        <v>512</v>
      </c>
      <c r="F137" s="645"/>
      <c r="G137" s="647" t="s">
        <v>215</v>
      </c>
      <c r="H137" s="648" t="str">
        <f>IF(OR(Table_8_UK!J24=0,Table_8_UK!L24&gt;0),"PASS","FAIL")</f>
        <v>PASS</v>
      </c>
      <c r="I137" s="676" t="str">
        <f>Table_8_UK!J24&amp;", "&amp;Table_8_UK!L24</f>
        <v>0, 0</v>
      </c>
      <c r="K137" s="629"/>
      <c r="N137" s="613">
        <f t="shared" si="3"/>
        <v>0</v>
      </c>
      <c r="O137" s="613">
        <f t="shared" si="4"/>
        <v>0</v>
      </c>
    </row>
    <row r="138" spans="1:15" ht="16.45" customHeight="1" x14ac:dyDescent="0.4">
      <c r="A138" s="413" t="s">
        <v>1103</v>
      </c>
      <c r="B138" s="776" t="s">
        <v>679</v>
      </c>
      <c r="C138" s="776"/>
      <c r="D138" s="776"/>
      <c r="E138" s="645" t="s">
        <v>513</v>
      </c>
      <c r="F138" s="645"/>
      <c r="G138" s="647" t="s">
        <v>215</v>
      </c>
      <c r="H138" s="648" t="str">
        <f>IF(OR(Table_8_UK!J25=0,Table_8_UK!L25&gt;0),"PASS","FAIL")</f>
        <v>PASS</v>
      </c>
      <c r="I138" s="676" t="str">
        <f>Table_8_UK!J25&amp;", "&amp;Table_8_UK!L25</f>
        <v>0, 0</v>
      </c>
      <c r="K138" s="629"/>
      <c r="N138" s="613">
        <f t="shared" si="3"/>
        <v>0</v>
      </c>
      <c r="O138" s="613">
        <f t="shared" si="4"/>
        <v>0</v>
      </c>
    </row>
    <row r="139" spans="1:15" ht="16.45" customHeight="1" x14ac:dyDescent="0.4">
      <c r="A139" s="413" t="s">
        <v>1104</v>
      </c>
      <c r="B139" s="776" t="s">
        <v>680</v>
      </c>
      <c r="C139" s="776"/>
      <c r="D139" s="776"/>
      <c r="E139" s="645" t="s">
        <v>514</v>
      </c>
      <c r="F139" s="645"/>
      <c r="G139" s="647" t="s">
        <v>215</v>
      </c>
      <c r="H139" s="648" t="str">
        <f>IF(OR(Table_8_UK!J26=0,Table_8_UK!L26&gt;0),"PASS","FAIL")</f>
        <v>PASS</v>
      </c>
      <c r="I139" s="676" t="str">
        <f>Table_8_UK!J26&amp;", "&amp;Table_8_UK!L26</f>
        <v>0, 0</v>
      </c>
      <c r="K139" s="629"/>
      <c r="N139" s="613">
        <f t="shared" si="3"/>
        <v>0</v>
      </c>
      <c r="O139" s="613">
        <f t="shared" si="4"/>
        <v>0</v>
      </c>
    </row>
    <row r="140" spans="1:15" ht="16.45" customHeight="1" x14ac:dyDescent="0.4">
      <c r="A140" s="413" t="s">
        <v>1105</v>
      </c>
      <c r="B140" s="776" t="s">
        <v>681</v>
      </c>
      <c r="C140" s="776"/>
      <c r="D140" s="776"/>
      <c r="E140" s="645" t="s">
        <v>515</v>
      </c>
      <c r="F140" s="645"/>
      <c r="G140" s="647" t="s">
        <v>215</v>
      </c>
      <c r="H140" s="648" t="str">
        <f>IF(OR(Table_8_UK!J27=0,Table_8_UK!L27&gt;0),"PASS","FAIL")</f>
        <v>PASS</v>
      </c>
      <c r="I140" s="676" t="str">
        <f>Table_8_UK!J27&amp;", "&amp;Table_8_UK!L27</f>
        <v>0, 0</v>
      </c>
      <c r="K140" s="629"/>
      <c r="N140" s="613">
        <f t="shared" si="3"/>
        <v>0</v>
      </c>
      <c r="O140" s="613">
        <f t="shared" si="4"/>
        <v>0</v>
      </c>
    </row>
    <row r="141" spans="1:15" ht="16.45" customHeight="1" x14ac:dyDescent="0.4">
      <c r="A141" s="413" t="s">
        <v>1106</v>
      </c>
      <c r="B141" s="776" t="s">
        <v>682</v>
      </c>
      <c r="C141" s="776"/>
      <c r="D141" s="776"/>
      <c r="E141" s="645" t="s">
        <v>516</v>
      </c>
      <c r="F141" s="645"/>
      <c r="G141" s="647" t="s">
        <v>215</v>
      </c>
      <c r="H141" s="648" t="str">
        <f>IF(OR(Table_8_UK!J28=0,Table_8_UK!L28&gt;0),"PASS","FAIL")</f>
        <v>PASS</v>
      </c>
      <c r="I141" s="676" t="str">
        <f>Table_8_UK!J28&amp;", "&amp;Table_8_UK!L28</f>
        <v>0, 0</v>
      </c>
      <c r="K141" s="629"/>
      <c r="N141" s="613">
        <f t="shared" si="3"/>
        <v>0</v>
      </c>
      <c r="O141" s="613">
        <f t="shared" si="4"/>
        <v>0</v>
      </c>
    </row>
    <row r="142" spans="1:15" ht="16.45" customHeight="1" x14ac:dyDescent="0.4">
      <c r="A142" s="413" t="s">
        <v>1107</v>
      </c>
      <c r="B142" s="776" t="s">
        <v>683</v>
      </c>
      <c r="C142" s="776"/>
      <c r="D142" s="776"/>
      <c r="E142" s="645" t="s">
        <v>517</v>
      </c>
      <c r="F142" s="645"/>
      <c r="G142" s="647" t="s">
        <v>215</v>
      </c>
      <c r="H142" s="648" t="str">
        <f>IF(OR(Table_8_UK!J29=0,Table_8_UK!L29&gt;0),"PASS","FAIL")</f>
        <v>PASS</v>
      </c>
      <c r="I142" s="676" t="str">
        <f>Table_8_UK!J29&amp;", "&amp;Table_8_UK!L29</f>
        <v>0, 0</v>
      </c>
      <c r="K142" s="629"/>
      <c r="N142" s="613">
        <f t="shared" si="3"/>
        <v>0</v>
      </c>
      <c r="O142" s="613">
        <f t="shared" si="4"/>
        <v>0</v>
      </c>
    </row>
    <row r="143" spans="1:15" ht="16.45" customHeight="1" x14ac:dyDescent="0.4">
      <c r="A143" s="413" t="s">
        <v>1108</v>
      </c>
      <c r="B143" s="776" t="s">
        <v>684</v>
      </c>
      <c r="C143" s="776"/>
      <c r="D143" s="776"/>
      <c r="E143" s="645" t="s">
        <v>518</v>
      </c>
      <c r="F143" s="645"/>
      <c r="G143" s="647" t="s">
        <v>215</v>
      </c>
      <c r="H143" s="648" t="str">
        <f>IF(OR(Table_8_UK!J30=0,Table_8_UK!L30&gt;0),"PASS","FAIL")</f>
        <v>PASS</v>
      </c>
      <c r="I143" s="676" t="str">
        <f>Table_8_UK!J30&amp;", "&amp;Table_8_UK!L30</f>
        <v>0, 0</v>
      </c>
      <c r="K143" s="629"/>
      <c r="N143" s="613">
        <f t="shared" si="3"/>
        <v>0</v>
      </c>
      <c r="O143" s="613">
        <f t="shared" si="4"/>
        <v>0</v>
      </c>
    </row>
    <row r="144" spans="1:15" ht="16.45" customHeight="1" x14ac:dyDescent="0.4">
      <c r="A144" s="413" t="s">
        <v>1109</v>
      </c>
      <c r="B144" s="776" t="s">
        <v>685</v>
      </c>
      <c r="C144" s="776"/>
      <c r="D144" s="776"/>
      <c r="E144" s="645" t="s">
        <v>519</v>
      </c>
      <c r="F144" s="645"/>
      <c r="G144" s="647" t="s">
        <v>215</v>
      </c>
      <c r="H144" s="648" t="str">
        <f>IF(OR(Table_8_UK!J31=0,Table_8_UK!L31&gt;0),"PASS","FAIL")</f>
        <v>PASS</v>
      </c>
      <c r="I144" s="676" t="str">
        <f>Table_8_UK!J31&amp;", "&amp;Table_8_UK!L31</f>
        <v>0, 0</v>
      </c>
      <c r="K144" s="629"/>
      <c r="N144" s="613">
        <f t="shared" si="3"/>
        <v>0</v>
      </c>
      <c r="O144" s="613">
        <f t="shared" si="4"/>
        <v>0</v>
      </c>
    </row>
    <row r="145" spans="1:15" ht="16.45" customHeight="1" x14ac:dyDescent="0.4">
      <c r="A145" s="413" t="s">
        <v>1110</v>
      </c>
      <c r="B145" s="776" t="s">
        <v>686</v>
      </c>
      <c r="C145" s="776"/>
      <c r="D145" s="776"/>
      <c r="E145" s="645" t="s">
        <v>520</v>
      </c>
      <c r="F145" s="645"/>
      <c r="G145" s="647" t="s">
        <v>215</v>
      </c>
      <c r="H145" s="648" t="str">
        <f>IF(OR(Table_8_UK!J32=0,Table_8_UK!L32&gt;0),"PASS","FAIL")</f>
        <v>PASS</v>
      </c>
      <c r="I145" s="676" t="str">
        <f>Table_8_UK!J32&amp;", "&amp;Table_8_UK!L32</f>
        <v>0, 0</v>
      </c>
      <c r="K145" s="629"/>
      <c r="N145" s="613">
        <f t="shared" si="3"/>
        <v>0</v>
      </c>
      <c r="O145" s="613">
        <f t="shared" si="4"/>
        <v>0</v>
      </c>
    </row>
    <row r="146" spans="1:15" ht="16.45" customHeight="1" x14ac:dyDescent="0.4">
      <c r="A146" s="413" t="s">
        <v>1111</v>
      </c>
      <c r="B146" s="776" t="s">
        <v>687</v>
      </c>
      <c r="C146" s="776"/>
      <c r="D146" s="776"/>
      <c r="E146" s="645" t="s">
        <v>521</v>
      </c>
      <c r="F146" s="645"/>
      <c r="G146" s="647" t="s">
        <v>215</v>
      </c>
      <c r="H146" s="648" t="str">
        <f>IF(OR(Table_8_UK!J33=0,Table_8_UK!L33&gt;0),"PASS","FAIL")</f>
        <v>PASS</v>
      </c>
      <c r="I146" s="676" t="str">
        <f>Table_8_UK!J33&amp;", "&amp;Table_8_UK!L33</f>
        <v>0, 0</v>
      </c>
      <c r="K146" s="629"/>
      <c r="N146" s="613">
        <f t="shared" si="3"/>
        <v>0</v>
      </c>
      <c r="O146" s="613">
        <f t="shared" si="4"/>
        <v>0</v>
      </c>
    </row>
    <row r="147" spans="1:15" ht="16.45" customHeight="1" x14ac:dyDescent="0.4">
      <c r="A147" s="413" t="s">
        <v>1112</v>
      </c>
      <c r="B147" s="776" t="s">
        <v>688</v>
      </c>
      <c r="C147" s="776"/>
      <c r="D147" s="776"/>
      <c r="E147" s="645" t="s">
        <v>522</v>
      </c>
      <c r="F147" s="645"/>
      <c r="G147" s="647" t="s">
        <v>215</v>
      </c>
      <c r="H147" s="648" t="str">
        <f>IF(OR(Table_8_UK!J34=0,Table_8_UK!L34&gt;0),"PASS","FAIL")</f>
        <v>PASS</v>
      </c>
      <c r="I147" s="676" t="str">
        <f>Table_8_UK!J34&amp;", "&amp;Table_8_UK!L34</f>
        <v>0, 0</v>
      </c>
      <c r="K147" s="629"/>
      <c r="N147" s="613">
        <f t="shared" si="3"/>
        <v>0</v>
      </c>
      <c r="O147" s="613">
        <f t="shared" si="4"/>
        <v>0</v>
      </c>
    </row>
    <row r="148" spans="1:15" ht="16.45" customHeight="1" x14ac:dyDescent="0.4">
      <c r="A148" s="413" t="s">
        <v>1113</v>
      </c>
      <c r="B148" s="776" t="s">
        <v>689</v>
      </c>
      <c r="C148" s="776"/>
      <c r="D148" s="776"/>
      <c r="E148" s="645" t="s">
        <v>523</v>
      </c>
      <c r="F148" s="645"/>
      <c r="G148" s="647" t="s">
        <v>215</v>
      </c>
      <c r="H148" s="648" t="str">
        <f>IF(OR(Table_8_UK!J35=0,Table_8_UK!L35&gt;0),"PASS","FAIL")</f>
        <v>PASS</v>
      </c>
      <c r="I148" s="676" t="str">
        <f>Table_8_UK!J35&amp;", "&amp;Table_8_UK!L35</f>
        <v>0, 0</v>
      </c>
      <c r="K148" s="629"/>
      <c r="N148" s="613">
        <f t="shared" si="3"/>
        <v>0</v>
      </c>
      <c r="O148" s="613">
        <f t="shared" si="4"/>
        <v>0</v>
      </c>
    </row>
    <row r="149" spans="1:15" ht="16.45" customHeight="1" x14ac:dyDescent="0.4">
      <c r="A149" s="413" t="s">
        <v>1114</v>
      </c>
      <c r="B149" s="776" t="s">
        <v>690</v>
      </c>
      <c r="C149" s="776"/>
      <c r="D149" s="776"/>
      <c r="E149" s="645" t="s">
        <v>524</v>
      </c>
      <c r="F149" s="645"/>
      <c r="G149" s="647" t="s">
        <v>215</v>
      </c>
      <c r="H149" s="648" t="str">
        <f>IF(OR(Table_8_UK!J36=0,Table_8_UK!L36&gt;0),"PASS","FAIL")</f>
        <v>PASS</v>
      </c>
      <c r="I149" s="676" t="str">
        <f>Table_8_UK!J36&amp;", "&amp;Table_8_UK!L36</f>
        <v>0, 0</v>
      </c>
      <c r="K149" s="629"/>
      <c r="N149" s="613">
        <f t="shared" si="3"/>
        <v>0</v>
      </c>
      <c r="O149" s="613">
        <f t="shared" si="4"/>
        <v>0</v>
      </c>
    </row>
    <row r="150" spans="1:15" ht="16.45" customHeight="1" x14ac:dyDescent="0.4">
      <c r="A150" s="413" t="s">
        <v>1115</v>
      </c>
      <c r="B150" s="776" t="s">
        <v>691</v>
      </c>
      <c r="C150" s="776"/>
      <c r="D150" s="776"/>
      <c r="E150" s="645" t="s">
        <v>525</v>
      </c>
      <c r="F150" s="645"/>
      <c r="G150" s="647" t="s">
        <v>215</v>
      </c>
      <c r="H150" s="648" t="str">
        <f>IF(OR(Table_8_UK!J37=0,Table_8_UK!L37&gt;0),"PASS","FAIL")</f>
        <v>PASS</v>
      </c>
      <c r="I150" s="676" t="str">
        <f>Table_8_UK!J37&amp;", "&amp;Table_8_UK!L37</f>
        <v>0, 0</v>
      </c>
      <c r="K150" s="629"/>
      <c r="N150" s="613">
        <f t="shared" si="3"/>
        <v>0</v>
      </c>
      <c r="O150" s="613">
        <f t="shared" si="4"/>
        <v>0</v>
      </c>
    </row>
    <row r="151" spans="1:15" ht="16.45" customHeight="1" x14ac:dyDescent="0.4">
      <c r="A151" s="413" t="s">
        <v>1116</v>
      </c>
      <c r="B151" s="776" t="s">
        <v>692</v>
      </c>
      <c r="C151" s="776"/>
      <c r="D151" s="776"/>
      <c r="E151" s="645" t="s">
        <v>526</v>
      </c>
      <c r="F151" s="645"/>
      <c r="G151" s="647" t="s">
        <v>215</v>
      </c>
      <c r="H151" s="648" t="str">
        <f>IF(OR(Table_8_UK!J38=0,Table_8_UK!L38&gt;0),"PASS","FAIL")</f>
        <v>PASS</v>
      </c>
      <c r="I151" s="676" t="str">
        <f>Table_8_UK!J38&amp;", "&amp;Table_8_UK!L38</f>
        <v>0, 0</v>
      </c>
      <c r="K151" s="629"/>
      <c r="N151" s="613">
        <f t="shared" si="3"/>
        <v>0</v>
      </c>
      <c r="O151" s="613">
        <f t="shared" si="4"/>
        <v>0</v>
      </c>
    </row>
    <row r="152" spans="1:15" ht="16.45" customHeight="1" x14ac:dyDescent="0.4">
      <c r="A152" s="413" t="s">
        <v>1117</v>
      </c>
      <c r="B152" s="776" t="s">
        <v>693</v>
      </c>
      <c r="C152" s="776"/>
      <c r="D152" s="776"/>
      <c r="E152" s="645" t="s">
        <v>527</v>
      </c>
      <c r="F152" s="645"/>
      <c r="G152" s="647" t="s">
        <v>215</v>
      </c>
      <c r="H152" s="648" t="str">
        <f>IF(OR(Table_8_UK!J39=0,Table_8_UK!L39&gt;0),"PASS","FAIL")</f>
        <v>PASS</v>
      </c>
      <c r="I152" s="676" t="str">
        <f>Table_8_UK!J39&amp;", "&amp;Table_8_UK!L39</f>
        <v>0, 0</v>
      </c>
      <c r="K152" s="629"/>
      <c r="N152" s="613">
        <f t="shared" si="3"/>
        <v>0</v>
      </c>
      <c r="O152" s="613">
        <f t="shared" si="4"/>
        <v>0</v>
      </c>
    </row>
    <row r="153" spans="1:15" ht="16.45" customHeight="1" x14ac:dyDescent="0.4">
      <c r="A153" s="413" t="s">
        <v>1118</v>
      </c>
      <c r="B153" s="776" t="s">
        <v>694</v>
      </c>
      <c r="C153" s="776"/>
      <c r="D153" s="776"/>
      <c r="E153" s="645" t="s">
        <v>528</v>
      </c>
      <c r="F153" s="645"/>
      <c r="G153" s="647" t="s">
        <v>215</v>
      </c>
      <c r="H153" s="648" t="str">
        <f>IF(OR(Table_8_UK!J40=0,Table_8_UK!L40&gt;0),"PASS","FAIL")</f>
        <v>PASS</v>
      </c>
      <c r="I153" s="676" t="str">
        <f>Table_8_UK!J40&amp;", "&amp;Table_8_UK!L40</f>
        <v>0, 0</v>
      </c>
      <c r="K153" s="629"/>
      <c r="N153" s="613">
        <f t="shared" si="3"/>
        <v>0</v>
      </c>
      <c r="O153" s="613">
        <f t="shared" si="4"/>
        <v>0</v>
      </c>
    </row>
    <row r="154" spans="1:15" ht="16.45" customHeight="1" x14ac:dyDescent="0.4">
      <c r="A154" s="413" t="s">
        <v>1119</v>
      </c>
      <c r="B154" s="776" t="s">
        <v>695</v>
      </c>
      <c r="C154" s="776"/>
      <c r="D154" s="776"/>
      <c r="E154" s="645" t="s">
        <v>529</v>
      </c>
      <c r="F154" s="645"/>
      <c r="G154" s="647" t="s">
        <v>215</v>
      </c>
      <c r="H154" s="648" t="str">
        <f>IF(OR(Table_8_UK!J41=0,Table_8_UK!L41&gt;0),"PASS","FAIL")</f>
        <v>PASS</v>
      </c>
      <c r="I154" s="676" t="str">
        <f>Table_8_UK!J41&amp;", "&amp;Table_8_UK!L41</f>
        <v>0, 0</v>
      </c>
      <c r="K154" s="629"/>
      <c r="N154" s="613">
        <f t="shared" si="3"/>
        <v>0</v>
      </c>
      <c r="O154" s="613">
        <f t="shared" si="4"/>
        <v>0</v>
      </c>
    </row>
    <row r="155" spans="1:15" ht="16.45" customHeight="1" x14ac:dyDescent="0.4">
      <c r="A155" s="413" t="s">
        <v>1120</v>
      </c>
      <c r="B155" s="776" t="s">
        <v>696</v>
      </c>
      <c r="C155" s="776"/>
      <c r="D155" s="776"/>
      <c r="E155" s="645" t="s">
        <v>530</v>
      </c>
      <c r="F155" s="645"/>
      <c r="G155" s="647" t="s">
        <v>215</v>
      </c>
      <c r="H155" s="648" t="str">
        <f>IF(OR(Table_8_UK!J42=0,Table_8_UK!L42&gt;0),"PASS","FAIL")</f>
        <v>PASS</v>
      </c>
      <c r="I155" s="676" t="str">
        <f>Table_8_UK!J42&amp;", "&amp;Table_8_UK!L42</f>
        <v>0, 0</v>
      </c>
      <c r="K155" s="629"/>
      <c r="N155" s="613">
        <f t="shared" si="3"/>
        <v>0</v>
      </c>
      <c r="O155" s="613">
        <f t="shared" si="4"/>
        <v>0</v>
      </c>
    </row>
    <row r="156" spans="1:15" ht="16.45" customHeight="1" x14ac:dyDescent="0.4">
      <c r="A156" s="413" t="s">
        <v>1121</v>
      </c>
      <c r="B156" s="776" t="s">
        <v>697</v>
      </c>
      <c r="C156" s="776"/>
      <c r="D156" s="776"/>
      <c r="E156" s="645" t="s">
        <v>531</v>
      </c>
      <c r="F156" s="645"/>
      <c r="G156" s="647" t="s">
        <v>215</v>
      </c>
      <c r="H156" s="648" t="str">
        <f>IF(OR(Table_8_UK!J43=0,Table_8_UK!L43&gt;0),"PASS","FAIL")</f>
        <v>PASS</v>
      </c>
      <c r="I156" s="676" t="str">
        <f>Table_8_UK!J43&amp;", "&amp;Table_8_UK!L43</f>
        <v>0, 0</v>
      </c>
      <c r="K156" s="629"/>
      <c r="N156" s="613">
        <f t="shared" si="3"/>
        <v>0</v>
      </c>
      <c r="O156" s="613">
        <f t="shared" si="4"/>
        <v>0</v>
      </c>
    </row>
    <row r="157" spans="1:15" ht="16.45" customHeight="1" x14ac:dyDescent="0.4">
      <c r="A157" s="413" t="s">
        <v>1122</v>
      </c>
      <c r="B157" s="776" t="s">
        <v>698</v>
      </c>
      <c r="C157" s="776"/>
      <c r="D157" s="776"/>
      <c r="E157" s="645" t="s">
        <v>532</v>
      </c>
      <c r="F157" s="645"/>
      <c r="G157" s="647" t="s">
        <v>215</v>
      </c>
      <c r="H157" s="648" t="str">
        <f>IF(OR(Table_8_UK!J44=0,Table_8_UK!L44&gt;0),"PASS","FAIL")</f>
        <v>PASS</v>
      </c>
      <c r="I157" s="676" t="str">
        <f>Table_8_UK!J44&amp;", "&amp;Table_8_UK!L44</f>
        <v>0, 0</v>
      </c>
      <c r="K157" s="629"/>
      <c r="N157" s="613">
        <f t="shared" si="3"/>
        <v>0</v>
      </c>
      <c r="O157" s="613">
        <f t="shared" si="4"/>
        <v>0</v>
      </c>
    </row>
    <row r="158" spans="1:15" ht="16.45" customHeight="1" x14ac:dyDescent="0.4">
      <c r="A158" s="413" t="s">
        <v>1123</v>
      </c>
      <c r="B158" s="776" t="s">
        <v>699</v>
      </c>
      <c r="C158" s="776"/>
      <c r="D158" s="776"/>
      <c r="E158" s="645" t="s">
        <v>533</v>
      </c>
      <c r="F158" s="645"/>
      <c r="G158" s="647" t="s">
        <v>215</v>
      </c>
      <c r="H158" s="648" t="str">
        <f>IF(OR(Table_8_UK!J45=0,Table_8_UK!L45&gt;0),"PASS","FAIL")</f>
        <v>PASS</v>
      </c>
      <c r="I158" s="676" t="str">
        <f>Table_8_UK!J45&amp;", "&amp;Table_8_UK!L45</f>
        <v>0, 0</v>
      </c>
      <c r="K158" s="629"/>
      <c r="N158" s="613">
        <f t="shared" si="3"/>
        <v>0</v>
      </c>
      <c r="O158" s="613">
        <f t="shared" si="4"/>
        <v>0</v>
      </c>
    </row>
    <row r="159" spans="1:15" ht="16.45" customHeight="1" x14ac:dyDescent="0.4">
      <c r="A159" s="413" t="s">
        <v>1124</v>
      </c>
      <c r="B159" s="776" t="s">
        <v>700</v>
      </c>
      <c r="C159" s="776"/>
      <c r="D159" s="776"/>
      <c r="E159" s="645" t="s">
        <v>534</v>
      </c>
      <c r="F159" s="645"/>
      <c r="G159" s="647" t="s">
        <v>215</v>
      </c>
      <c r="H159" s="648" t="str">
        <f>IF(OR(Table_8_UK!J46=0,Table_8_UK!L46&gt;0),"PASS","FAIL")</f>
        <v>PASS</v>
      </c>
      <c r="I159" s="676" t="str">
        <f>Table_8_UK!J46&amp;", "&amp;Table_8_UK!L46</f>
        <v>0, 0</v>
      </c>
      <c r="K159" s="629"/>
      <c r="N159" s="613">
        <f t="shared" ref="N159:N219" si="7">IF(AND(G159="Error",H159="FAIL"),1,0)</f>
        <v>0</v>
      </c>
      <c r="O159" s="613">
        <f t="shared" ref="O159:O219" si="8">IF(AND(G159="Warning",H159="FAIL"),1,0)</f>
        <v>0</v>
      </c>
    </row>
    <row r="160" spans="1:15" ht="16.45" customHeight="1" x14ac:dyDescent="0.4">
      <c r="A160" s="413" t="s">
        <v>1125</v>
      </c>
      <c r="B160" s="776" t="s">
        <v>701</v>
      </c>
      <c r="C160" s="776"/>
      <c r="D160" s="776"/>
      <c r="E160" s="645" t="s">
        <v>535</v>
      </c>
      <c r="F160" s="645"/>
      <c r="G160" s="647" t="s">
        <v>215</v>
      </c>
      <c r="H160" s="648" t="str">
        <f>IF(OR(Table_8_UK!J47=0,Table_8_UK!L47&gt;0),"PASS","FAIL")</f>
        <v>PASS</v>
      </c>
      <c r="I160" s="676" t="str">
        <f>Table_8_UK!J47&amp;", "&amp;Table_8_UK!L47</f>
        <v>0, 0</v>
      </c>
      <c r="K160" s="629"/>
      <c r="N160" s="613">
        <f t="shared" si="7"/>
        <v>0</v>
      </c>
      <c r="O160" s="613">
        <f t="shared" si="8"/>
        <v>0</v>
      </c>
    </row>
    <row r="161" spans="1:15" ht="16.45" customHeight="1" x14ac:dyDescent="0.4">
      <c r="A161" s="413" t="s">
        <v>1126</v>
      </c>
      <c r="B161" s="776" t="s">
        <v>702</v>
      </c>
      <c r="C161" s="776"/>
      <c r="D161" s="776"/>
      <c r="E161" s="645" t="s">
        <v>536</v>
      </c>
      <c r="F161" s="645"/>
      <c r="G161" s="647" t="s">
        <v>215</v>
      </c>
      <c r="H161" s="648" t="str">
        <f>IF(OR(Table_8_UK!J48=0,Table_8_UK!L48&gt;0),"PASS","FAIL")</f>
        <v>PASS</v>
      </c>
      <c r="I161" s="676" t="str">
        <f>Table_8_UK!J48&amp;", "&amp;Table_8_UK!L48</f>
        <v>0, 0</v>
      </c>
      <c r="K161" s="629"/>
      <c r="N161" s="613">
        <f t="shared" si="7"/>
        <v>0</v>
      </c>
      <c r="O161" s="613">
        <f t="shared" si="8"/>
        <v>0</v>
      </c>
    </row>
    <row r="162" spans="1:15" ht="16.45" customHeight="1" x14ac:dyDescent="0.4">
      <c r="A162" s="413" t="s">
        <v>1127</v>
      </c>
      <c r="B162" s="776" t="s">
        <v>703</v>
      </c>
      <c r="C162" s="776"/>
      <c r="D162" s="776"/>
      <c r="E162" s="645" t="s">
        <v>537</v>
      </c>
      <c r="F162" s="645"/>
      <c r="G162" s="647" t="s">
        <v>215</v>
      </c>
      <c r="H162" s="648" t="str">
        <f>IF(OR(Table_8_UK!J49=0,Table_8_UK!L49&gt;0),"PASS","FAIL")</f>
        <v>PASS</v>
      </c>
      <c r="I162" s="676" t="str">
        <f>Table_8_UK!J49&amp;", "&amp;Table_8_UK!L49</f>
        <v>0, 0</v>
      </c>
      <c r="K162" s="629"/>
      <c r="N162" s="613">
        <f t="shared" si="7"/>
        <v>0</v>
      </c>
      <c r="O162" s="613">
        <f t="shared" si="8"/>
        <v>0</v>
      </c>
    </row>
    <row r="163" spans="1:15" ht="16.45" customHeight="1" x14ac:dyDescent="0.4">
      <c r="A163" s="413" t="s">
        <v>1128</v>
      </c>
      <c r="B163" s="776" t="s">
        <v>704</v>
      </c>
      <c r="C163" s="776"/>
      <c r="D163" s="776"/>
      <c r="E163" s="645" t="s">
        <v>538</v>
      </c>
      <c r="F163" s="645"/>
      <c r="G163" s="647" t="s">
        <v>215</v>
      </c>
      <c r="H163" s="648" t="str">
        <f>IF(OR(Table_8_UK!J50=0,Table_8_UK!L50&gt;0),"PASS","FAIL")</f>
        <v>PASS</v>
      </c>
      <c r="I163" s="676" t="str">
        <f>Table_8_UK!J50&amp;", "&amp;Table_8_UK!L50</f>
        <v>0, 0</v>
      </c>
      <c r="K163" s="629"/>
      <c r="N163" s="613">
        <f t="shared" si="7"/>
        <v>0</v>
      </c>
      <c r="O163" s="613">
        <f t="shared" si="8"/>
        <v>0</v>
      </c>
    </row>
    <row r="164" spans="1:15" ht="16.45" customHeight="1" x14ac:dyDescent="0.4">
      <c r="A164" s="413" t="s">
        <v>1129</v>
      </c>
      <c r="B164" s="776" t="s">
        <v>595</v>
      </c>
      <c r="C164" s="776"/>
      <c r="D164" s="776"/>
      <c r="E164" s="655" t="s">
        <v>873</v>
      </c>
      <c r="F164" s="645"/>
      <c r="G164" s="647" t="s">
        <v>215</v>
      </c>
      <c r="H164" s="648" t="str">
        <f>IF(Table_8_UK!L100&lt;&gt;0,"FAIL","PASS")</f>
        <v>PASS</v>
      </c>
      <c r="I164" s="676">
        <f>Table_8_UK!L100</f>
        <v>0</v>
      </c>
      <c r="K164" s="629"/>
      <c r="N164" s="613">
        <f t="shared" si="7"/>
        <v>0</v>
      </c>
      <c r="O164" s="613">
        <f t="shared" si="8"/>
        <v>0</v>
      </c>
    </row>
    <row r="165" spans="1:15" s="384" customFormat="1" ht="29.25" customHeight="1" x14ac:dyDescent="0.4">
      <c r="A165" s="658" t="s">
        <v>1130</v>
      </c>
      <c r="B165" s="776" t="s">
        <v>705</v>
      </c>
      <c r="C165" s="776"/>
      <c r="D165" s="776"/>
      <c r="E165" s="664" t="s">
        <v>1405</v>
      </c>
      <c r="F165" s="661"/>
      <c r="G165" s="665" t="s">
        <v>215</v>
      </c>
      <c r="H165" s="662" t="str">
        <f>IF(OR(Table_8_UK!O101&gt;=20000,IF(Table_8_UK!O101=0,0,(Table_8_UK!O101/Table_8_UK!O104)&gt;=0.1)),"FAIL","PASS")</f>
        <v>PASS</v>
      </c>
      <c r="I165" s="678">
        <f>Table_8_UK!O101</f>
        <v>0</v>
      </c>
      <c r="J165" s="619"/>
      <c r="K165" s="640"/>
      <c r="L165" s="620"/>
      <c r="M165" s="620"/>
      <c r="N165" s="613">
        <f t="shared" si="7"/>
        <v>0</v>
      </c>
      <c r="O165" s="613">
        <f t="shared" si="8"/>
        <v>0</v>
      </c>
    </row>
    <row r="166" spans="1:15" s="384" customFormat="1" ht="16.45" customHeight="1" x14ac:dyDescent="0.4">
      <c r="A166" s="658" t="s">
        <v>1131</v>
      </c>
      <c r="B166" s="776" t="s">
        <v>866</v>
      </c>
      <c r="C166" s="776"/>
      <c r="D166" s="776"/>
      <c r="E166" s="661" t="s">
        <v>867</v>
      </c>
      <c r="F166" s="661"/>
      <c r="G166" s="665" t="s">
        <v>215</v>
      </c>
      <c r="H166" s="662" t="str">
        <f>IF(Table_8_UK!O58+Table_8_UK!O59=0,"FAIL","PASS")</f>
        <v>FAIL</v>
      </c>
      <c r="I166" s="678" t="str">
        <f>Table_8_UK!O58&amp;", "&amp;Table_8_UK!O59</f>
        <v>0, 0</v>
      </c>
      <c r="J166" s="619"/>
      <c r="K166" s="640"/>
      <c r="L166" s="620"/>
      <c r="M166" s="620"/>
      <c r="N166" s="613">
        <f t="shared" si="7"/>
        <v>0</v>
      </c>
      <c r="O166" s="613">
        <f t="shared" si="8"/>
        <v>1</v>
      </c>
    </row>
    <row r="167" spans="1:15" s="384" customFormat="1" ht="29.2" customHeight="1" x14ac:dyDescent="0.4">
      <c r="A167" s="658" t="s">
        <v>1132</v>
      </c>
      <c r="B167" s="776" t="s">
        <v>890</v>
      </c>
      <c r="C167" s="776"/>
      <c r="D167" s="776"/>
      <c r="E167" s="661" t="s">
        <v>927</v>
      </c>
      <c r="F167" s="661"/>
      <c r="G167" s="665" t="s">
        <v>211</v>
      </c>
      <c r="H167" s="414" t="str">
        <f>IF(AND(Table_8_UK!L104&gt;0,(Table_8_UK!L104&lt;&gt;Table_1_UK!H17)),"FAIL","PASS")</f>
        <v>PASS</v>
      </c>
      <c r="I167" s="678" t="str">
        <f>Table_8_UK!L104&amp;", "&amp;Table_1_UK!H17</f>
        <v>0, 0</v>
      </c>
      <c r="J167" s="619"/>
      <c r="K167" s="640"/>
      <c r="L167" s="620"/>
      <c r="M167" s="620"/>
      <c r="N167" s="613">
        <f t="shared" si="7"/>
        <v>0</v>
      </c>
      <c r="O167" s="613">
        <f t="shared" si="8"/>
        <v>0</v>
      </c>
    </row>
    <row r="168" spans="1:15" s="384" customFormat="1" ht="29.25" customHeight="1" x14ac:dyDescent="0.4">
      <c r="A168" s="658" t="s">
        <v>1133</v>
      </c>
      <c r="B168" s="776" t="s">
        <v>888</v>
      </c>
      <c r="C168" s="776"/>
      <c r="D168" s="776"/>
      <c r="E168" s="661" t="s">
        <v>928</v>
      </c>
      <c r="F168" s="661"/>
      <c r="G168" s="665" t="s">
        <v>211</v>
      </c>
      <c r="H168" s="414" t="str">
        <f>IF(AND(Table_8_UK!M104&gt;0,(Table_8_UK!M104&lt;&gt;Table_1_UK!H18)),"FAIL","PASS")</f>
        <v>PASS</v>
      </c>
      <c r="I168" s="678" t="str">
        <f>Table_8_UK!M104&amp;", "&amp;Table_1_UK!H18</f>
        <v>0, 0</v>
      </c>
      <c r="J168" s="619"/>
      <c r="K168" s="640"/>
      <c r="L168" s="620"/>
      <c r="M168" s="620"/>
      <c r="N168" s="613">
        <f t="shared" si="7"/>
        <v>0</v>
      </c>
      <c r="O168" s="613">
        <f t="shared" si="8"/>
        <v>0</v>
      </c>
    </row>
    <row r="169" spans="1:15" s="384" customFormat="1" ht="31.5" customHeight="1" x14ac:dyDescent="0.4">
      <c r="A169" s="658" t="s">
        <v>1134</v>
      </c>
      <c r="B169" s="776" t="s">
        <v>889</v>
      </c>
      <c r="C169" s="776"/>
      <c r="D169" s="776"/>
      <c r="E169" s="661" t="s">
        <v>929</v>
      </c>
      <c r="F169" s="661"/>
      <c r="G169" s="665" t="s">
        <v>211</v>
      </c>
      <c r="H169" s="414" t="str">
        <f>IF(AND(Table_8_UK!N104&gt;0,(Table_8_UK!N104&lt;&gt;Table_1_UK!H19)),"FAIL","PASS")</f>
        <v>PASS</v>
      </c>
      <c r="I169" s="678" t="str">
        <f>Table_8_UK!N104&amp;", "&amp;Table_1_UK!H19</f>
        <v>0, 0</v>
      </c>
      <c r="J169" s="619"/>
      <c r="K169" s="640"/>
      <c r="L169" s="620"/>
      <c r="M169" s="620"/>
      <c r="N169" s="613">
        <f t="shared" si="7"/>
        <v>0</v>
      </c>
      <c r="O169" s="613">
        <f t="shared" si="8"/>
        <v>0</v>
      </c>
    </row>
    <row r="170" spans="1:15" s="384" customFormat="1" ht="16.45" customHeight="1" x14ac:dyDescent="0.4">
      <c r="A170" s="658" t="s">
        <v>1135</v>
      </c>
      <c r="B170" s="776" t="s">
        <v>891</v>
      </c>
      <c r="C170" s="776"/>
      <c r="D170" s="776"/>
      <c r="E170" s="661" t="s">
        <v>927</v>
      </c>
      <c r="F170" s="661"/>
      <c r="G170" s="665" t="s">
        <v>215</v>
      </c>
      <c r="H170" s="414" t="str">
        <f>IF(Table_8_UK!L104&lt;&gt;Table_1_UK!H17,"FAIL","PASS")</f>
        <v>PASS</v>
      </c>
      <c r="I170" s="678" t="str">
        <f>Table_8_UK!L104&amp;", "&amp;Table_1_UK!H17</f>
        <v>0, 0</v>
      </c>
      <c r="J170" s="619"/>
      <c r="K170" s="640"/>
      <c r="L170" s="620"/>
      <c r="M170" s="620"/>
      <c r="N170" s="613">
        <f t="shared" si="7"/>
        <v>0</v>
      </c>
      <c r="O170" s="613">
        <f t="shared" si="8"/>
        <v>0</v>
      </c>
    </row>
    <row r="171" spans="1:15" s="384" customFormat="1" ht="16.45" customHeight="1" x14ac:dyDescent="0.4">
      <c r="A171" s="658" t="s">
        <v>1136</v>
      </c>
      <c r="B171" s="776" t="s">
        <v>892</v>
      </c>
      <c r="C171" s="776"/>
      <c r="D171" s="776"/>
      <c r="E171" s="661" t="s">
        <v>928</v>
      </c>
      <c r="F171" s="661"/>
      <c r="G171" s="665" t="s">
        <v>215</v>
      </c>
      <c r="H171" s="414" t="str">
        <f>IF(Table_8_UK!M104&lt;&gt;Table_1_UK!H18,"FAIL","PASS")</f>
        <v>PASS</v>
      </c>
      <c r="I171" s="678" t="str">
        <f>Table_8_UK!M104&amp;", "&amp;Table_1_UK!H18</f>
        <v>0, 0</v>
      </c>
      <c r="J171" s="619"/>
      <c r="K171" s="640"/>
      <c r="L171" s="620"/>
      <c r="M171" s="620"/>
      <c r="N171" s="613">
        <f t="shared" si="7"/>
        <v>0</v>
      </c>
      <c r="O171" s="613">
        <f t="shared" si="8"/>
        <v>0</v>
      </c>
    </row>
    <row r="172" spans="1:15" s="384" customFormat="1" ht="30" customHeight="1" x14ac:dyDescent="0.4">
      <c r="A172" s="658" t="s">
        <v>1137</v>
      </c>
      <c r="B172" s="776" t="s">
        <v>893</v>
      </c>
      <c r="C172" s="776"/>
      <c r="D172" s="776"/>
      <c r="E172" s="661" t="s">
        <v>929</v>
      </c>
      <c r="F172" s="661"/>
      <c r="G172" s="665" t="s">
        <v>215</v>
      </c>
      <c r="H172" s="414" t="str">
        <f>IF(Table_8_UK!N104&lt;&gt;Table_1_UK!H19,"FAIL","PASS")</f>
        <v>PASS</v>
      </c>
      <c r="I172" s="678" t="str">
        <f>Table_8_UK!N104&amp;", "&amp;Table_1_UK!H19</f>
        <v>0, 0</v>
      </c>
      <c r="J172" s="619"/>
      <c r="K172" s="640"/>
      <c r="L172" s="620"/>
      <c r="M172" s="620"/>
      <c r="N172" s="613">
        <f t="shared" si="7"/>
        <v>0</v>
      </c>
      <c r="O172" s="613">
        <f t="shared" si="8"/>
        <v>0</v>
      </c>
    </row>
    <row r="173" spans="1:15" s="384" customFormat="1" ht="27" customHeight="1" x14ac:dyDescent="0.4">
      <c r="A173" s="658" t="s">
        <v>1138</v>
      </c>
      <c r="B173" s="776" t="s">
        <v>907</v>
      </c>
      <c r="C173" s="776"/>
      <c r="D173" s="776"/>
      <c r="E173" s="661" t="s">
        <v>927</v>
      </c>
      <c r="F173" s="661"/>
      <c r="G173" s="414" t="s">
        <v>211</v>
      </c>
      <c r="H173" s="414" t="str">
        <f>IF(AND(Table_1_UK!H17=0,Table_8_UK!L104=0),"PASS",IF(AND(Table_8_UK!L104&gt;0,Table_1_UK!H17=0),"FAIL","PASS"))</f>
        <v>PASS</v>
      </c>
      <c r="I173" s="678" t="str">
        <f>Table_8_UK!L104&amp;", "&amp;Table_1_UK!H17</f>
        <v>0, 0</v>
      </c>
      <c r="J173" s="619"/>
      <c r="K173" s="640"/>
      <c r="L173" s="620"/>
      <c r="M173" s="620"/>
      <c r="N173" s="613">
        <f t="shared" si="7"/>
        <v>0</v>
      </c>
      <c r="O173" s="613">
        <f t="shared" si="8"/>
        <v>0</v>
      </c>
    </row>
    <row r="174" spans="1:15" s="384" customFormat="1" x14ac:dyDescent="0.4">
      <c r="A174" s="658" t="s">
        <v>1139</v>
      </c>
      <c r="B174" s="776" t="s">
        <v>908</v>
      </c>
      <c r="C174" s="776"/>
      <c r="D174" s="776"/>
      <c r="E174" s="661" t="s">
        <v>928</v>
      </c>
      <c r="F174" s="661"/>
      <c r="G174" s="414" t="s">
        <v>211</v>
      </c>
      <c r="H174" s="414" t="str">
        <f>IF(AND(Table_1_UK!H18=0,Table_8_UK!M104=0),"PASS",IF(AND(Table_8_UK!M104&gt;0,Table_1_UK!H18=0),"FAIL","PASS"))</f>
        <v>PASS</v>
      </c>
      <c r="I174" s="678" t="str">
        <f>Table_8_UK!M104&amp;", "&amp;Table_1_UK!H18</f>
        <v>0, 0</v>
      </c>
      <c r="J174" s="619"/>
      <c r="K174" s="640"/>
      <c r="L174" s="620"/>
      <c r="M174" s="620"/>
      <c r="N174" s="613">
        <f t="shared" si="7"/>
        <v>0</v>
      </c>
      <c r="O174" s="613">
        <f t="shared" si="8"/>
        <v>0</v>
      </c>
    </row>
    <row r="175" spans="1:15" s="384" customFormat="1" ht="28.5" customHeight="1" x14ac:dyDescent="0.4">
      <c r="A175" s="658" t="s">
        <v>1140</v>
      </c>
      <c r="B175" s="776" t="s">
        <v>909</v>
      </c>
      <c r="C175" s="776"/>
      <c r="D175" s="776"/>
      <c r="E175" s="661" t="s">
        <v>929</v>
      </c>
      <c r="F175" s="661"/>
      <c r="G175" s="414" t="s">
        <v>211</v>
      </c>
      <c r="H175" s="414" t="str">
        <f>IF(AND(Table_1_UK!H19=0,Table_8_UK!N104=0),"PASS",IF(AND(Table_8_UK!N104&gt;0,Table_1_UK!H19=0),"FAIL","PASS"))</f>
        <v>PASS</v>
      </c>
      <c r="I175" s="678" t="str">
        <f>Table_8_UK!N104&amp;", "&amp;Table_1_UK!H19</f>
        <v>0, 0</v>
      </c>
      <c r="J175" s="619"/>
      <c r="K175" s="640"/>
      <c r="L175" s="620"/>
      <c r="M175" s="620"/>
      <c r="N175" s="613">
        <f t="shared" si="7"/>
        <v>0</v>
      </c>
      <c r="O175" s="613">
        <f t="shared" si="8"/>
        <v>0</v>
      </c>
    </row>
    <row r="176" spans="1:15" s="384" customFormat="1" ht="16.45" customHeight="1" x14ac:dyDescent="0.4">
      <c r="A176" s="658" t="s">
        <v>1141</v>
      </c>
      <c r="B176" s="776" t="s">
        <v>920</v>
      </c>
      <c r="C176" s="776"/>
      <c r="D176" s="776"/>
      <c r="E176" s="661" t="s">
        <v>921</v>
      </c>
      <c r="F176" s="661"/>
      <c r="G176" s="414" t="s">
        <v>211</v>
      </c>
      <c r="H176" s="414" t="str">
        <f>IF(AND(Table_8_UK!J104&gt;0,(Table_8_UK!J104&lt;&gt;Table_1_UK!H15)),"FAIL","PASS")</f>
        <v>PASS</v>
      </c>
      <c r="I176" s="678" t="str">
        <f>Table_8_UK!J104&amp;", "&amp;Table_1_UK!H15</f>
        <v>0, 0</v>
      </c>
      <c r="J176" s="619"/>
      <c r="K176" s="640"/>
      <c r="L176" s="620"/>
      <c r="M176" s="620"/>
      <c r="N176" s="613">
        <f t="shared" si="7"/>
        <v>0</v>
      </c>
      <c r="O176" s="613">
        <f t="shared" si="8"/>
        <v>0</v>
      </c>
    </row>
    <row r="177" spans="1:15" s="384" customFormat="1" ht="29.25" customHeight="1" x14ac:dyDescent="0.4">
      <c r="A177" s="658" t="s">
        <v>1142</v>
      </c>
      <c r="B177" s="775" t="s">
        <v>942</v>
      </c>
      <c r="C177" s="776"/>
      <c r="D177" s="776"/>
      <c r="E177" s="661" t="s">
        <v>922</v>
      </c>
      <c r="F177" s="661"/>
      <c r="G177" s="414" t="s">
        <v>211</v>
      </c>
      <c r="H177" s="414" t="str">
        <f>IF(AND(Table_8_UK!K104&gt;0,(Table_8_UK!K104&lt;&gt;Table_1_UK!H16)),"FAIL","PASS")</f>
        <v>PASS</v>
      </c>
      <c r="I177" s="678" t="str">
        <f>Table_8_UK!K104&amp;", "&amp;Table_1_UK!H16</f>
        <v>0, 0</v>
      </c>
      <c r="J177" s="619"/>
      <c r="K177" s="640"/>
      <c r="L177" s="620"/>
      <c r="M177" s="620"/>
      <c r="N177" s="613">
        <f t="shared" si="7"/>
        <v>0</v>
      </c>
      <c r="O177" s="613">
        <f t="shared" si="8"/>
        <v>0</v>
      </c>
    </row>
    <row r="178" spans="1:15" s="384" customFormat="1" ht="15.45" customHeight="1" x14ac:dyDescent="0.4">
      <c r="A178" s="658" t="s">
        <v>1143</v>
      </c>
      <c r="B178" s="776" t="s">
        <v>923</v>
      </c>
      <c r="C178" s="776"/>
      <c r="D178" s="776"/>
      <c r="E178" s="661" t="s">
        <v>921</v>
      </c>
      <c r="F178" s="661"/>
      <c r="G178" s="414" t="s">
        <v>215</v>
      </c>
      <c r="H178" s="414" t="str">
        <f>IF(Table_8_UK!J104&lt;&gt;Table_1_UK!H15,"FAIL","PASS")</f>
        <v>PASS</v>
      </c>
      <c r="I178" s="678" t="str">
        <f>Table_8_UK!J104&amp;", "&amp;Table_1_UK!H15</f>
        <v>0, 0</v>
      </c>
      <c r="J178" s="619"/>
      <c r="K178" s="640"/>
      <c r="L178" s="620"/>
      <c r="M178" s="620"/>
      <c r="N178" s="613">
        <f t="shared" si="7"/>
        <v>0</v>
      </c>
      <c r="O178" s="613">
        <f t="shared" si="8"/>
        <v>0</v>
      </c>
    </row>
    <row r="179" spans="1:15" s="384" customFormat="1" ht="26.25" customHeight="1" x14ac:dyDescent="0.4">
      <c r="A179" s="658" t="s">
        <v>1144</v>
      </c>
      <c r="B179" s="776" t="s">
        <v>943</v>
      </c>
      <c r="C179" s="776"/>
      <c r="D179" s="776"/>
      <c r="E179" s="661" t="s">
        <v>922</v>
      </c>
      <c r="F179" s="661"/>
      <c r="G179" s="414" t="s">
        <v>215</v>
      </c>
      <c r="H179" s="414" t="str">
        <f>IF(Table_8_UK!K104&lt;&gt;Table_1_UK!H16,"FAIL","PASS")</f>
        <v>PASS</v>
      </c>
      <c r="I179" s="678" t="str">
        <f>Table_8_UK!K104&amp;", "&amp;Table_1_UK!H16</f>
        <v>0, 0</v>
      </c>
      <c r="J179" s="619"/>
      <c r="K179" s="640"/>
      <c r="L179" s="620"/>
      <c r="M179" s="620"/>
      <c r="N179" s="613">
        <f t="shared" si="7"/>
        <v>0</v>
      </c>
      <c r="O179" s="613">
        <f t="shared" si="8"/>
        <v>0</v>
      </c>
    </row>
    <row r="180" spans="1:15" s="384" customFormat="1" ht="15.45" customHeight="1" x14ac:dyDescent="0.4">
      <c r="A180" s="658" t="s">
        <v>1145</v>
      </c>
      <c r="B180" s="776" t="s">
        <v>944</v>
      </c>
      <c r="C180" s="776"/>
      <c r="D180" s="776"/>
      <c r="E180" s="661" t="s">
        <v>921</v>
      </c>
      <c r="F180" s="661"/>
      <c r="G180" s="414" t="s">
        <v>211</v>
      </c>
      <c r="H180" s="414" t="str">
        <f>IF(AND(Table_1_UK!H15=0,Table_8_UK!J104=0),"PASS",IF(AND(Table_8_UK!J104&gt;0,Table_1_UK!H15=0),"FAIL","PASS"))</f>
        <v>PASS</v>
      </c>
      <c r="I180" s="678" t="str">
        <f>Table_8_UK!J104&amp;", "&amp;Table_1_UK!H15</f>
        <v>0, 0</v>
      </c>
      <c r="J180" s="619"/>
      <c r="K180" s="640"/>
      <c r="L180" s="620"/>
      <c r="M180" s="620"/>
      <c r="N180" s="613">
        <f t="shared" si="7"/>
        <v>0</v>
      </c>
      <c r="O180" s="613">
        <f t="shared" si="8"/>
        <v>0</v>
      </c>
    </row>
    <row r="181" spans="1:15" s="384" customFormat="1" ht="25.5" customHeight="1" x14ac:dyDescent="0.4">
      <c r="A181" s="658" t="s">
        <v>1146</v>
      </c>
      <c r="B181" s="776" t="s">
        <v>945</v>
      </c>
      <c r="C181" s="776"/>
      <c r="D181" s="776"/>
      <c r="E181" s="661" t="s">
        <v>922</v>
      </c>
      <c r="F181" s="661"/>
      <c r="G181" s="414" t="s">
        <v>211</v>
      </c>
      <c r="H181" s="414" t="str">
        <f>IF(AND(Table_8_UK!K104&gt;0,(Table_8_UK!K104&lt;&gt;Table_1_UK!H16)),"FAIL","PASS")</f>
        <v>PASS</v>
      </c>
      <c r="I181" s="678" t="str">
        <f>Table_8_UK!K104&amp;", "&amp;Table_1_UK!H16</f>
        <v>0, 0</v>
      </c>
      <c r="J181" s="619"/>
      <c r="K181" s="640"/>
      <c r="L181" s="620"/>
      <c r="M181" s="620"/>
      <c r="N181" s="613">
        <f t="shared" si="7"/>
        <v>0</v>
      </c>
      <c r="O181" s="613">
        <f t="shared" si="8"/>
        <v>0</v>
      </c>
    </row>
    <row r="182" spans="1:15" ht="16.45" customHeight="1" x14ac:dyDescent="0.4">
      <c r="A182" s="413" t="s">
        <v>1147</v>
      </c>
      <c r="B182" s="776" t="s">
        <v>706</v>
      </c>
      <c r="C182" s="776"/>
      <c r="D182" s="776"/>
      <c r="E182" s="645" t="s">
        <v>897</v>
      </c>
      <c r="F182" s="645"/>
      <c r="G182" s="666" t="s">
        <v>215</v>
      </c>
      <c r="H182" s="648" t="str">
        <f>IF(Table_9_UK!H6&gt;=0,"PASS","FAIL")</f>
        <v>PASS</v>
      </c>
      <c r="I182" s="676">
        <f>Table_9_UK!H6</f>
        <v>0</v>
      </c>
      <c r="J182" s="608"/>
      <c r="K182" s="412"/>
      <c r="N182" s="613">
        <f t="shared" si="7"/>
        <v>0</v>
      </c>
      <c r="O182" s="613">
        <f t="shared" si="8"/>
        <v>0</v>
      </c>
    </row>
    <row r="183" spans="1:15" ht="16.45" customHeight="1" x14ac:dyDescent="0.4">
      <c r="A183" s="413" t="s">
        <v>1148</v>
      </c>
      <c r="B183" s="776" t="s">
        <v>707</v>
      </c>
      <c r="C183" s="776"/>
      <c r="D183" s="776"/>
      <c r="E183" s="645" t="s">
        <v>874</v>
      </c>
      <c r="F183" s="645"/>
      <c r="G183" s="666" t="s">
        <v>215</v>
      </c>
      <c r="H183" s="648" t="str">
        <f>IF(Table_9_UK!H7&gt;=0,"PASS","FAIL")</f>
        <v>PASS</v>
      </c>
      <c r="I183" s="676">
        <f>Table_9_UK!H7</f>
        <v>0</v>
      </c>
      <c r="J183" s="608"/>
      <c r="K183" s="412"/>
      <c r="N183" s="613">
        <f t="shared" si="7"/>
        <v>0</v>
      </c>
      <c r="O183" s="613">
        <f t="shared" si="8"/>
        <v>0</v>
      </c>
    </row>
    <row r="184" spans="1:15" ht="16.45" customHeight="1" x14ac:dyDescent="0.4">
      <c r="A184" s="413" t="s">
        <v>1149</v>
      </c>
      <c r="B184" s="776" t="s">
        <v>708</v>
      </c>
      <c r="C184" s="776"/>
      <c r="D184" s="776"/>
      <c r="E184" s="645" t="s">
        <v>875</v>
      </c>
      <c r="F184" s="645"/>
      <c r="G184" s="647" t="s">
        <v>215</v>
      </c>
      <c r="H184" s="648" t="str">
        <f>IF(Table_9_UK!H10&gt;=0,"PASS","FAIL")</f>
        <v>PASS</v>
      </c>
      <c r="I184" s="676">
        <f>Table_9_UK!H10</f>
        <v>0</v>
      </c>
      <c r="J184" s="608"/>
      <c r="K184" s="412"/>
      <c r="N184" s="613">
        <f t="shared" si="7"/>
        <v>0</v>
      </c>
      <c r="O184" s="613">
        <f t="shared" si="8"/>
        <v>0</v>
      </c>
    </row>
    <row r="185" spans="1:15" ht="16.45" customHeight="1" x14ac:dyDescent="0.4">
      <c r="A185" s="413" t="s">
        <v>1150</v>
      </c>
      <c r="B185" s="776" t="s">
        <v>709</v>
      </c>
      <c r="C185" s="776"/>
      <c r="D185" s="776"/>
      <c r="E185" s="645" t="s">
        <v>876</v>
      </c>
      <c r="F185" s="645"/>
      <c r="G185" s="647" t="s">
        <v>215</v>
      </c>
      <c r="H185" s="648" t="str">
        <f>IF(Table_9_UK!H11&gt;=0,"PASS","FAIL")</f>
        <v>PASS</v>
      </c>
      <c r="I185" s="676">
        <f>Table_9_UK!H11</f>
        <v>0</v>
      </c>
      <c r="J185" s="608"/>
      <c r="K185" s="412"/>
      <c r="N185" s="613">
        <f t="shared" si="7"/>
        <v>0</v>
      </c>
      <c r="O185" s="613">
        <f t="shared" si="8"/>
        <v>0</v>
      </c>
    </row>
    <row r="186" spans="1:15" ht="16.45" customHeight="1" x14ac:dyDescent="0.4">
      <c r="A186" s="413" t="s">
        <v>1151</v>
      </c>
      <c r="B186" s="776" t="s">
        <v>710</v>
      </c>
      <c r="C186" s="776"/>
      <c r="D186" s="776"/>
      <c r="E186" s="645" t="s">
        <v>877</v>
      </c>
      <c r="F186" s="645"/>
      <c r="G186" s="666" t="s">
        <v>215</v>
      </c>
      <c r="H186" s="648" t="str">
        <f>IF(Table_9_UK!H14&gt;=0,"PASS","FAIL")</f>
        <v>PASS</v>
      </c>
      <c r="I186" s="676">
        <f>Table_9_UK!H14</f>
        <v>0</v>
      </c>
      <c r="J186" s="608"/>
      <c r="K186" s="628"/>
      <c r="N186" s="613">
        <f t="shared" si="7"/>
        <v>0</v>
      </c>
      <c r="O186" s="613">
        <f t="shared" si="8"/>
        <v>0</v>
      </c>
    </row>
    <row r="187" spans="1:15" ht="16.45" customHeight="1" x14ac:dyDescent="0.4">
      <c r="A187" s="413" t="s">
        <v>1152</v>
      </c>
      <c r="B187" s="776" t="s">
        <v>711</v>
      </c>
      <c r="C187" s="776"/>
      <c r="D187" s="776"/>
      <c r="E187" s="645" t="s">
        <v>878</v>
      </c>
      <c r="F187" s="645"/>
      <c r="G187" s="666" t="s">
        <v>215</v>
      </c>
      <c r="H187" s="648" t="str">
        <f>IF(Table_9_UK!H15&gt;=0,"PASS","FAIL")</f>
        <v>PASS</v>
      </c>
      <c r="I187" s="676">
        <f>Table_9_UK!H15</f>
        <v>0</v>
      </c>
      <c r="K187" s="628"/>
      <c r="N187" s="613">
        <f t="shared" si="7"/>
        <v>0</v>
      </c>
      <c r="O187" s="613">
        <f t="shared" si="8"/>
        <v>0</v>
      </c>
    </row>
    <row r="188" spans="1:15" ht="16.45" customHeight="1" x14ac:dyDescent="0.4">
      <c r="A188" s="413" t="s">
        <v>1153</v>
      </c>
      <c r="B188" s="776" t="s">
        <v>217</v>
      </c>
      <c r="C188" s="776"/>
      <c r="D188" s="776"/>
      <c r="E188" s="645" t="s">
        <v>879</v>
      </c>
      <c r="F188" s="645"/>
      <c r="G188" s="647" t="s">
        <v>215</v>
      </c>
      <c r="H188" s="648" t="str">
        <f>IF(Table_9_UK!H17&gt;=0,"PASS","FAIL")</f>
        <v>PASS</v>
      </c>
      <c r="I188" s="676">
        <f>Table_9_UK!H17</f>
        <v>0</v>
      </c>
      <c r="N188" s="613">
        <f t="shared" si="7"/>
        <v>0</v>
      </c>
      <c r="O188" s="613">
        <f t="shared" si="8"/>
        <v>0</v>
      </c>
    </row>
    <row r="189" spans="1:15" ht="25" customHeight="1" x14ac:dyDescent="0.4">
      <c r="A189" s="413" t="s">
        <v>1154</v>
      </c>
      <c r="B189" s="776" t="s">
        <v>829</v>
      </c>
      <c r="C189" s="776"/>
      <c r="D189" s="776"/>
      <c r="E189" s="781" t="s">
        <v>828</v>
      </c>
      <c r="F189" s="781"/>
      <c r="G189" s="647" t="s">
        <v>211</v>
      </c>
      <c r="H189" s="667" t="str">
        <f>IF(OR(Table_9_UK!H6&gt;400000,Table_9_UK!H7&gt;400000,Table_9_UK!H10&gt;400000,Table_9_UK!H11&gt;400000,Table_9_UK!H14&gt;400000,Table_9_UK!H15&gt;400000),"FAIL","PASS")</f>
        <v>PASS</v>
      </c>
      <c r="I189" s="641" t="str">
        <f>Table_9_UK!H6&amp;", "&amp;Table_9_UK!H7&amp;", "&amp;Table_9_UK!H10&amp;", "&amp;Table_9_UK!H11&amp;", "&amp;Table_9_UK!H14&amp;", "&amp;Table_9_UK!H15</f>
        <v>0, 0, 0, 0, 0, 0</v>
      </c>
      <c r="J189" s="642"/>
      <c r="K189" s="642"/>
      <c r="N189" s="613">
        <f t="shared" si="7"/>
        <v>0</v>
      </c>
      <c r="O189" s="613">
        <f t="shared" si="8"/>
        <v>0</v>
      </c>
    </row>
    <row r="190" spans="1:15" ht="16.45" customHeight="1" x14ac:dyDescent="0.4">
      <c r="A190" s="413" t="s">
        <v>1155</v>
      </c>
      <c r="B190" s="776" t="s">
        <v>431</v>
      </c>
      <c r="C190" s="776"/>
      <c r="D190" s="776"/>
      <c r="E190" s="645" t="s">
        <v>880</v>
      </c>
      <c r="F190" s="645"/>
      <c r="G190" s="414" t="s">
        <v>215</v>
      </c>
      <c r="H190" s="648" t="str">
        <f>IF(AND(Table_9_UK!I6=0,Table_9_UK!I7=0),"PASS","FAIL")</f>
        <v>PASS</v>
      </c>
      <c r="I190" s="676" t="str">
        <f>Table_9_UK!I6&amp;", "&amp;Table_9_UK!I7</f>
        <v>0, 0</v>
      </c>
      <c r="K190" s="628"/>
      <c r="N190" s="613">
        <f t="shared" si="7"/>
        <v>0</v>
      </c>
      <c r="O190" s="613">
        <f t="shared" si="8"/>
        <v>0</v>
      </c>
    </row>
    <row r="191" spans="1:15" ht="16.45" customHeight="1" x14ac:dyDescent="0.4">
      <c r="A191" s="413" t="s">
        <v>1156</v>
      </c>
      <c r="B191" s="776" t="s">
        <v>432</v>
      </c>
      <c r="C191" s="776"/>
      <c r="D191" s="776"/>
      <c r="E191" s="645" t="s">
        <v>881</v>
      </c>
      <c r="F191" s="645"/>
      <c r="G191" s="414" t="s">
        <v>215</v>
      </c>
      <c r="H191" s="648" t="str">
        <f>IF(AND(Table_9_UK!I10=0,Table_9_UK!I11=0),"PASS","FAIL")</f>
        <v>PASS</v>
      </c>
      <c r="I191" s="676" t="str">
        <f>Table_9_UK!I10&amp;", "&amp;Table_9_UK!I11</f>
        <v>0, 0</v>
      </c>
      <c r="J191" s="608"/>
      <c r="K191" s="412"/>
      <c r="N191" s="613">
        <f t="shared" si="7"/>
        <v>0</v>
      </c>
      <c r="O191" s="613">
        <f t="shared" si="8"/>
        <v>0</v>
      </c>
    </row>
    <row r="192" spans="1:15" ht="25.5" customHeight="1" x14ac:dyDescent="0.4">
      <c r="A192" s="413" t="s">
        <v>1157</v>
      </c>
      <c r="B192" s="781" t="s">
        <v>712</v>
      </c>
      <c r="C192" s="781"/>
      <c r="D192" s="781"/>
      <c r="E192" s="559" t="s">
        <v>539</v>
      </c>
      <c r="F192" s="654"/>
      <c r="G192" s="414" t="s">
        <v>215</v>
      </c>
      <c r="H192" s="414" t="str">
        <f>IF(AND(B4="E",Table_7_England!H11&gt;0,Table_9_UK!I17=0),"FAIL","PASS")</f>
        <v>PASS</v>
      </c>
      <c r="I192" s="676" t="str">
        <f>Table_9_UK!I17&amp;", "&amp;Table_7_England!H11</f>
        <v>0, 0</v>
      </c>
      <c r="J192" s="608"/>
      <c r="K192" s="412"/>
      <c r="N192" s="613">
        <f t="shared" si="7"/>
        <v>0</v>
      </c>
      <c r="O192" s="613">
        <f t="shared" si="8"/>
        <v>0</v>
      </c>
    </row>
    <row r="193" spans="1:15" ht="26.25" customHeight="1" x14ac:dyDescent="0.4">
      <c r="A193" s="413" t="s">
        <v>1158</v>
      </c>
      <c r="B193" s="781" t="s">
        <v>715</v>
      </c>
      <c r="C193" s="781"/>
      <c r="D193" s="781"/>
      <c r="E193" s="559" t="s">
        <v>541</v>
      </c>
      <c r="F193" s="654"/>
      <c r="G193" s="414" t="s">
        <v>215</v>
      </c>
      <c r="H193" s="415" t="str">
        <f>IF(AND(B4="W",OR(Table_7_Wales!H12&gt;0,Table_7_Wales!H13&gt;0),Table_9_UK!I17=0),"FAIL","PASS")</f>
        <v>PASS</v>
      </c>
      <c r="I193" s="676" t="str">
        <f>Table_9_UK!I17&amp;", "&amp;Table_7_Wales!H12&amp;", "&amp;Table_7_Wales!H13</f>
        <v>0, 0, 0</v>
      </c>
      <c r="J193" s="608"/>
      <c r="K193" s="412"/>
      <c r="N193" s="613">
        <f t="shared" si="7"/>
        <v>0</v>
      </c>
      <c r="O193" s="613">
        <f t="shared" si="8"/>
        <v>0</v>
      </c>
    </row>
    <row r="194" spans="1:15" ht="27.75" customHeight="1" x14ac:dyDescent="0.4">
      <c r="A194" s="413" t="s">
        <v>1159</v>
      </c>
      <c r="B194" s="781" t="s">
        <v>713</v>
      </c>
      <c r="C194" s="781"/>
      <c r="D194" s="781"/>
      <c r="E194" s="559" t="s">
        <v>540</v>
      </c>
      <c r="F194" s="654"/>
      <c r="G194" s="414" t="s">
        <v>215</v>
      </c>
      <c r="H194" s="415" t="str">
        <f>IF(AND(B4="S",Table_7_Scotland!H11,Table_9_UK!I17=0),"FAIL","PASS")</f>
        <v>PASS</v>
      </c>
      <c r="I194" s="676" t="str">
        <f>Table_9_UK!I17&amp;", "&amp;Table_7_Scotland!H11</f>
        <v>0, 0</v>
      </c>
      <c r="J194" s="608"/>
      <c r="K194" s="412"/>
      <c r="N194" s="613">
        <f t="shared" si="7"/>
        <v>0</v>
      </c>
      <c r="O194" s="613">
        <f t="shared" si="8"/>
        <v>0</v>
      </c>
    </row>
    <row r="195" spans="1:15" ht="25.5" customHeight="1" x14ac:dyDescent="0.4">
      <c r="A195" s="413" t="s">
        <v>1160</v>
      </c>
      <c r="B195" s="781" t="s">
        <v>714</v>
      </c>
      <c r="C195" s="781"/>
      <c r="D195" s="781"/>
      <c r="E195" s="559" t="s">
        <v>594</v>
      </c>
      <c r="F195" s="654"/>
      <c r="G195" s="414" t="s">
        <v>215</v>
      </c>
      <c r="H195" s="415" t="str">
        <f>IF(AND(B4="N",Table_7_N_Ireland!H9&gt;0,Table_9_UK!I17=0),"FAIL","PASS")</f>
        <v>PASS</v>
      </c>
      <c r="I195" s="676" t="str">
        <f>Table_9_UK!I17&amp;", "&amp;Table_7_N_Ireland!H9</f>
        <v>0, 0</v>
      </c>
      <c r="J195" s="608"/>
      <c r="K195" s="412"/>
      <c r="N195" s="613">
        <f t="shared" si="7"/>
        <v>0</v>
      </c>
      <c r="O195" s="613">
        <f t="shared" si="8"/>
        <v>0</v>
      </c>
    </row>
    <row r="196" spans="1:15" ht="30" customHeight="1" x14ac:dyDescent="0.4">
      <c r="A196" s="413" t="s">
        <v>1161</v>
      </c>
      <c r="B196" s="781" t="s">
        <v>604</v>
      </c>
      <c r="C196" s="781"/>
      <c r="D196" s="781"/>
      <c r="E196" s="559" t="s">
        <v>659</v>
      </c>
      <c r="F196" s="654"/>
      <c r="G196" s="414" t="s">
        <v>215</v>
      </c>
      <c r="H196" s="415" t="str">
        <f>IF(AND(Table_4_UK!H50+Table_4_UK!H51&gt;0,Table_9_UK!L17=0),"FAIL","PASS")</f>
        <v>PASS</v>
      </c>
      <c r="I196" s="676" t="str">
        <f>Table_4_UK!H50&amp;", "&amp;Table_4_UK!H51</f>
        <v>0, 0</v>
      </c>
      <c r="J196" s="608"/>
      <c r="K196" s="412"/>
      <c r="N196" s="613">
        <f t="shared" si="7"/>
        <v>0</v>
      </c>
      <c r="O196" s="613">
        <f t="shared" si="8"/>
        <v>0</v>
      </c>
    </row>
    <row r="197" spans="1:15" ht="44.25" customHeight="1" x14ac:dyDescent="0.4">
      <c r="A197" s="413" t="s">
        <v>1162</v>
      </c>
      <c r="B197" s="774" t="s">
        <v>781</v>
      </c>
      <c r="C197" s="774"/>
      <c r="D197" s="774"/>
      <c r="E197" s="776" t="s">
        <v>935</v>
      </c>
      <c r="F197" s="776"/>
      <c r="G197" s="414" t="s">
        <v>215</v>
      </c>
      <c r="H197" s="415" t="str">
        <f>IF(OR(AND(SUM(Table_10_UK!H6)&lt;&gt;0,ISBLANK(Table_10_UK!L6)),AND(SUM(Table_10_UK!H7)&lt;&gt;0,ISBLANK(Table_10_UK!L7)),AND(SUM(Table_10_UK!H8)&lt;&gt;0,ISBLANK(Table_10_UK!L8)),AND(SUM(Table_10_UK!H9)&lt;&gt;0,ISBLANK(Table_10_UK!L9)),AND(SUM(Table_10_UK!H10)&lt;&gt;0,ISBLANK(Table_10_UK!L10)),AND(SUM(Table_10_UK!H11)&lt;&gt;0,ISBLANK(Table_10_UK!L11)),AND(SUM(Table_10_UK!H15)&lt;&gt;0,ISBLANK(Table_10_UK!L15)),AND(SUM(Table_10_UK!H16)&lt;&gt;0,ISBLANK(Table_10_UK!L16)),AND(SUM(Table_10_UK!H17)&lt;&gt;0,ISBLANK(Table_10_UK!L17)),AND(SUM(Table_10_UK!H18)&lt;&gt;0,ISBLANK(Table_10_UK!L18)),AND(SUM(Table_10_UK!H19)&lt;&gt;0,ISBLANK(Table_10_UK!L19)),AND(SUM(Table_10_UK!H24)&lt;&gt;0,ISBLANK(Table_10_UK!L24)),AND(SUM(Table_10_UK!H25)&lt;&gt;0,ISBLANK(Table_10_UK!L25)),AND(SUM(Table_10_UK!H26)&lt;&gt;0,ISBLANK(Table_10_UK!L26)),AND(SUM(Table_10_UK!H27)&lt;&gt;0,ISBLANK(Table_10_UK!L27)),AND(SUM(Table_10_UK!H32)&lt;&gt;0,ISBLANK(Table_10_UK!L32)),AND(SUM(Table_10_UK!H33)&lt;&gt;0,ISBLANK(Table_10_UK!L33)),AND(SUM(Table_10_UK!H38)&lt;&gt;0,ISBLANK(Table_10_UK!L38)),AND(SUM(Table_10_UK!H39)&lt;&gt;0,ISBLANK(Table_10_UK!L39)),AND(SUM(Table_10_UK!H40)&lt;&gt;0,ISBLANK(Table_10_UK!L40)),AND(SUM(Table_10_UK!H41)&lt;&gt;0,ISBLANK(Table_10_UK!L41)),AND(SUM(Table_10_UK!H46)&lt;&gt;0,ISBLANK(Table_10_UK!L46)),AND(SUM(Table_10_UK!H47)&lt;&gt;0,ISBLANK(Table_10_UK!L47)),AND(SUM(Table_10_UK!H48)&lt;&gt;0,ISBLANK(Table_10_UK!L48)),AND(SUM(Table_10_UK!H49)&lt;&gt;0,ISBLANK(Table_10_UK!L49)),AND(SUM(Table_10_UK!H51)&lt;&gt;0,ISBLANK(Table_10_UK!L51)),AND(SUM(Table_10_UK!H55)&lt;&gt;0,ISBLANK(Table_10_UK!L55)),AND(SUM(Table_10_UK!H56)&lt;&gt;0,ISBLANK(Table_10_UK!L56))),"FAIL","PASS")</f>
        <v>PASS</v>
      </c>
      <c r="I197" s="641" t="str">
        <f>CONCATENATE(Table_10_UK!S6,Table_10_UK!S7,Table_10_UK!S8,Table_10_UK!S9,Table_10_UK!S10,Table_10_UK!S11,Table_10_UK!S15,Table_10_UK!S16,Table_10_UK!S17,Table_10_UK!S18,Table_10_UK!S19,Table_10_UK!S24,Table_10_UK!S25,Table_10_UK!S26,Table_10_UK!S27,Table_10_UK!S32,Table_10_UK!S33,Table_10_UK!S38,Table_10_UK!S39,Table_10_UK!S40,Table_10_UK!S41,Table_10_UK!S46,Table_10_UK!S47,Table_10_UK!S48,Table_10_UK!S49,Table_10_UK!S51,Table_10_UK!S55,Table_10_UK!S56)</f>
        <v/>
      </c>
      <c r="J197" s="608"/>
      <c r="K197" s="412"/>
      <c r="N197" s="613">
        <f t="shared" si="7"/>
        <v>0</v>
      </c>
      <c r="O197" s="613">
        <f t="shared" si="8"/>
        <v>0</v>
      </c>
    </row>
    <row r="198" spans="1:15" ht="48" customHeight="1" x14ac:dyDescent="0.4">
      <c r="A198" s="413" t="s">
        <v>1163</v>
      </c>
      <c r="B198" s="774" t="s">
        <v>841</v>
      </c>
      <c r="C198" s="774"/>
      <c r="D198" s="774"/>
      <c r="E198" s="776" t="s">
        <v>936</v>
      </c>
      <c r="F198" s="776"/>
      <c r="G198" s="414" t="s">
        <v>215</v>
      </c>
      <c r="H198" s="415" t="str">
        <f>IF(OR(AND(SUM(Table_10_UK!H6)=0,NOT(ISBLANK(Table_10_UK!L6))),AND(SUM(Table_10_UK!H7)=0,NOT(ISBLANK(Table_10_UK!L7))),AND(SUM(Table_10_UK!H8)=0,NOT(ISBLANK(Table_10_UK!L8))),AND(SUM(Table_10_UK!H9)=0,NOT(ISBLANK(Table_10_UK!L9))),AND(SUM(Table_10_UK!H10)=0,NOT(ISBLANK(Table_10_UK!L10))),AND(SUM(Table_10_UK!H11)=0,NOT(ISBLANK(Table_10_UK!L11))),AND(SUM(Table_10_UK!H15)=0,NOT(ISBLANK(Table_10_UK!L15))),AND(SUM(Table_10_UK!H16)=0,NOT(ISBLANK(Table_10_UK!L16))),AND(SUM(Table_10_UK!H17)=0,NOT(ISBLANK(Table_10_UK!L17))),AND(SUM(Table_10_UK!H18)=0,NOT(ISBLANK(Table_10_UK!L18))),AND(SUM(Table_10_UK!H19)=0,NOT(ISBLANK(Table_10_UK!L19))),AND(SUM(Table_10_UK!H24)=0,NOT(ISBLANK(Table_10_UK!L24))),AND(SUM(Table_10_UK!H25)=0,NOT(ISBLANK(Table_10_UK!L25))),AND(SUM(Table_10_UK!H26)=0,NOT(ISBLANK(Table_10_UK!L26))),AND(SUM(Table_10_UK!H27)=0,NOT(ISBLANK(Table_10_UK!L27))),AND(SUM(Table_10_UK!H32)=0,NOT(ISBLANK(Table_10_UK!L32))),AND(SUM(Table_10_UK!H33)=0,NOT(ISBLANK(Table_10_UK!L33))),AND(SUM(Table_10_UK!H38)=0,NOT(ISBLANK(Table_10_UK!L38))),AND(SUM(Table_10_UK!H39)=0,NOT(ISBLANK(Table_10_UK!L39))),AND(SUM(Table_10_UK!H40)=0,NOT(ISBLANK(Table_10_UK!L40))),AND(SUM(Table_10_UK!H41)=0,NOT(ISBLANK(Table_10_UK!L41))),AND(SUM(Table_10_UK!H46)=0,NOT(ISBLANK(Table_10_UK!L46))),AND(SUM(Table_10_UK!H47)=0,NOT(ISBLANK(Table_10_UK!L47))),AND(SUM(Table_10_UK!H48)=0,NOT(ISBLANK(Table_10_UK!L48))),AND(SUM(Table_10_UK!H49)=0,NOT(ISBLANK(Table_10_UK!L49))),AND(SUM(Table_10_UK!H51)=0,NOT(ISBLANK(Table_10_UK!L51))),AND(SUM(Table_10_UK!H55)=0,NOT(ISBLANK(Table_10_UK!L55))),AND(SUM(Table_10_UK!H56)=0,NOT(ISBLANK(Table_10_UK!L56)))), "FAIL","PASS")</f>
        <v>PASS</v>
      </c>
      <c r="I198" s="641" t="str">
        <f>CONCATENATE(Table_10_UK!V6,Table_10_UK!V7,Table_10_UK!V8,Table_10_UK!V9,Table_10_UK!V10,Table_10_UK!V11,Table_10_UK!V15,Table_10_UK!V16,Table_10_UK!V17,Table_10_UK!V18,Table_10_UK!V19,Table_10_UK!V24,Table_10_UK!V25,Table_10_UK!V26,Table_10_UK!V27,Table_10_UK!V32,Table_10_UK!V33,Table_10_UK!V38,Table_10_UK!V39,Table_10_UK!V40,Table_10_UK!V41,Table_10_UK!V46,Table_10_UK!V47,Table_10_UK!V48,Table_10_UK!V49,Table_10_UK!V51,Table_10_UK!V55,Table_10_UK!V56)</f>
        <v/>
      </c>
      <c r="J198" s="608"/>
      <c r="K198" s="412"/>
      <c r="N198" s="613">
        <f t="shared" si="7"/>
        <v>0</v>
      </c>
      <c r="O198" s="613">
        <f t="shared" si="8"/>
        <v>0</v>
      </c>
    </row>
    <row r="199" spans="1:15" ht="54" customHeight="1" x14ac:dyDescent="0.4">
      <c r="A199" s="413" t="s">
        <v>1164</v>
      </c>
      <c r="B199" s="774" t="s">
        <v>780</v>
      </c>
      <c r="C199" s="774"/>
      <c r="D199" s="774"/>
      <c r="E199" s="776" t="s">
        <v>937</v>
      </c>
      <c r="F199" s="776"/>
      <c r="G199" s="414" t="s">
        <v>215</v>
      </c>
      <c r="H199" s="415" t="str">
        <f>IF(OR(AND(SUM(Table_10_UK!I6)&lt;&gt;0,ISBLANK(Table_10_UK!M6)),AND(SUM(Table_10_UK!I7)&lt;&gt;0,ISBLANK(Table_10_UK!M7)),AND(SUM(Table_10_UK!I8)&lt;&gt;0,ISBLANK(Table_10_UK!M8)),AND(SUM(Table_10_UK!I9)&lt;&gt;0,ISBLANK(Table_10_UK!M9)),AND(SUM(Table_10_UK!I10)&lt;&gt;0,ISBLANK(Table_10_UK!M10)),AND(SUM(Table_10_UK!I11)&lt;&gt;0,ISBLANK(Table_10_UK!M11)),AND(SUM(Table_10_UK!I15)&lt;&gt;0,ISBLANK(Table_10_UK!M15)),AND(SUM(Table_10_UK!I16)&lt;&gt;0,ISBLANK(Table_10_UK!M16)),AND(SUM(Table_10_UK!I17)&lt;&gt;0,ISBLANK(Table_10_UK!M17)),AND(SUM(Table_10_UK!I18)&lt;&gt;0,ISBLANK(Table_10_UK!M18)),AND(SUM(Table_10_UK!I19)&lt;&gt;0,ISBLANK(Table_10_UK!M19)),AND(SUM(Table_10_UK!I24)&lt;&gt;0,ISBLANK(Table_10_UK!M24)),AND(SUM(Table_10_UK!I25)&lt;&gt;0,ISBLANK(Table_10_UK!M25)),AND(SUM(Table_10_UK!I26)&lt;&gt;0,ISBLANK(Table_10_UK!M26)),AND(SUM(Table_10_UK!I27)&lt;&gt;0,ISBLANK(Table_10_UK!M27)),AND(SUM(Table_10_UK!I32)&lt;&gt;0,ISBLANK(Table_10_UK!M32)),AND(SUM(Table_10_UK!I33)&lt;&gt;0,ISBLANK(Table_10_UK!M33)),AND(SUM(Table_10_UK!I38)&lt;&gt;0,ISBLANK(Table_10_UK!M38)),AND(SUM(Table_10_UK!I39)&lt;&gt;0,ISBLANK(Table_10_UK!M39)),AND(SUM(Table_10_UK!I40)&lt;&gt;0,ISBLANK(Table_10_UK!M40)),AND(SUM(Table_10_UK!I41)&lt;&gt;0,ISBLANK(Table_10_UK!M41)),AND(SUM(Table_10_UK!I46)&lt;&gt;0,ISBLANK(Table_10_UK!M46)),AND(SUM(Table_10_UK!I47)&lt;&gt;0,ISBLANK(Table_10_UK!M47)),AND(SUM(Table_10_UK!I48)&lt;&gt;0,ISBLANK(Table_10_UK!M48)),AND(SUM(Table_10_UK!I49)&lt;&gt;0,ISBLANK(Table_10_UK!M49)),AND(SUM(Table_10_UK!I51)&lt;&gt;0,ISBLANK(Table_10_UK!M51)),AND(SUM(Table_10_UK!I55)&lt;&gt;0,ISBLANK(Table_10_UK!M55)),AND(SUM(Table_10_UK!I56)&lt;&gt;0,ISBLANK(Table_10_UK!M56))),"FAIL","PASS")</f>
        <v>PASS</v>
      </c>
      <c r="I199" s="641" t="str">
        <f>CONCATENATE(Table_10_UK!Y6,Table_10_UK!Y7,Table_10_UK!Y8,Table_10_UK!Y9,Table_10_UK!Y10,Table_10_UK!Y11,Table_10_UK!Y15,Table_10_UK!Y16,Table_10_UK!Y17,Table_10_UK!Y18,Table_10_UK!Y19,Table_10_UK!Y24,Table_10_UK!Y25,Table_10_UK!Y26,Table_10_UK!Y27,Table_10_UK!Y32,Table_10_UK!Y33,Table_10_UK!Y38,Table_10_UK!Y39,Table_10_UK!Y40,Table_10_UK!Y41,Table_10_UK!Y46,Table_10_UK!Y47,Table_10_UK!Y48,Table_10_UK!Y49,Table_10_UK!Y51,Table_10_UK!Y55,Table_10_UK!Y56)</f>
        <v/>
      </c>
      <c r="J199" s="608"/>
      <c r="K199" s="412"/>
      <c r="N199" s="613">
        <f t="shared" si="7"/>
        <v>0</v>
      </c>
      <c r="O199" s="613">
        <f t="shared" si="8"/>
        <v>0</v>
      </c>
    </row>
    <row r="200" spans="1:15" ht="53.25" customHeight="1" x14ac:dyDescent="0.4">
      <c r="A200" s="559" t="s">
        <v>1165</v>
      </c>
      <c r="B200" s="774" t="s">
        <v>842</v>
      </c>
      <c r="C200" s="774"/>
      <c r="D200" s="774"/>
      <c r="E200" s="776" t="s">
        <v>938</v>
      </c>
      <c r="F200" s="776"/>
      <c r="G200" s="414" t="s">
        <v>215</v>
      </c>
      <c r="H200" s="415" t="str">
        <f>IF(OR(AND(SUM(Table_10_UK!I6)=0,NOT(ISBLANK(Table_10_UK!M6))),AND(SUM(Table_10_UK!I7)=0,NOT(ISBLANK(Table_10_UK!M7))),AND(SUM(Table_10_UK!I8)=0,NOT(ISBLANK(Table_10_UK!M8))),AND(SUM(Table_10_UK!I9)=0,NOT(ISBLANK(Table_10_UK!M9))),AND(SUM(Table_10_UK!I10)=0,NOT(ISBLANK(Table_10_UK!M10))),AND(SUM(Table_10_UK!I11)=0,NOT(ISBLANK(Table_10_UK!M11))),AND(SUM(Table_10_UK!I15)=0,NOT(ISBLANK(Table_10_UK!M15))),AND(SUM(Table_10_UK!I16)=0,NOT(ISBLANK(Table_10_UK!M16))),AND(SUM(Table_10_UK!I17)=0,NOT(ISBLANK(Table_10_UK!M17))),AND(SUM(Table_10_UK!I18)=0,NOT(ISBLANK(Table_10_UK!M18))),AND(SUM(Table_10_UK!I19)=0,NOT(ISBLANK(Table_10_UK!M19))),AND(SUM(Table_10_UK!I24)=0,NOT(ISBLANK(Table_10_UK!M24))),AND(SUM(Table_10_UK!I25)=0,NOT(ISBLANK(Table_10_UK!M25))),AND(SUM(Table_10_UK!I26)=0,NOT(ISBLANK(Table_10_UK!M26))),AND(SUM(Table_10_UK!I27)=0,NOT(ISBLANK(Table_10_UK!M27))),AND(SUM(Table_10_UK!I32)=0,NOT(ISBLANK(Table_10_UK!M32))),AND(SUM(Table_10_UK!I33)=0,NOT(ISBLANK(Table_10_UK!M33))),AND(SUM(Table_10_UK!I38)=0,NOT(ISBLANK(Table_10_UK!M38))),AND(SUM(Table_10_UK!I39)=0,NOT(ISBLANK(Table_10_UK!M39))),AND(SUM(Table_10_UK!I40)=0,NOT(ISBLANK(Table_10_UK!M40))),AND(SUM(Table_10_UK!I41)=0,NOT(ISBLANK(Table_10_UK!M41))),AND(SUM(Table_10_UK!I46)=0,NOT(ISBLANK(Table_10_UK!M46))),AND(SUM(Table_10_UK!I47)=0,NOT(ISBLANK(Table_10_UK!M47))),AND(SUM(Table_10_UK!I48)=0,NOT(ISBLANK(Table_10_UK!M48))),AND(SUM(Table_10_UK!I49)=0,NOT(ISBLANK(Table_10_UK!M49))),AND(SUM(Table_10_UK!I51)=0,NOT(ISBLANK(Table_10_UK!M51))),AND(SUM(Table_10_UK!I55)=0,NOT(ISBLANK(Table_10_UK!M55))),AND(SUM(Table_10_UK!I56)=0,NOT(ISBLANK(Table_10_UK!M56)))), "FAIL","PASS")</f>
        <v>PASS</v>
      </c>
      <c r="I200" s="641" t="str">
        <f>CONCATENATE(Table_10_UK!AB6,Table_10_UK!AB7,Table_10_UK!AB8,Table_10_UK!AB9,Table_10_UK!AB10,Table_10_UK!AB11,Table_10_UK!AB15,Table_10_UK!AB16,Table_10_UK!AB17,Table_10_UK!AB18,Table_10_UK!AB19,Table_10_UK!AB24,Table_10_UK!AB25,Table_10_UK!AB26,Table_10_UK!AB27,Table_10_UK!AB32,Table_10_UK!AB33,Table_10_UK!AB38,Table_10_UK!AB39,Table_10_UK!AB40,Table_10_UK!AB41,Table_10_UK!AB46,Table_10_UK!AB47,Table_10_UK!AB48,Table_10_UK!AB49,Table_10_UK!AB51,Table_10_UK!AB55,Table_10_UK!AB56)</f>
        <v/>
      </c>
      <c r="J200" s="608"/>
      <c r="K200" s="412"/>
      <c r="N200" s="613">
        <f t="shared" si="7"/>
        <v>0</v>
      </c>
      <c r="O200" s="613">
        <f t="shared" si="8"/>
        <v>0</v>
      </c>
    </row>
    <row r="201" spans="1:15" ht="27" customHeight="1" x14ac:dyDescent="0.4">
      <c r="A201" s="609" t="s">
        <v>1439</v>
      </c>
      <c r="B201" s="777" t="s">
        <v>1456</v>
      </c>
      <c r="C201" s="778"/>
      <c r="D201" s="778"/>
      <c r="E201" s="779" t="s">
        <v>1446</v>
      </c>
      <c r="F201" s="780"/>
      <c r="G201" s="414" t="s">
        <v>215</v>
      </c>
      <c r="H201" s="415" t="str">
        <f>IF(OR(AND(SUM(Table_11_UK!J33)&lt;&gt;0,(ISBLANK(Table_11_UK!J7))),AND(SUM(Table_11_UK!K33)&lt;&gt;0,(ISBLANK(Table_11_UK!J7))),AND(SUM(Table_11_UK!L33)&lt;&gt;0,(ISBLANK(Table_11_UK!L7))),AND(SUM(Table_11_UK!M33)&lt;&gt;0,(ISBLANK(Table_11_UK!L7))),AND(SUM(Table_11_UK!N33)&lt;&gt;0,(ISBLANK(Table_11_UK!N7))),AND(SUM(Table_11_UK!O33)&lt;&gt;0,(ISBLANK(Table_11_UK!N7))),AND(SUM(Table_11_UK!P33)&lt;&gt;0,(ISBLANK(Table_11_UK!P7))),AND(SUM(Table_11_UK!Q33)&lt;&gt;0,(ISBLANK(Table_11_UK!P7)))),"FAIL","PASS")</f>
        <v>PASS</v>
      </c>
      <c r="I201" s="641" t="str">
        <f>Table_11_UK!J33&amp;", "&amp;Table_11_UK!K33&amp;", "&amp;Table_11_UK!L33&amp;", "&amp;Table_11_UK!M33&amp;", "&amp;Table_11_UK!N33&amp;", "&amp;Table_11_UK!O33&amp;", "&amp;Table_11_UK!P33&amp;", "&amp;Table_11_UK!Q33</f>
        <v>0, 0, 0, 0, 0, 0, 0, 0</v>
      </c>
      <c r="J201" s="608"/>
      <c r="K201" s="412"/>
      <c r="N201" s="613">
        <f t="shared" ref="N201" si="9">IF(AND(G201="Error",H201="FAIL"),1,0)</f>
        <v>0</v>
      </c>
      <c r="O201" s="613">
        <f t="shared" ref="O201" si="10">IF(AND(G201="Warning",H201="FAIL"),1,0)</f>
        <v>0</v>
      </c>
    </row>
    <row r="202" spans="1:15" ht="33.450000000000003" customHeight="1" x14ac:dyDescent="0.4">
      <c r="A202" s="609" t="s">
        <v>1440</v>
      </c>
      <c r="B202" s="777" t="s">
        <v>1457</v>
      </c>
      <c r="C202" s="778"/>
      <c r="D202" s="778"/>
      <c r="E202" s="779" t="s">
        <v>1451</v>
      </c>
      <c r="F202" s="780"/>
      <c r="G202" s="414" t="s">
        <v>215</v>
      </c>
      <c r="H202" s="415" t="str">
        <f>IF(OR(AND(SUM(Table_11_UK!L33)&lt;&gt;0,(ISBLANK(Table_11_UK!L8))),AND(SUM(Table_11_UK!M33)&lt;&gt;0,(ISBLANK(Table_11_UK!L8))),AND(SUM(Table_11_UK!N33)&lt;&gt;0,(ISBLANK(Table_11_UK!N8))),AND(SUM(Table_11_UK!O33)&lt;&gt;0,(ISBLANK(Table_11_UK!N8))),AND(SUM(Table_11_UK!P33)&lt;&gt;0,(ISBLANK(Table_11_UK!P8))),AND(SUM(Table_11_UK!Q33)&lt;&gt;0,(ISBLANK(Table_11_UK!P8)))),"FAIL","PASS")</f>
        <v>PASS</v>
      </c>
      <c r="I202" s="641" t="str">
        <f>Table_11_UK!L33&amp;", "&amp;Table_11_UK!M33&amp;", "&amp;Table_11_UK!N33&amp;", "&amp;Table_11_UK!O33&amp;", "&amp;Table_11_UK!P33&amp;", "&amp;Table_11_UK!Q33</f>
        <v>0, 0, 0, 0, 0, 0</v>
      </c>
      <c r="J202" s="608"/>
      <c r="K202" s="412"/>
      <c r="N202" s="613">
        <f t="shared" ref="N202" si="11">IF(AND(G202="Error",H202="FAIL"),1,0)</f>
        <v>0</v>
      </c>
      <c r="O202" s="613">
        <f t="shared" ref="O202" si="12">IF(AND(G202="Warning",H202="FAIL"),1,0)</f>
        <v>0</v>
      </c>
    </row>
    <row r="203" spans="1:15" ht="17.25" customHeight="1" x14ac:dyDescent="0.4">
      <c r="A203" s="609" t="s">
        <v>1441</v>
      </c>
      <c r="B203" s="777" t="s">
        <v>1528</v>
      </c>
      <c r="C203" s="778"/>
      <c r="D203" s="778"/>
      <c r="E203" s="779" t="s">
        <v>1447</v>
      </c>
      <c r="F203" s="780"/>
      <c r="G203" s="414" t="s">
        <v>215</v>
      </c>
      <c r="H203" s="415" t="str">
        <f>IF(OR(Table_11_UK!J8&gt;=DATEVALUE("2018-07-31"),ISBLANK(Table_11_UK!J8)),"PASS","FAIL")</f>
        <v>PASS</v>
      </c>
      <c r="I203" s="675"/>
      <c r="J203" s="608"/>
      <c r="K203" s="412"/>
      <c r="N203" s="613">
        <f t="shared" ref="N203" si="13">IF(AND(G203="Error",H203="FAIL"),1,0)</f>
        <v>0</v>
      </c>
      <c r="O203" s="613">
        <f t="shared" ref="O203" si="14">IF(AND(G203="Warning",H203="FAIL"),1,0)</f>
        <v>0</v>
      </c>
    </row>
    <row r="204" spans="1:15" ht="17.25" customHeight="1" x14ac:dyDescent="0.4">
      <c r="A204" s="609" t="s">
        <v>1442</v>
      </c>
      <c r="B204" s="777" t="s">
        <v>1448</v>
      </c>
      <c r="C204" s="778"/>
      <c r="D204" s="778"/>
      <c r="E204" s="779" t="s">
        <v>1449</v>
      </c>
      <c r="F204" s="780"/>
      <c r="G204" s="414" t="s">
        <v>215</v>
      </c>
      <c r="H204" s="415" t="str">
        <f>IF(Table_11_UK!J10&gt;0,"PASS","FAIL")</f>
        <v>FAIL</v>
      </c>
      <c r="I204" s="682">
        <f>Table_11_UK!J10</f>
        <v>0</v>
      </c>
      <c r="J204" s="608"/>
      <c r="K204" s="412"/>
      <c r="N204" s="613">
        <f t="shared" ref="N204:N207" si="15">IF(AND(G204="Error",H204="FAIL"),1,0)</f>
        <v>0</v>
      </c>
      <c r="O204" s="613">
        <f t="shared" ref="O204:O207" si="16">IF(AND(G204="Warning",H204="FAIL"),1,0)</f>
        <v>1</v>
      </c>
    </row>
    <row r="205" spans="1:15" ht="17.25" customHeight="1" x14ac:dyDescent="0.4">
      <c r="A205" s="609" t="s">
        <v>1443</v>
      </c>
      <c r="B205" s="777" t="s">
        <v>1452</v>
      </c>
      <c r="C205" s="778"/>
      <c r="D205" s="778"/>
      <c r="E205" s="779" t="s">
        <v>1450</v>
      </c>
      <c r="F205" s="780"/>
      <c r="G205" s="414" t="s">
        <v>215</v>
      </c>
      <c r="H205" s="415" t="str">
        <f>IF(AND(Table_11_UK!J7&gt;DATEVALUE("2017-07-31"),Table_11_UK!K33&lt;&gt;0),"FAIL",IF(AND(ISBLANK(Table_11_UK!J7),Table_11_UK!K33&lt;&gt;0),"FAIL",IF(AND(Table_11_UK!L7&gt;DATEVALUE("2017-07-31"),Table_11_UK!M33&lt;&gt;0),"FAIL",IF(AND(ISBLANK(Table_11_UK!L7),Table_11_UK!M33&lt;&gt;0),"FAIL",IF(AND(Table_11_UK!N7&gt;DATEVALUE("2017-07-31"),Table_11_UK!O33&lt;&gt;0),"FAIL",IF(AND(ISBLANK(Table_11_UK!N7),Table_11_UK!O33&lt;&gt;0),"FAIL",IF(AND(Table_11_UK!P7&gt;DATEVALUE("2017-07-31"),Table_11_UK!Q33&lt;&gt;0),"FAIL",IF(AND(ISBLANK(Table_11_UK!P7),Table_11_UK!Q33&lt;&gt;0),"FAIL","PASS"))))))))</f>
        <v>PASS</v>
      </c>
      <c r="I205" s="641" t="str">
        <f>Table_11_UK!K33&amp;", "&amp;Table_11_UK!M33&amp;", "&amp;Table_11_UK!O33&amp;", "&amp;Table_11_UK!Q33</f>
        <v>0, 0, 0, 0</v>
      </c>
      <c r="J205" s="608"/>
      <c r="K205" s="412"/>
      <c r="N205" s="613">
        <f t="shared" si="15"/>
        <v>0</v>
      </c>
      <c r="O205" s="613">
        <f t="shared" si="16"/>
        <v>0</v>
      </c>
    </row>
    <row r="206" spans="1:15" ht="17.25" customHeight="1" x14ac:dyDescent="0.4">
      <c r="A206" s="609" t="s">
        <v>1444</v>
      </c>
      <c r="B206" s="777" t="s">
        <v>1453</v>
      </c>
      <c r="C206" s="778"/>
      <c r="D206" s="778"/>
      <c r="E206" s="779" t="s">
        <v>1454</v>
      </c>
      <c r="F206" s="780"/>
      <c r="G206" s="414" t="s">
        <v>215</v>
      </c>
      <c r="H206" s="415" t="str">
        <f>IF(AND(Table_11_UK!L8&lt;=DATEVALUE("2017-07-31"),Table_11_UK!L33&lt;&gt;0),"FAIL",IF(AND(ISBLANK(Table_11_UK!L8),Table_11_UK!L33&lt;&gt;0),"FAIL",IF(AND(Table_11_UK!N8&lt;=DATEVALUE("2017-07-31"),Table_11_UK!N33&lt;&gt;0),"FAIL",IF(AND(ISBLANK(Table_11_UK!N8),Table_11_UK!N33&lt;&gt;0),"FAIL",IF(AND(Table_11_UK!P8&lt;=DATEVALUE("2017-07-31"),Table_11_UK!P33&lt;&gt;0),"FAIL",IF(AND(ISBLANK(Table_11_UK!P8),Table_11_UK!P33&lt;&gt;0),"FAIL","PASS"))))))</f>
        <v>PASS</v>
      </c>
      <c r="I206" s="641" t="str">
        <f>Table_11_UK!L33&amp;", "&amp;Table_11_UK!N33&amp;", "&amp;Table_11_UK!P33</f>
        <v>0, 0, 0</v>
      </c>
      <c r="J206" s="608"/>
      <c r="K206" s="412"/>
      <c r="N206" s="613">
        <f t="shared" si="15"/>
        <v>0</v>
      </c>
      <c r="O206" s="613">
        <f t="shared" si="16"/>
        <v>0</v>
      </c>
    </row>
    <row r="207" spans="1:15" ht="32.700000000000003" customHeight="1" x14ac:dyDescent="0.4">
      <c r="A207" s="609" t="s">
        <v>1445</v>
      </c>
      <c r="B207" s="777" t="s">
        <v>1489</v>
      </c>
      <c r="C207" s="778"/>
      <c r="D207" s="778"/>
      <c r="E207" s="779" t="s">
        <v>1455</v>
      </c>
      <c r="F207" s="780"/>
      <c r="G207" s="414" t="s">
        <v>215</v>
      </c>
      <c r="H207" s="415" t="str">
        <f>IF(AND(Table_11_UK!J36="YES",Table_11_UK!J21&lt;=0),"FAIL",IF(AND(Table_11_UK!K36="yes",Table_11_UK!K21&lt;=0),"FAIL",IF(AND(Table_11_UK!L36="yes",Table_11_UK!L21&lt;=0),"FAIL",IF(AND(Table_11_UK!M36="yes",Table_11_UK!M21&lt;=0),"FAIL",IF(AND(Table_11_UK!N36="yes",Table_11_UK!N21&lt;=0),"FAIL",IF(AND(Table_11_UK!O36="yes",Table_11_UK!O21&lt;=0),"FAIL",IF(AND(Table_11_UK!P36="yes",Table_11_UK!P21&lt;=0),"FAIL",IF(AND(Table_11_UK!Q36="yes",Table_11_UK!Q21&lt;=0),"FAIL","PASS"))))))))</f>
        <v>PASS</v>
      </c>
      <c r="I207" s="641" t="str">
        <f>Table_11_UK!J21&amp;", "&amp;Table_11_UK!K21&amp;", "&amp;Table_11_UK!L21&amp;", "&amp;Table_11_UK!M21&amp;", "&amp;Table_11_UK!N21&amp;", "&amp;Table_11_UK!O21&amp;", "&amp;Table_11_UK!P21&amp;", "&amp;Table_11_UK!Q21</f>
        <v>0, 0, 0, 0, 0, 0, 0, 0</v>
      </c>
      <c r="J207" s="608"/>
      <c r="K207" s="412"/>
      <c r="N207" s="613">
        <f t="shared" si="15"/>
        <v>0</v>
      </c>
      <c r="O207" s="613">
        <f t="shared" si="16"/>
        <v>0</v>
      </c>
    </row>
    <row r="208" spans="1:15" ht="32.700000000000003" customHeight="1" x14ac:dyDescent="0.4">
      <c r="A208" s="609" t="s">
        <v>1513</v>
      </c>
      <c r="B208" s="773" t="s">
        <v>1518</v>
      </c>
      <c r="C208" s="773"/>
      <c r="D208" s="773"/>
      <c r="E208" s="779" t="s">
        <v>1519</v>
      </c>
      <c r="F208" s="780"/>
      <c r="G208" s="414" t="s">
        <v>215</v>
      </c>
      <c r="H208" s="414" t="str">
        <f>IF(Table_11_UK!J43=0,"FAIL","PASS")</f>
        <v>FAIL</v>
      </c>
      <c r="I208" s="641">
        <f>Table_11_UK!J43</f>
        <v>0</v>
      </c>
      <c r="J208" s="608"/>
      <c r="K208" s="412"/>
      <c r="N208" s="613">
        <f t="shared" ref="N208:N212" si="17">IF(AND(G208="Error",H208="FAIL"),1,0)</f>
        <v>0</v>
      </c>
      <c r="O208" s="613">
        <f t="shared" ref="O208:O212" si="18">IF(AND(G208="Warning",H208="FAIL"),1,0)</f>
        <v>1</v>
      </c>
    </row>
    <row r="209" spans="1:15" ht="32.700000000000003" customHeight="1" x14ac:dyDescent="0.4">
      <c r="A209" s="609" t="s">
        <v>1514</v>
      </c>
      <c r="B209" s="773" t="s">
        <v>1520</v>
      </c>
      <c r="C209" s="773"/>
      <c r="D209" s="773"/>
      <c r="E209" s="779" t="s">
        <v>1521</v>
      </c>
      <c r="F209" s="780"/>
      <c r="G209" s="414" t="s">
        <v>215</v>
      </c>
      <c r="H209" s="414" t="str">
        <f>IF(Table_11_UK!J44=0,"FAIL","PASS")</f>
        <v>FAIL</v>
      </c>
      <c r="I209" s="641">
        <f>Table_11_UK!J44</f>
        <v>0</v>
      </c>
      <c r="J209" s="608"/>
      <c r="K209" s="412"/>
      <c r="N209" s="613">
        <f t="shared" si="17"/>
        <v>0</v>
      </c>
      <c r="O209" s="613">
        <f t="shared" si="18"/>
        <v>1</v>
      </c>
    </row>
    <row r="210" spans="1:15" ht="32.700000000000003" customHeight="1" x14ac:dyDescent="0.4">
      <c r="A210" s="609" t="s">
        <v>1515</v>
      </c>
      <c r="B210" s="775" t="s">
        <v>1523</v>
      </c>
      <c r="C210" s="776"/>
      <c r="D210" s="776"/>
      <c r="E210" s="779" t="s">
        <v>1522</v>
      </c>
      <c r="F210" s="780"/>
      <c r="G210" s="711" t="s">
        <v>211</v>
      </c>
      <c r="H210" s="415" t="str">
        <f>IF(AND(SUM(Table_11_UK!R22:S22)&lt;&gt;0,ISBLANK(Table_11_UK!T22)),"FAIL","PASS")</f>
        <v>PASS</v>
      </c>
      <c r="I210" s="641" t="str">
        <f>Table_11_UK!R22&amp;","&amp;Table_11_UK!S22</f>
        <v>0,0</v>
      </c>
      <c r="J210" s="608"/>
      <c r="K210" s="412"/>
      <c r="N210" s="613">
        <f t="shared" si="17"/>
        <v>0</v>
      </c>
      <c r="O210" s="613">
        <f t="shared" si="18"/>
        <v>0</v>
      </c>
    </row>
    <row r="211" spans="1:15" ht="32.700000000000003" customHeight="1" x14ac:dyDescent="0.4">
      <c r="A211" s="609" t="s">
        <v>1516</v>
      </c>
      <c r="B211" s="775" t="s">
        <v>1524</v>
      </c>
      <c r="C211" s="776"/>
      <c r="D211" s="776"/>
      <c r="E211" s="779" t="s">
        <v>1525</v>
      </c>
      <c r="F211" s="780"/>
      <c r="G211" s="711" t="s">
        <v>211</v>
      </c>
      <c r="H211" s="415" t="str">
        <f>IF(AND(SUM(Table_11_UK!R27:S27)&lt;&gt;0,ISBLANK(Table_11_UK!T27)),"FAIL","PASS")</f>
        <v>PASS</v>
      </c>
      <c r="I211" s="641" t="str">
        <f>Table_11_UK!R27&amp;","&amp;Table_11_UK!S27</f>
        <v>0,0</v>
      </c>
      <c r="J211" s="608"/>
      <c r="K211" s="412"/>
      <c r="N211" s="613">
        <f t="shared" si="17"/>
        <v>0</v>
      </c>
      <c r="O211" s="613">
        <f t="shared" si="18"/>
        <v>0</v>
      </c>
    </row>
    <row r="212" spans="1:15" ht="32.700000000000003" customHeight="1" x14ac:dyDescent="0.4">
      <c r="A212" s="609" t="s">
        <v>1517</v>
      </c>
      <c r="B212" s="775" t="s">
        <v>1526</v>
      </c>
      <c r="C212" s="776"/>
      <c r="D212" s="776"/>
      <c r="E212" s="779" t="s">
        <v>1527</v>
      </c>
      <c r="F212" s="780"/>
      <c r="G212" s="711" t="s">
        <v>211</v>
      </c>
      <c r="H212" s="415" t="str">
        <f>IF(AND(SUM(Table_11_UK!R32:S32)&lt;&gt;0,ISBLANK(Table_11_UK!T32)),"FAIL","PASS")</f>
        <v>PASS</v>
      </c>
      <c r="I212" s="641" t="str">
        <f>Table_11_UK!R32&amp;","&amp;Table_11_UK!S32</f>
        <v>0,0</v>
      </c>
      <c r="J212" s="608"/>
      <c r="K212" s="412"/>
      <c r="N212" s="613">
        <f t="shared" si="17"/>
        <v>0</v>
      </c>
      <c r="O212" s="613">
        <f t="shared" si="18"/>
        <v>0</v>
      </c>
    </row>
    <row r="213" spans="1:15" ht="32.700000000000003" customHeight="1" x14ac:dyDescent="0.4">
      <c r="A213" s="609" t="s">
        <v>1476</v>
      </c>
      <c r="B213" s="773" t="s">
        <v>1477</v>
      </c>
      <c r="C213" s="773"/>
      <c r="D213" s="773"/>
      <c r="E213" s="775" t="s">
        <v>1478</v>
      </c>
      <c r="F213" s="775"/>
      <c r="G213" s="414" t="s">
        <v>215</v>
      </c>
      <c r="H213" s="415" t="str">
        <f>IF(Table_12_UK!E10&lt;&gt;Table_1_UK!H15,"FAIL","PASS")</f>
        <v>PASS</v>
      </c>
      <c r="I213" s="641" t="str">
        <f>Table_12_UK!E10&amp;","&amp;Table_1_UK!H15</f>
        <v>0,0</v>
      </c>
      <c r="J213" s="608"/>
      <c r="K213" s="412"/>
      <c r="N213" s="613">
        <f t="shared" ref="N213" si="19">IF(AND(G213="Error",H213="FAIL"),1,0)</f>
        <v>0</v>
      </c>
      <c r="O213" s="613">
        <f t="shared" ref="O213" si="20">IF(AND(G213="Warning",H213="FAIL"),1,0)</f>
        <v>0</v>
      </c>
    </row>
    <row r="214" spans="1:15" ht="32.700000000000003" customHeight="1" x14ac:dyDescent="0.4">
      <c r="A214" s="609" t="s">
        <v>1479</v>
      </c>
      <c r="B214" s="773" t="s">
        <v>1480</v>
      </c>
      <c r="C214" s="773"/>
      <c r="D214" s="773"/>
      <c r="E214" s="775" t="s">
        <v>1481</v>
      </c>
      <c r="F214" s="775"/>
      <c r="G214" s="414" t="s">
        <v>215</v>
      </c>
      <c r="H214" s="415" t="str">
        <f>IF(Table_12_UK!F10&lt;&gt;Table_1_UK!I15,"FAIL","PASS")</f>
        <v>PASS</v>
      </c>
      <c r="I214" s="641" t="str">
        <f>Table_12_UK!F10&amp;","&amp;Table_1_UK!I15</f>
        <v>0,0</v>
      </c>
      <c r="J214" s="608"/>
      <c r="K214" s="412"/>
      <c r="N214" s="613">
        <f t="shared" ref="N214" si="21">IF(AND(G214="Error",H214="FAIL"),1,0)</f>
        <v>0</v>
      </c>
      <c r="O214" s="613">
        <f t="shared" ref="O214" si="22">IF(AND(G214="Warning",H214="FAIL"),1,0)</f>
        <v>0</v>
      </c>
    </row>
    <row r="215" spans="1:15" ht="32.700000000000003" customHeight="1" x14ac:dyDescent="0.4">
      <c r="A215" s="609" t="s">
        <v>1496</v>
      </c>
      <c r="B215" s="773" t="s">
        <v>1498</v>
      </c>
      <c r="C215" s="774"/>
      <c r="D215" s="774"/>
      <c r="E215" s="775" t="s">
        <v>1504</v>
      </c>
      <c r="F215" s="775"/>
      <c r="G215" s="414" t="s">
        <v>215</v>
      </c>
      <c r="H215" s="688" t="str">
        <f>IF(AND(B4="E",OR(Table_12_UK!E16&lt;&gt;0,Table_12_UK!F16&lt;&gt;0)),"FAIL","PASS")</f>
        <v>PASS</v>
      </c>
      <c r="I215" s="641" t="str">
        <f>Table_12_UK!E16&amp;", "&amp;Table_12_UK!F16</f>
        <v>0, 0</v>
      </c>
      <c r="J215" s="608"/>
      <c r="K215" s="412"/>
      <c r="N215" s="613">
        <f t="shared" ref="N215:N216" si="23">IF(AND(G215="Error",H215="FAIL"),1,0)</f>
        <v>0</v>
      </c>
      <c r="O215" s="613">
        <f t="shared" ref="O215:O216" si="24">IF(AND(G215="Warning",H215="FAIL"),1,0)</f>
        <v>0</v>
      </c>
    </row>
    <row r="216" spans="1:15" ht="32.700000000000003" customHeight="1" x14ac:dyDescent="0.4">
      <c r="A216" s="609" t="s">
        <v>1497</v>
      </c>
      <c r="B216" s="773" t="s">
        <v>1500</v>
      </c>
      <c r="C216" s="774"/>
      <c r="D216" s="774"/>
      <c r="E216" s="775" t="s">
        <v>1505</v>
      </c>
      <c r="F216" s="775"/>
      <c r="G216" s="414" t="s">
        <v>215</v>
      </c>
      <c r="H216" s="688" t="str">
        <f>IF(AND(B4="N",OR(Table_12_UK!G16&lt;&gt;0,Table_12_UK!H16&lt;&gt;0)),"FAIL","PASS")</f>
        <v>PASS</v>
      </c>
      <c r="I216" s="641" t="str">
        <f>Table_12_UK!G16&amp;", "&amp;Table_12_UK!H16</f>
        <v>0, 0</v>
      </c>
      <c r="J216" s="608"/>
      <c r="K216" s="412"/>
      <c r="N216" s="613">
        <f t="shared" si="23"/>
        <v>0</v>
      </c>
      <c r="O216" s="613">
        <f t="shared" si="24"/>
        <v>0</v>
      </c>
    </row>
    <row r="217" spans="1:15" ht="32.700000000000003" customHeight="1" x14ac:dyDescent="0.4">
      <c r="A217" s="609" t="s">
        <v>1499</v>
      </c>
      <c r="B217" s="773" t="s">
        <v>1501</v>
      </c>
      <c r="C217" s="774"/>
      <c r="D217" s="774"/>
      <c r="E217" s="775" t="s">
        <v>1505</v>
      </c>
      <c r="F217" s="775"/>
      <c r="G217" s="414" t="s">
        <v>215</v>
      </c>
      <c r="H217" s="688" t="str">
        <f>IF(AND(B4="W",OR(Table_12_UK!G16&lt;&gt;0,Table_12_UK!H16&lt;&gt;0)),"FAIL","PASS")</f>
        <v>PASS</v>
      </c>
      <c r="I217" s="641" t="str">
        <f>Table_12_UK!G16&amp;", "&amp;Table_12_UK!H16</f>
        <v>0, 0</v>
      </c>
      <c r="J217" s="608"/>
      <c r="K217" s="412"/>
      <c r="N217" s="613">
        <f t="shared" ref="N217" si="25">IF(AND(G217="Error",H217="FAIL"),1,0)</f>
        <v>0</v>
      </c>
      <c r="O217" s="613">
        <f t="shared" ref="O217" si="26">IF(AND(G217="Warning",H217="FAIL"),1,0)</f>
        <v>0</v>
      </c>
    </row>
    <row r="218" spans="1:15" ht="32.700000000000003" customHeight="1" x14ac:dyDescent="0.4">
      <c r="A218" s="609" t="s">
        <v>1502</v>
      </c>
      <c r="B218" s="773" t="s">
        <v>1503</v>
      </c>
      <c r="C218" s="774"/>
      <c r="D218" s="774"/>
      <c r="E218" s="775" t="s">
        <v>1506</v>
      </c>
      <c r="F218" s="775"/>
      <c r="G218" s="414" t="s">
        <v>215</v>
      </c>
      <c r="H218" s="688" t="str">
        <f>IF(AND(B4="S",OR(Table_12_UK!E16&lt;&gt;0,Table_12_UK!F16&lt;&gt;0,Table_12_UK!G16&lt;&gt;0,Table_12_UK!H16&lt;&gt;0)),"FAIL","PASS")</f>
        <v>PASS</v>
      </c>
      <c r="I218" s="641" t="str">
        <f>Table_12_UK!E16&amp;", "&amp;Table_12_UK!F16&amp;", "&amp;Table_12_UK!G16&amp;", "&amp;Table_12_UK!H16</f>
        <v>0, 0, 0, 0</v>
      </c>
      <c r="J218" s="608"/>
      <c r="K218" s="412"/>
      <c r="N218" s="613">
        <f t="shared" ref="N218" si="27">IF(AND(G218="Error",H218="FAIL"),1,0)</f>
        <v>0</v>
      </c>
      <c r="O218" s="613">
        <f t="shared" ref="O218" si="28">IF(AND(G218="Warning",H218="FAIL"),1,0)</f>
        <v>0</v>
      </c>
    </row>
    <row r="219" spans="1:15" ht="37.450000000000003" customHeight="1" x14ac:dyDescent="0.4">
      <c r="A219" s="609" t="s">
        <v>1384</v>
      </c>
      <c r="B219" s="777" t="s">
        <v>1458</v>
      </c>
      <c r="C219" s="778"/>
      <c r="D219" s="778"/>
      <c r="E219" s="779" t="s">
        <v>1461</v>
      </c>
      <c r="F219" s="780"/>
      <c r="G219" s="414" t="s">
        <v>215</v>
      </c>
      <c r="H219" s="415" t="str">
        <f>IF(Table_13_UK!G6+Table_13_UK!G7+Table_13_UK!G10&lt;&gt;Table_11_UK!R16,"FAIL","PASS")</f>
        <v>PASS</v>
      </c>
      <c r="I219" s="675" t="str">
        <f>Table_13_UK!G6+Table_13_UK!G7+Table_13_UK!G10&amp;", "&amp;Table_11_UK!R16</f>
        <v>0, 0</v>
      </c>
      <c r="K219" s="643"/>
      <c r="N219" s="613">
        <f t="shared" si="7"/>
        <v>0</v>
      </c>
      <c r="O219" s="613">
        <f t="shared" si="8"/>
        <v>0</v>
      </c>
    </row>
    <row r="220" spans="1:15" ht="36" customHeight="1" x14ac:dyDescent="0.4">
      <c r="A220" s="609" t="s">
        <v>1459</v>
      </c>
      <c r="B220" s="773" t="s">
        <v>1460</v>
      </c>
      <c r="C220" s="774"/>
      <c r="D220" s="774"/>
      <c r="E220" s="775" t="s">
        <v>1462</v>
      </c>
      <c r="F220" s="776"/>
      <c r="G220" s="414" t="s">
        <v>215</v>
      </c>
      <c r="H220" s="415" t="str">
        <f>IF(Table_13_UK!H6+Table_13_UK!H7+Table_13_UK!H10&lt;&gt;Table_11_UK!S16,"FAIL","PASS")</f>
        <v>PASS</v>
      </c>
      <c r="I220" s="675" t="str">
        <f>Table_13_UK!H6+Table_13_UK!H7+Table_13_UK!H10&amp;", "&amp;Table_11_UK!S16</f>
        <v>0, 0</v>
      </c>
      <c r="K220" s="643"/>
      <c r="N220" s="613">
        <f t="shared" ref="N220" si="29">IF(AND(G220="Error",H220="FAIL"),1,0)</f>
        <v>0</v>
      </c>
      <c r="O220" s="613">
        <f t="shared" ref="O220" si="30">IF(AND(G220="Warning",H220="FAIL"),1,0)</f>
        <v>0</v>
      </c>
    </row>
    <row r="221" spans="1:15" ht="45.45" customHeight="1" x14ac:dyDescent="0.4">
      <c r="A221" s="609" t="s">
        <v>1463</v>
      </c>
      <c r="B221" s="773" t="s">
        <v>1467</v>
      </c>
      <c r="C221" s="774"/>
      <c r="D221" s="774"/>
      <c r="E221" s="775" t="s">
        <v>1468</v>
      </c>
      <c r="F221" s="776"/>
      <c r="G221" s="414" t="s">
        <v>215</v>
      </c>
      <c r="H221" s="415" t="str">
        <f>IF(Table_13_UK!G6+Table_13_UK!H6+Table_13_UK!G7+Table_13_UK!H7+Table_13_UK!G8+Table_13_UK!H8+Table_13_UK!G10+Table_13_UK!H10+Table_13_UK!G14+Table_13_UK!H14+Table_13_UK!G15+Table_13_UK!H15+Table_13_UK!G17+Table_13_UK!H17+Table_13_UK!G18+Table_13_UK!H18+Table_13_UK!G22+Table_13_UK!H22+Table_13_UK!G23+Table_13_UK!H23+Table_13_UK!G25+Table_13_UK!H25+Table_13_UK!G26+Table_13_UK!H26&lt;=0,"FAIL","PASS")</f>
        <v>FAIL</v>
      </c>
      <c r="I221" s="683">
        <f>SUM(Table_13_UK!G6+Table_13_UK!H6+Table_13_UK!G7+Table_13_UK!H7+Table_13_UK!G8+Table_13_UK!H8+Table_13_UK!G10+Table_13_UK!H10+Table_13_UK!G14+Table_13_UK!H14+Table_13_UK!G15+Table_13_UK!H15+Table_13_UK!G17+Table_13_UK!H17+Table_13_UK!G18+Table_13_UK!H18+Table_13_UK!G22+Table_13_UK!H22+Table_13_UK!G23+Table_13_UK!H23+Table_13_UK!G25+Table_13_UK!H25+Table_13_UK!G26+Table_13_UK!H26)</f>
        <v>0</v>
      </c>
      <c r="K221" s="644"/>
      <c r="N221" s="613">
        <f t="shared" ref="N221:N225" si="31">IF(AND(G221="Error",H221="FAIL"),1,0)</f>
        <v>0</v>
      </c>
      <c r="O221" s="613">
        <f t="shared" ref="O221:O225" si="32">IF(AND(G221="Warning",H221="FAIL"),1,0)</f>
        <v>1</v>
      </c>
    </row>
    <row r="222" spans="1:15" ht="17.2" customHeight="1" x14ac:dyDescent="0.4">
      <c r="A222" s="609" t="s">
        <v>1464</v>
      </c>
      <c r="B222" s="773" t="s">
        <v>1511</v>
      </c>
      <c r="C222" s="774"/>
      <c r="D222" s="774"/>
      <c r="E222" s="775" t="s">
        <v>1512</v>
      </c>
      <c r="F222" s="776"/>
      <c r="G222" s="414" t="s">
        <v>215</v>
      </c>
      <c r="H222" s="415" t="str">
        <f>IF(Table_13_UK!G14+Table_13_UK!G22&lt;=0,"FAIL","PASS")</f>
        <v>FAIL</v>
      </c>
      <c r="I222" s="676" t="str">
        <f>Table_13_UK!G14&amp;", "&amp;Table_13_UK!G22</f>
        <v>0, 0</v>
      </c>
      <c r="N222" s="613">
        <f t="shared" si="31"/>
        <v>0</v>
      </c>
      <c r="O222" s="613">
        <f t="shared" si="32"/>
        <v>1</v>
      </c>
    </row>
    <row r="223" spans="1:15" ht="30.45" customHeight="1" x14ac:dyDescent="0.4">
      <c r="A223" s="609" t="s">
        <v>1465</v>
      </c>
      <c r="B223" s="773" t="s">
        <v>1469</v>
      </c>
      <c r="C223" s="774"/>
      <c r="D223" s="774"/>
      <c r="E223" s="775" t="s">
        <v>1471</v>
      </c>
      <c r="F223" s="776"/>
      <c r="G223" s="414" t="s">
        <v>215</v>
      </c>
      <c r="H223" s="415" t="str">
        <f>IF(AND(B4="E",(Table_13_UK!G22+Table_13_UK!H22+Table_13_UK!G23+Table_13_UK!H23+Table_13_UK!G25+Table_13_UK!H25+Table_13_UK!G26+Table_13_UK!H26&lt;&gt;0)),"FAIL","PASS")</f>
        <v>PASS</v>
      </c>
      <c r="I223" s="676" t="str">
        <f>Table_13_UK!G22&amp;", "&amp;Table_13_UK!G23&amp;", "&amp;Table_13_UK!G25&amp;", "&amp;Table_13_UK!G26&amp;", "&amp;Table_13_UK!H22&amp;", "&amp;Table_13_UK!H23&amp;", "&amp;Table_13_UK!H25&amp;", "&amp;Table_13_UK!H26</f>
        <v>0, 0, 0, 0, 0, 0, 0, 0</v>
      </c>
      <c r="N223" s="613">
        <f t="shared" si="31"/>
        <v>0</v>
      </c>
      <c r="O223" s="613">
        <f t="shared" si="32"/>
        <v>0</v>
      </c>
    </row>
    <row r="224" spans="1:15" ht="41.2" customHeight="1" x14ac:dyDescent="0.4">
      <c r="A224" s="609" t="s">
        <v>1466</v>
      </c>
      <c r="B224" s="773" t="s">
        <v>1470</v>
      </c>
      <c r="C224" s="774"/>
      <c r="D224" s="774"/>
      <c r="E224" s="775" t="s">
        <v>1472</v>
      </c>
      <c r="F224" s="776"/>
      <c r="G224" s="414" t="s">
        <v>215</v>
      </c>
      <c r="H224" s="415" t="str">
        <f>IF(AND(B4&lt;&gt;"E",(Table_13_UK!G14+Table_13_UK!H14+Table_13_UK!G15+Table_13_UK!H15+Table_13_UK!G17+Table_13_UK!H17+Table_13_UK!G18+Table_13_UK!H18&lt;&gt;0)),"FAIL","PASS")</f>
        <v>PASS</v>
      </c>
      <c r="I224" s="676" t="str">
        <f>Table_13_UK!G14&amp;", "&amp;Table_13_UK!G15&amp;", "&amp;Table_13_UK!G17&amp;", "&amp;Table_13_UK!G18&amp;", "&amp;Table_13_UK!H14&amp;", "&amp;Table_13_UK!H15&amp;", "&amp;Table_13_UK!H17&amp;", "&amp;Table_13_UK!H18</f>
        <v>0, 0, 0, 0, 0, 0, 0, 0</v>
      </c>
      <c r="N224" s="613">
        <f t="shared" si="31"/>
        <v>0</v>
      </c>
      <c r="O224" s="613">
        <f t="shared" si="32"/>
        <v>0</v>
      </c>
    </row>
    <row r="225" spans="1:15" ht="26.2" customHeight="1" x14ac:dyDescent="0.4">
      <c r="A225" s="609" t="s">
        <v>1473</v>
      </c>
      <c r="B225" s="773" t="s">
        <v>1475</v>
      </c>
      <c r="C225" s="774"/>
      <c r="D225" s="774"/>
      <c r="E225" s="775" t="s">
        <v>1474</v>
      </c>
      <c r="F225" s="776"/>
      <c r="G225" s="414"/>
      <c r="H225" s="415" t="str">
        <f>IF(AND(Table_13_UK!G8&lt;&gt;0,OR(Table_13_UK!G9="Please type nature of the benefits here",ISBLANK(Table_13_UK!G9))),"FAIL","PASS")</f>
        <v>PASS</v>
      </c>
      <c r="I225" s="684">
        <f>Table_13_UK!G8</f>
        <v>0</v>
      </c>
      <c r="N225" s="613">
        <f t="shared" si="31"/>
        <v>0</v>
      </c>
      <c r="O225" s="613">
        <f t="shared" si="32"/>
        <v>0</v>
      </c>
    </row>
    <row r="226" spans="1:15" x14ac:dyDescent="0.4">
      <c r="H226" s="685"/>
    </row>
  </sheetData>
  <sheetProtection algorithmName="SHA-512" hashValue="ZDKtHd+Z5Dy9j0UkKFIU+SEDs73mYnwcQD5Svg4+sPu1456P2ZAzBaHeLJZ7bMiP9oys4SDtLmpFf5tu96rwSQ==" saltValue="JQsFeAhMeNLR8mI0JGmxYg==" spinCount="100000" sheet="1" objects="1" scenarios="1"/>
  <mergeCells count="210">
    <mergeCell ref="B208:D208"/>
    <mergeCell ref="B209:D209"/>
    <mergeCell ref="B210:D210"/>
    <mergeCell ref="B211:D211"/>
    <mergeCell ref="B212:D212"/>
    <mergeCell ref="E208:F208"/>
    <mergeCell ref="E209:F209"/>
    <mergeCell ref="E210:F210"/>
    <mergeCell ref="E211:F211"/>
    <mergeCell ref="E212:F212"/>
    <mergeCell ref="B178:D178"/>
    <mergeCell ref="B216:D216"/>
    <mergeCell ref="E215:F215"/>
    <mergeCell ref="E216:F216"/>
    <mergeCell ref="B217:D217"/>
    <mergeCell ref="E217:F217"/>
    <mergeCell ref="B218:D218"/>
    <mergeCell ref="E218:F218"/>
    <mergeCell ref="B165:D165"/>
    <mergeCell ref="B171:D171"/>
    <mergeCell ref="B172:D172"/>
    <mergeCell ref="B173:D173"/>
    <mergeCell ref="B176:D176"/>
    <mergeCell ref="B201:D201"/>
    <mergeCell ref="B202:D202"/>
    <mergeCell ref="B203:D203"/>
    <mergeCell ref="B204:D204"/>
    <mergeCell ref="B205:D205"/>
    <mergeCell ref="B206:D206"/>
    <mergeCell ref="B207:D207"/>
    <mergeCell ref="E198:F198"/>
    <mergeCell ref="E199:F199"/>
    <mergeCell ref="E200:F200"/>
    <mergeCell ref="B167:D167"/>
    <mergeCell ref="B159:D159"/>
    <mergeCell ref="B160:D160"/>
    <mergeCell ref="B197:D197"/>
    <mergeCell ref="B198:D198"/>
    <mergeCell ref="B186:D186"/>
    <mergeCell ref="B187:D187"/>
    <mergeCell ref="B188:D188"/>
    <mergeCell ref="B190:D190"/>
    <mergeCell ref="B191:D191"/>
    <mergeCell ref="B166:D166"/>
    <mergeCell ref="B182:D182"/>
    <mergeCell ref="B183:D183"/>
    <mergeCell ref="B184:D184"/>
    <mergeCell ref="B185:D185"/>
    <mergeCell ref="B193:D193"/>
    <mergeCell ref="B192:D192"/>
    <mergeCell ref="B189:D189"/>
    <mergeCell ref="B196:D196"/>
    <mergeCell ref="B174:D174"/>
    <mergeCell ref="B175:D175"/>
    <mergeCell ref="B170:D170"/>
    <mergeCell ref="B194:D194"/>
    <mergeCell ref="B195:D195"/>
    <mergeCell ref="B179:D179"/>
    <mergeCell ref="B64:D64"/>
    <mergeCell ref="B63:D63"/>
    <mergeCell ref="B50:D50"/>
    <mergeCell ref="B49:D49"/>
    <mergeCell ref="B84:D84"/>
    <mergeCell ref="B114:D114"/>
    <mergeCell ref="B91:D91"/>
    <mergeCell ref="B90:D90"/>
    <mergeCell ref="B89:D89"/>
    <mergeCell ref="B73:D73"/>
    <mergeCell ref="B92:D92"/>
    <mergeCell ref="B95:D95"/>
    <mergeCell ref="B93:D93"/>
    <mergeCell ref="B37:D37"/>
    <mergeCell ref="B131:D131"/>
    <mergeCell ref="B132:D132"/>
    <mergeCell ref="B133:D133"/>
    <mergeCell ref="B38:D38"/>
    <mergeCell ref="B39:D39"/>
    <mergeCell ref="B40:D40"/>
    <mergeCell ref="B41:D41"/>
    <mergeCell ref="A6:B6"/>
    <mergeCell ref="B85:D85"/>
    <mergeCell ref="B75:D75"/>
    <mergeCell ref="B77:D77"/>
    <mergeCell ref="B78:D78"/>
    <mergeCell ref="B81:D81"/>
    <mergeCell ref="B82:D82"/>
    <mergeCell ref="B76:D76"/>
    <mergeCell ref="B79:D79"/>
    <mergeCell ref="B80:D80"/>
    <mergeCell ref="B83:D83"/>
    <mergeCell ref="B36:D36"/>
    <mergeCell ref="B130:D130"/>
    <mergeCell ref="B129:D129"/>
    <mergeCell ref="B99:D99"/>
    <mergeCell ref="B42:D42"/>
    <mergeCell ref="E61:F61"/>
    <mergeCell ref="E89:F89"/>
    <mergeCell ref="E88:F88"/>
    <mergeCell ref="B88:D88"/>
    <mergeCell ref="E62:F62"/>
    <mergeCell ref="B122:D122"/>
    <mergeCell ref="E118:F118"/>
    <mergeCell ref="B86:D86"/>
    <mergeCell ref="B87:D87"/>
    <mergeCell ref="B118:D118"/>
    <mergeCell ref="B119:D119"/>
    <mergeCell ref="B69:D69"/>
    <mergeCell ref="B70:D70"/>
    <mergeCell ref="B71:D71"/>
    <mergeCell ref="B72:D72"/>
    <mergeCell ref="B74:D74"/>
    <mergeCell ref="B101:D101"/>
    <mergeCell ref="E95:F95"/>
    <mergeCell ref="E93:F93"/>
    <mergeCell ref="B94:D94"/>
    <mergeCell ref="E94:F94"/>
    <mergeCell ref="B102:D102"/>
    <mergeCell ref="B103:D103"/>
    <mergeCell ref="E90:F90"/>
    <mergeCell ref="E91:F91"/>
    <mergeCell ref="E115:F115"/>
    <mergeCell ref="E116:F116"/>
    <mergeCell ref="E117:F117"/>
    <mergeCell ref="B104:D104"/>
    <mergeCell ref="B105:D105"/>
    <mergeCell ref="B106:D106"/>
    <mergeCell ref="B107:D107"/>
    <mergeCell ref="B108:D108"/>
    <mergeCell ref="B109:D109"/>
    <mergeCell ref="B111:D111"/>
    <mergeCell ref="B112:D112"/>
    <mergeCell ref="B113:D113"/>
    <mergeCell ref="B110:D110"/>
    <mergeCell ref="B98:D98"/>
    <mergeCell ref="E92:F92"/>
    <mergeCell ref="B100:D100"/>
    <mergeCell ref="B96:D96"/>
    <mergeCell ref="B97:D97"/>
    <mergeCell ref="E213:F213"/>
    <mergeCell ref="B214:D214"/>
    <mergeCell ref="E214:F214"/>
    <mergeCell ref="B215:D215"/>
    <mergeCell ref="E189:F189"/>
    <mergeCell ref="B135:D135"/>
    <mergeCell ref="B136:D136"/>
    <mergeCell ref="B137:D137"/>
    <mergeCell ref="B138:D138"/>
    <mergeCell ref="B140:D140"/>
    <mergeCell ref="B139:D139"/>
    <mergeCell ref="B146:D146"/>
    <mergeCell ref="B144:D144"/>
    <mergeCell ref="B141:D141"/>
    <mergeCell ref="B142:D142"/>
    <mergeCell ref="B143:D143"/>
    <mergeCell ref="B145:D145"/>
    <mergeCell ref="B147:D147"/>
    <mergeCell ref="B148:D148"/>
    <mergeCell ref="B149:D149"/>
    <mergeCell ref="B150:D150"/>
    <mergeCell ref="B161:D161"/>
    <mergeCell ref="B162:D162"/>
    <mergeCell ref="B163:D163"/>
    <mergeCell ref="B168:D168"/>
    <mergeCell ref="B180:D180"/>
    <mergeCell ref="B181:D181"/>
    <mergeCell ref="B169:D169"/>
    <mergeCell ref="B120:D120"/>
    <mergeCell ref="E197:F197"/>
    <mergeCell ref="B123:D123"/>
    <mergeCell ref="B124:D124"/>
    <mergeCell ref="B177:D177"/>
    <mergeCell ref="B125:D125"/>
    <mergeCell ref="B134:D134"/>
    <mergeCell ref="B126:D126"/>
    <mergeCell ref="B127:D127"/>
    <mergeCell ref="B128:D128"/>
    <mergeCell ref="B121:D121"/>
    <mergeCell ref="B164:D164"/>
    <mergeCell ref="B151:D151"/>
    <mergeCell ref="B152:D152"/>
    <mergeCell ref="B153:D153"/>
    <mergeCell ref="B154:D154"/>
    <mergeCell ref="B155:D155"/>
    <mergeCell ref="B156:D156"/>
    <mergeCell ref="B157:D157"/>
    <mergeCell ref="B158:D158"/>
    <mergeCell ref="B224:D224"/>
    <mergeCell ref="E224:F224"/>
    <mergeCell ref="B225:D225"/>
    <mergeCell ref="E225:F225"/>
    <mergeCell ref="B220:D220"/>
    <mergeCell ref="E220:F220"/>
    <mergeCell ref="B221:D221"/>
    <mergeCell ref="E221:F221"/>
    <mergeCell ref="B199:D199"/>
    <mergeCell ref="B200:D200"/>
    <mergeCell ref="B219:D219"/>
    <mergeCell ref="E201:F201"/>
    <mergeCell ref="E202:F202"/>
    <mergeCell ref="E203:F203"/>
    <mergeCell ref="E204:F204"/>
    <mergeCell ref="E205:F205"/>
    <mergeCell ref="E206:F206"/>
    <mergeCell ref="E207:F207"/>
    <mergeCell ref="E219:F219"/>
    <mergeCell ref="B213:D213"/>
    <mergeCell ref="B222:D222"/>
    <mergeCell ref="E222:F222"/>
    <mergeCell ref="B223:D223"/>
    <mergeCell ref="E223:F223"/>
  </mergeCells>
  <conditionalFormatting sqref="D2:D3">
    <cfRule type="expression" dxfId="669" priority="57" stopIfTrue="1">
      <formula>ISERROR($D$2)</formula>
    </cfRule>
  </conditionalFormatting>
  <conditionalFormatting sqref="H25:H207 H213:H225">
    <cfRule type="containsText" dxfId="668" priority="41" stopIfTrue="1" operator="containsText" text="FAIL">
      <formula>NOT(ISERROR(SEARCH("FAIL",H25)))</formula>
    </cfRule>
  </conditionalFormatting>
  <conditionalFormatting sqref="M59">
    <cfRule type="containsText" dxfId="667" priority="38" stopIfTrue="1" operator="containsText" text="FAIL">
      <formula>NOT(ISERROR(SEARCH("FAIL",M59)))</formula>
    </cfRule>
  </conditionalFormatting>
  <conditionalFormatting sqref="H173:H175">
    <cfRule type="containsText" dxfId="666" priority="37" stopIfTrue="1" operator="containsText" text="FAIL">
      <formula>NOT(ISERROR(SEARCH("FAIL",H173)))</formula>
    </cfRule>
  </conditionalFormatting>
  <conditionalFormatting sqref="H182">
    <cfRule type="containsText" dxfId="665" priority="36" stopIfTrue="1" operator="containsText" text="FAIL">
      <formula>NOT(ISERROR(SEARCH("FAIL",H182)))</formula>
    </cfRule>
  </conditionalFormatting>
  <conditionalFormatting sqref="H38:H40">
    <cfRule type="containsText" dxfId="664" priority="35" stopIfTrue="1" operator="containsText" text="FAIL">
      <formula>NOT(ISERROR(SEARCH("FAIL",H38)))</formula>
    </cfRule>
  </conditionalFormatting>
  <conditionalFormatting sqref="H176">
    <cfRule type="containsText" dxfId="663" priority="34" stopIfTrue="1" operator="containsText" text="FAIL">
      <formula>NOT(ISERROR(SEARCH("FAIL",H176)))</formula>
    </cfRule>
  </conditionalFormatting>
  <conditionalFormatting sqref="H177">
    <cfRule type="containsText" dxfId="662" priority="33" stopIfTrue="1" operator="containsText" text="FAIL">
      <formula>NOT(ISERROR(SEARCH("FAIL",H177)))</formula>
    </cfRule>
  </conditionalFormatting>
  <conditionalFormatting sqref="H178:H179">
    <cfRule type="containsText" dxfId="661" priority="32" stopIfTrue="1" operator="containsText" text="FAIL">
      <formula>NOT(ISERROR(SEARCH("FAIL",H178)))</formula>
    </cfRule>
  </conditionalFormatting>
  <conditionalFormatting sqref="H180">
    <cfRule type="containsText" dxfId="660" priority="31" stopIfTrue="1" operator="containsText" text="FAIL">
      <formula>NOT(ISERROR(SEARCH("FAIL",H180)))</formula>
    </cfRule>
  </conditionalFormatting>
  <conditionalFormatting sqref="H181">
    <cfRule type="containsText" dxfId="659" priority="30" stopIfTrue="1" operator="containsText" text="FAIL">
      <formula>NOT(ISERROR(SEARCH("FAIL",H181)))</formula>
    </cfRule>
  </conditionalFormatting>
  <conditionalFormatting sqref="H89:H90">
    <cfRule type="containsText" dxfId="658" priority="29" stopIfTrue="1" operator="containsText" text="FAIL">
      <formula>NOT(ISERROR(SEARCH("FAIL",H89)))</formula>
    </cfRule>
  </conditionalFormatting>
  <conditionalFormatting sqref="H55:H56">
    <cfRule type="containsText" dxfId="657" priority="27" stopIfTrue="1" operator="containsText" text="FAIL">
      <formula>NOT(ISERROR(SEARCH("FAIL",H55)))</formula>
    </cfRule>
  </conditionalFormatting>
  <conditionalFormatting sqref="H201">
    <cfRule type="containsText" dxfId="656" priority="26" stopIfTrue="1" operator="containsText" text="FAIL">
      <formula>NOT(ISERROR(SEARCH("FAIL",H201)))</formula>
    </cfRule>
  </conditionalFormatting>
  <conditionalFormatting sqref="H202">
    <cfRule type="containsText" dxfId="655" priority="25" stopIfTrue="1" operator="containsText" text="FAIL">
      <formula>NOT(ISERROR(SEARCH("FAIL",H202)))</formula>
    </cfRule>
  </conditionalFormatting>
  <conditionalFormatting sqref="H203:H207 H219 H213">
    <cfRule type="containsText" dxfId="654" priority="24" stopIfTrue="1" operator="containsText" text="FAIL">
      <formula>NOT(ISERROR(SEARCH("FAIL",H203)))</formula>
    </cfRule>
  </conditionalFormatting>
  <conditionalFormatting sqref="H220">
    <cfRule type="containsText" dxfId="653" priority="23" stopIfTrue="1" operator="containsText" text="FAIL">
      <formula>NOT(ISERROR(SEARCH("FAIL",H220)))</formula>
    </cfRule>
  </conditionalFormatting>
  <conditionalFormatting sqref="H221:H224">
    <cfRule type="containsText" dxfId="652" priority="22" stopIfTrue="1" operator="containsText" text="FAIL">
      <formula>NOT(ISERROR(SEARCH("FAIL",H221)))</formula>
    </cfRule>
  </conditionalFormatting>
  <conditionalFormatting sqref="H226">
    <cfRule type="containsText" dxfId="651" priority="18" stopIfTrue="1" operator="containsText" text="FAIL">
      <formula>NOT(ISERROR(SEARCH("FAIL",H226)))</formula>
    </cfRule>
  </conditionalFormatting>
  <conditionalFormatting sqref="H225">
    <cfRule type="containsText" dxfId="650" priority="15" stopIfTrue="1" operator="containsText" text="FAIL">
      <formula>NOT(ISERROR(SEARCH("FAIL",H225)))</formula>
    </cfRule>
  </conditionalFormatting>
  <conditionalFormatting sqref="H214:H216">
    <cfRule type="containsText" dxfId="649" priority="14" stopIfTrue="1" operator="containsText" text="FAIL">
      <formula>NOT(ISERROR(SEARCH("FAIL",H214)))</formula>
    </cfRule>
  </conditionalFormatting>
  <conditionalFormatting sqref="H91:H95">
    <cfRule type="containsText" dxfId="648" priority="12" stopIfTrue="1" operator="containsText" text="FAIL">
      <formula>NOT(ISERROR(SEARCH("FAIL",H91)))</formula>
    </cfRule>
  </conditionalFormatting>
  <conditionalFormatting sqref="H217">
    <cfRule type="containsText" dxfId="647" priority="10" stopIfTrue="1" operator="containsText" text="FAIL">
      <formula>NOT(ISERROR(SEARCH("FAIL",H217)))</formula>
    </cfRule>
  </conditionalFormatting>
  <conditionalFormatting sqref="H218">
    <cfRule type="containsText" dxfId="646" priority="9" stopIfTrue="1" operator="containsText" text="FAIL">
      <formula>NOT(ISERROR(SEARCH("FAIL",H218)))</formula>
    </cfRule>
  </conditionalFormatting>
  <conditionalFormatting sqref="H208">
    <cfRule type="containsText" dxfId="645" priority="6" stopIfTrue="1" operator="containsText" text="FAIL">
      <formula>NOT(ISERROR(SEARCH("FAIL",H208)))</formula>
    </cfRule>
  </conditionalFormatting>
  <conditionalFormatting sqref="H208">
    <cfRule type="containsText" dxfId="644" priority="5" stopIfTrue="1" operator="containsText" text="FAIL">
      <formula>NOT(ISERROR(SEARCH("FAIL",H208)))</formula>
    </cfRule>
  </conditionalFormatting>
  <conditionalFormatting sqref="H209">
    <cfRule type="containsText" dxfId="643" priority="4" stopIfTrue="1" operator="containsText" text="FAIL">
      <formula>NOT(ISERROR(SEARCH("FAIL",H209)))</formula>
    </cfRule>
  </conditionalFormatting>
  <conditionalFormatting sqref="H209">
    <cfRule type="containsText" dxfId="642" priority="3" stopIfTrue="1" operator="containsText" text="FAIL">
      <formula>NOT(ISERROR(SEARCH("FAIL",H209)))</formula>
    </cfRule>
  </conditionalFormatting>
  <conditionalFormatting sqref="H210">
    <cfRule type="containsText" dxfId="641" priority="2" stopIfTrue="1" operator="containsText" text="FAIL">
      <formula>NOT(ISERROR(SEARCH("FAIL",H210)))</formula>
    </cfRule>
  </conditionalFormatting>
  <conditionalFormatting sqref="H211:H212">
    <cfRule type="containsText" dxfId="640" priority="1" stopIfTrue="1" operator="containsText" text="FAIL">
      <formula>NOT(ISERROR(SEARCH("FAIL",H211)))</formula>
    </cfRule>
  </conditionalFormatting>
  <hyperlinks>
    <hyperlink ref="A14" r:id="rId1" xr:uid="{00000000-0004-0000-0000-000000000000}"/>
    <hyperlink ref="A18" r:id="rId2" xr:uid="{00000000-0004-0000-0000-000001000000}"/>
  </hyperlinks>
  <printOptions headings="1" gridLines="1"/>
  <pageMargins left="0.15748031496062992" right="0.15748031496062992" top="0.39370078740157483" bottom="0.39370078740157483" header="0.11811023622047245" footer="0.11811023622047245"/>
  <pageSetup paperSize="9" scale="44" orientation="landscape" r:id="rId3"/>
  <headerFooter alignWithMargins="0">
    <oddHeader>&amp;R&amp;D</oddHeader>
    <oddFooter xml:space="preserve">&amp;RPage &amp;P of &amp;N, &amp;A </oddFooter>
  </headerFooter>
  <ignoredErrors>
    <ignoredError sqref="H63:H64" formulaRange="1"/>
  </ignoredErrors>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O22"/>
  <sheetViews>
    <sheetView zoomScaleNormal="100" workbookViewId="0"/>
  </sheetViews>
  <sheetFormatPr defaultColWidth="9.15625" defaultRowHeight="12.3" x14ac:dyDescent="0.4"/>
  <cols>
    <col min="1" max="1" width="10" style="175" bestFit="1" customWidth="1"/>
    <col min="2" max="2" width="2.5234375" style="121" customWidth="1"/>
    <col min="3" max="3" width="21.5234375" style="121" customWidth="1"/>
    <col min="4" max="5" width="3.83984375" style="121" hidden="1" customWidth="1"/>
    <col min="6" max="6" width="3.20703125" style="121" hidden="1" customWidth="1"/>
    <col min="7" max="7" width="2.20703125" style="121" hidden="1" customWidth="1"/>
    <col min="8" max="15" width="15.68359375" style="121" customWidth="1"/>
    <col min="16" max="16384" width="9.15625" style="121"/>
  </cols>
  <sheetData>
    <row r="1" spans="1:15" ht="15" x14ac:dyDescent="0.5">
      <c r="A1" s="3" t="s">
        <v>361</v>
      </c>
      <c r="B1" s="83" t="s">
        <v>350</v>
      </c>
      <c r="C1" s="83"/>
      <c r="D1" s="83"/>
      <c r="E1" s="83"/>
      <c r="F1" s="83"/>
      <c r="G1" s="83"/>
      <c r="H1" s="829" t="s">
        <v>89</v>
      </c>
      <c r="I1" s="829"/>
      <c r="J1" s="829"/>
      <c r="K1" s="829"/>
      <c r="L1" s="829"/>
      <c r="M1" s="829"/>
      <c r="N1" s="829"/>
      <c r="O1" s="830"/>
    </row>
    <row r="2" spans="1:15" ht="15.75" customHeight="1" x14ac:dyDescent="0.5">
      <c r="A2" s="110"/>
      <c r="B2" s="10"/>
      <c r="C2" s="10"/>
      <c r="D2" s="10"/>
      <c r="E2" s="10"/>
      <c r="F2" s="10"/>
      <c r="G2" s="10"/>
      <c r="H2" s="116">
        <v>1</v>
      </c>
      <c r="I2" s="116">
        <v>2</v>
      </c>
      <c r="J2" s="116">
        <v>3</v>
      </c>
      <c r="K2" s="116">
        <v>4</v>
      </c>
      <c r="L2" s="116">
        <v>5</v>
      </c>
      <c r="M2" s="116">
        <v>6</v>
      </c>
      <c r="N2" s="116">
        <v>7</v>
      </c>
      <c r="O2" s="117">
        <v>8</v>
      </c>
    </row>
    <row r="3" spans="1:15" ht="45" x14ac:dyDescent="0.5">
      <c r="A3" s="110"/>
      <c r="B3" s="10"/>
      <c r="C3" s="10"/>
      <c r="D3" s="10"/>
      <c r="E3" s="10"/>
      <c r="F3" s="10"/>
      <c r="G3" s="4"/>
      <c r="H3" s="119" t="s">
        <v>90</v>
      </c>
      <c r="I3" s="119" t="s">
        <v>45</v>
      </c>
      <c r="J3" s="119" t="s">
        <v>413</v>
      </c>
      <c r="K3" s="119" t="s">
        <v>91</v>
      </c>
      <c r="L3" s="119" t="s">
        <v>92</v>
      </c>
      <c r="M3" s="120" t="s">
        <v>94</v>
      </c>
      <c r="N3" s="120" t="s">
        <v>95</v>
      </c>
      <c r="O3" s="119" t="s">
        <v>93</v>
      </c>
    </row>
    <row r="4" spans="1:15" ht="15" x14ac:dyDescent="0.5">
      <c r="A4" s="110"/>
      <c r="B4" s="11"/>
      <c r="C4" s="11"/>
      <c r="D4" s="11"/>
      <c r="E4" s="11"/>
      <c r="F4" s="11"/>
      <c r="G4" s="5"/>
      <c r="H4" s="277" t="s">
        <v>88</v>
      </c>
      <c r="I4" s="277" t="s">
        <v>88</v>
      </c>
      <c r="J4" s="277" t="s">
        <v>88</v>
      </c>
      <c r="K4" s="277" t="s">
        <v>88</v>
      </c>
      <c r="L4" s="277" t="s">
        <v>88</v>
      </c>
      <c r="M4" s="278" t="s">
        <v>88</v>
      </c>
      <c r="N4" s="278" t="s">
        <v>88</v>
      </c>
      <c r="O4" s="277" t="s">
        <v>88</v>
      </c>
    </row>
    <row r="5" spans="1:15" ht="12.75" customHeight="1" x14ac:dyDescent="0.4">
      <c r="A5" s="513">
        <v>1</v>
      </c>
      <c r="B5" s="721" t="s">
        <v>186</v>
      </c>
      <c r="C5" s="722"/>
      <c r="D5" s="722"/>
      <c r="E5" s="722"/>
      <c r="F5" s="722"/>
      <c r="G5" s="424"/>
      <c r="H5" s="425"/>
      <c r="I5" s="425"/>
      <c r="J5" s="425"/>
      <c r="K5" s="425"/>
      <c r="L5" s="425"/>
      <c r="M5" s="425"/>
      <c r="N5" s="425"/>
      <c r="O5" s="425"/>
    </row>
    <row r="6" spans="1:15" ht="12.75" customHeight="1" x14ac:dyDescent="0.4">
      <c r="A6" s="513" t="s">
        <v>219</v>
      </c>
      <c r="B6" s="456"/>
      <c r="C6" s="433" t="s">
        <v>96</v>
      </c>
      <c r="D6" s="65"/>
      <c r="E6" s="65"/>
      <c r="F6" s="65"/>
      <c r="G6" s="64"/>
      <c r="H6" s="6">
        <f>SUM(I6:O6)</f>
        <v>0</v>
      </c>
      <c r="I6" s="127">
        <v>0</v>
      </c>
      <c r="J6" s="127">
        <v>0</v>
      </c>
      <c r="K6" s="127">
        <v>0</v>
      </c>
      <c r="L6" s="127">
        <v>0</v>
      </c>
      <c r="M6" s="8">
        <v>0</v>
      </c>
      <c r="N6" s="8">
        <v>0</v>
      </c>
      <c r="O6" s="127">
        <v>0</v>
      </c>
    </row>
    <row r="7" spans="1:15" ht="12.75" customHeight="1" x14ac:dyDescent="0.4">
      <c r="A7" s="513" t="s">
        <v>220</v>
      </c>
      <c r="B7" s="456"/>
      <c r="C7" s="433" t="s">
        <v>97</v>
      </c>
      <c r="D7" s="65"/>
      <c r="E7" s="65"/>
      <c r="F7" s="65"/>
      <c r="G7" s="64"/>
      <c r="H7" s="6">
        <f>SUM(I7:O7)</f>
        <v>0</v>
      </c>
      <c r="I7" s="127">
        <v>0</v>
      </c>
      <c r="J7" s="127">
        <v>0</v>
      </c>
      <c r="K7" s="127">
        <v>0</v>
      </c>
      <c r="L7" s="127">
        <v>0</v>
      </c>
      <c r="M7" s="8">
        <v>0</v>
      </c>
      <c r="N7" s="8">
        <v>0</v>
      </c>
      <c r="O7" s="127">
        <v>0</v>
      </c>
    </row>
    <row r="8" spans="1:15" ht="12.75" customHeight="1" x14ac:dyDescent="0.4">
      <c r="A8" s="513"/>
      <c r="B8" s="456"/>
      <c r="C8" s="433"/>
      <c r="D8" s="65"/>
      <c r="E8" s="65"/>
      <c r="F8" s="65"/>
      <c r="G8" s="64"/>
      <c r="H8" s="6"/>
      <c r="I8" s="127"/>
      <c r="J8" s="127"/>
      <c r="K8" s="127"/>
      <c r="L8" s="127"/>
      <c r="M8" s="8"/>
      <c r="N8" s="8"/>
      <c r="O8" s="127"/>
    </row>
    <row r="9" spans="1:15" ht="12.75" customHeight="1" x14ac:dyDescent="0.4">
      <c r="A9" s="513">
        <v>2</v>
      </c>
      <c r="B9" s="721" t="s">
        <v>166</v>
      </c>
      <c r="C9" s="722"/>
      <c r="D9" s="722"/>
      <c r="E9" s="722"/>
      <c r="F9" s="722"/>
      <c r="G9" s="424"/>
      <c r="H9" s="425"/>
      <c r="I9" s="425"/>
      <c r="J9" s="425"/>
      <c r="K9" s="425"/>
      <c r="L9" s="425"/>
      <c r="M9" s="425"/>
      <c r="N9" s="425"/>
      <c r="O9" s="425"/>
    </row>
    <row r="10" spans="1:15" ht="12.75" customHeight="1" x14ac:dyDescent="0.4">
      <c r="A10" s="513" t="s">
        <v>227</v>
      </c>
      <c r="B10" s="456"/>
      <c r="C10" s="433" t="s">
        <v>96</v>
      </c>
      <c r="D10" s="65"/>
      <c r="E10" s="65"/>
      <c r="F10" s="65"/>
      <c r="G10" s="64"/>
      <c r="H10" s="6">
        <f>SUM(I10:O10)</f>
        <v>0</v>
      </c>
      <c r="I10" s="127">
        <v>0</v>
      </c>
      <c r="J10" s="127">
        <v>0</v>
      </c>
      <c r="K10" s="127">
        <v>0</v>
      </c>
      <c r="L10" s="127">
        <v>0</v>
      </c>
      <c r="M10" s="8">
        <v>0</v>
      </c>
      <c r="N10" s="8">
        <v>0</v>
      </c>
      <c r="O10" s="127">
        <v>0</v>
      </c>
    </row>
    <row r="11" spans="1:15" ht="12.75" customHeight="1" x14ac:dyDescent="0.4">
      <c r="A11" s="513" t="s">
        <v>228</v>
      </c>
      <c r="B11" s="456"/>
      <c r="C11" s="433" t="s">
        <v>97</v>
      </c>
      <c r="D11" s="65"/>
      <c r="E11" s="65"/>
      <c r="F11" s="65"/>
      <c r="G11" s="64"/>
      <c r="H11" s="6">
        <f>SUM(I11:O11)</f>
        <v>0</v>
      </c>
      <c r="I11" s="127">
        <v>0</v>
      </c>
      <c r="J11" s="127">
        <v>0</v>
      </c>
      <c r="K11" s="127">
        <v>0</v>
      </c>
      <c r="L11" s="127">
        <v>0</v>
      </c>
      <c r="M11" s="8">
        <v>0</v>
      </c>
      <c r="N11" s="8">
        <v>0</v>
      </c>
      <c r="O11" s="127">
        <v>0</v>
      </c>
    </row>
    <row r="12" spans="1:15" ht="12.75" customHeight="1" x14ac:dyDescent="0.4">
      <c r="A12" s="513"/>
      <c r="B12" s="456"/>
      <c r="C12" s="433"/>
      <c r="D12" s="65"/>
      <c r="E12" s="65"/>
      <c r="F12" s="65"/>
      <c r="G12" s="64"/>
      <c r="H12" s="6"/>
      <c r="I12" s="127"/>
      <c r="J12" s="127"/>
      <c r="K12" s="127"/>
      <c r="L12" s="127"/>
      <c r="M12" s="8"/>
      <c r="N12" s="8"/>
      <c r="O12" s="127"/>
    </row>
    <row r="13" spans="1:15" ht="12.75" customHeight="1" x14ac:dyDescent="0.4">
      <c r="A13" s="513">
        <v>3</v>
      </c>
      <c r="B13" s="721" t="s">
        <v>98</v>
      </c>
      <c r="C13" s="722"/>
      <c r="D13" s="722"/>
      <c r="E13" s="722"/>
      <c r="F13" s="722"/>
      <c r="G13" s="424"/>
      <c r="H13" s="430"/>
      <c r="I13" s="430"/>
      <c r="J13" s="430"/>
      <c r="K13" s="430"/>
      <c r="L13" s="430"/>
      <c r="M13" s="12"/>
      <c r="N13" s="12"/>
      <c r="O13" s="430"/>
    </row>
    <row r="14" spans="1:15" ht="12.75" customHeight="1" x14ac:dyDescent="0.4">
      <c r="A14" s="513" t="s">
        <v>238</v>
      </c>
      <c r="B14" s="456"/>
      <c r="C14" s="433" t="s">
        <v>96</v>
      </c>
      <c r="D14" s="65"/>
      <c r="E14" s="65"/>
      <c r="F14" s="65"/>
      <c r="G14" s="64"/>
      <c r="H14" s="6">
        <f>SUM(I14:O14)</f>
        <v>0</v>
      </c>
      <c r="I14" s="127">
        <v>0</v>
      </c>
      <c r="J14" s="127">
        <v>0</v>
      </c>
      <c r="K14" s="127">
        <v>0</v>
      </c>
      <c r="L14" s="127">
        <v>0</v>
      </c>
      <c r="M14" s="8">
        <v>0</v>
      </c>
      <c r="N14" s="8">
        <v>0</v>
      </c>
      <c r="O14" s="127">
        <v>0</v>
      </c>
    </row>
    <row r="15" spans="1:15" ht="12.75" customHeight="1" x14ac:dyDescent="0.4">
      <c r="A15" s="513" t="s">
        <v>239</v>
      </c>
      <c r="B15" s="456"/>
      <c r="C15" s="433" t="s">
        <v>97</v>
      </c>
      <c r="D15" s="65"/>
      <c r="E15" s="65"/>
      <c r="F15" s="65"/>
      <c r="G15" s="64"/>
      <c r="H15" s="6">
        <f>SUM(I15:O15)</f>
        <v>0</v>
      </c>
      <c r="I15" s="127">
        <v>0</v>
      </c>
      <c r="J15" s="127">
        <v>0</v>
      </c>
      <c r="K15" s="127">
        <v>0</v>
      </c>
      <c r="L15" s="127">
        <v>0</v>
      </c>
      <c r="M15" s="8">
        <v>0</v>
      </c>
      <c r="N15" s="8">
        <v>0</v>
      </c>
      <c r="O15" s="127">
        <v>0</v>
      </c>
    </row>
    <row r="16" spans="1:15" ht="12.75" customHeight="1" x14ac:dyDescent="0.4">
      <c r="A16" s="513"/>
      <c r="B16" s="456"/>
      <c r="C16" s="433"/>
      <c r="D16" s="65"/>
      <c r="E16" s="65"/>
      <c r="F16" s="65"/>
      <c r="G16" s="64"/>
      <c r="H16" s="6"/>
      <c r="I16" s="127"/>
      <c r="J16" s="127"/>
      <c r="K16" s="127"/>
      <c r="L16" s="127"/>
      <c r="M16" s="8"/>
      <c r="N16" s="8"/>
      <c r="O16" s="127"/>
    </row>
    <row r="17" spans="1:15" ht="12.75" customHeight="1" x14ac:dyDescent="0.4">
      <c r="A17" s="513">
        <v>4</v>
      </c>
      <c r="B17" s="451" t="s">
        <v>99</v>
      </c>
      <c r="C17" s="452"/>
      <c r="D17" s="452"/>
      <c r="E17" s="452"/>
      <c r="F17" s="452"/>
      <c r="G17" s="453"/>
      <c r="H17" s="2">
        <f>SUM(I17:O17)</f>
        <v>0</v>
      </c>
      <c r="I17" s="2">
        <f t="shared" ref="I17:O17" si="0">SUM(I6:I7)+SUM(I10:I11)+SUM(I14:I15)</f>
        <v>0</v>
      </c>
      <c r="J17" s="2">
        <f t="shared" si="0"/>
        <v>0</v>
      </c>
      <c r="K17" s="2">
        <f t="shared" si="0"/>
        <v>0</v>
      </c>
      <c r="L17" s="2">
        <f t="shared" si="0"/>
        <v>0</v>
      </c>
      <c r="M17" s="2">
        <f t="shared" si="0"/>
        <v>0</v>
      </c>
      <c r="N17" s="2">
        <f t="shared" si="0"/>
        <v>0</v>
      </c>
      <c r="O17" s="2">
        <f t="shared" si="0"/>
        <v>0</v>
      </c>
    </row>
    <row r="19" spans="1:15" x14ac:dyDescent="0.4">
      <c r="M19" s="279"/>
    </row>
    <row r="20" spans="1:15" x14ac:dyDescent="0.4">
      <c r="B20" s="179"/>
      <c r="C20" s="179"/>
      <c r="D20" s="179"/>
      <c r="E20" s="179"/>
      <c r="F20" s="179"/>
      <c r="G20" s="179"/>
    </row>
    <row r="22" spans="1:15" x14ac:dyDescent="0.4">
      <c r="I22" s="179"/>
      <c r="J22" s="179"/>
    </row>
  </sheetData>
  <sheetProtection algorithmName="SHA-512" hashValue="0H79Jcvs2DR9JVA9WQyusRy5wLqi2XyXv1QZfTGxMSqN62rPbWxdbrTf0l+SZiG0NRfIRM4CTSCB54b743fp2A==" saltValue="nZsMKro3qBWxPyvt1B9dBQ==" spinCount="100000" sheet="1" objects="1" scenarios="1"/>
  <mergeCells count="1">
    <mergeCell ref="H1:O1"/>
  </mergeCells>
  <dataValidations count="1">
    <dataValidation type="whole" operator="greaterThan" allowBlank="1" showInputMessage="1" showErrorMessage="1" errorTitle="Whole numbers only allowed" error="All monies should be independently rounded to the nearest £1,000." sqref="I14:O15 I10:O11 I6:O7" xr:uid="{00000000-0002-0000-1000-000000000000}">
      <formula1>-99999999</formula1>
    </dataValidation>
  </dataValidations>
  <printOptions headings="1"/>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B62"/>
  <sheetViews>
    <sheetView zoomScale="90" zoomScaleNormal="90" workbookViewId="0"/>
  </sheetViews>
  <sheetFormatPr defaultColWidth="9.15625" defaultRowHeight="12.3" x14ac:dyDescent="0.4"/>
  <cols>
    <col min="1" max="1" width="12.3671875" style="175" customWidth="1"/>
    <col min="2" max="2" width="1.3671875" style="121" customWidth="1"/>
    <col min="3" max="3" width="0.83984375" style="121" customWidth="1"/>
    <col min="4" max="4" width="52.20703125" style="121" customWidth="1"/>
    <col min="5" max="5" width="3.20703125" style="121" hidden="1" customWidth="1"/>
    <col min="6" max="6" width="4.15625" style="121" hidden="1" customWidth="1"/>
    <col min="7" max="7" width="2.68359375" style="121" hidden="1" customWidth="1"/>
    <col min="8" max="9" width="16.3671875" style="121" customWidth="1"/>
    <col min="10" max="10" width="25.20703125" style="121" hidden="1" customWidth="1"/>
    <col min="11" max="11" width="3.20703125" style="121" hidden="1" customWidth="1"/>
    <col min="12" max="13" width="75.83984375" style="151" customWidth="1"/>
    <col min="14" max="14" width="8.83984375" style="151" customWidth="1"/>
    <col min="15" max="15" width="4.83984375" style="121" hidden="1" customWidth="1"/>
    <col min="16" max="16" width="9.15625" style="121" hidden="1" customWidth="1"/>
    <col min="17" max="17" width="29.15625" style="149" customWidth="1"/>
    <col min="18" max="18" width="13.68359375" style="121" hidden="1" customWidth="1"/>
    <col min="19" max="19" width="16.15625" style="121" hidden="1" customWidth="1"/>
    <col min="20" max="20" width="27.68359375" style="149" customWidth="1"/>
    <col min="21" max="21" width="10" style="121" hidden="1" customWidth="1"/>
    <col min="22" max="22" width="17.68359375" style="121" hidden="1" customWidth="1"/>
    <col min="23" max="23" width="29.68359375" style="121" customWidth="1"/>
    <col min="24" max="24" width="14.83984375" style="121" hidden="1" customWidth="1"/>
    <col min="25" max="25" width="18" style="121" hidden="1" customWidth="1"/>
    <col min="26" max="26" width="26.15625" style="121" customWidth="1"/>
    <col min="27" max="27" width="0.15625" style="121" hidden="1" customWidth="1"/>
    <col min="28" max="28" width="2.83984375" style="121" hidden="1" customWidth="1"/>
    <col min="29" max="16384" width="9.15625" style="121"/>
  </cols>
  <sheetData>
    <row r="1" spans="1:28" ht="65.25" customHeight="1" x14ac:dyDescent="0.4">
      <c r="A1" s="488" t="s">
        <v>736</v>
      </c>
      <c r="B1" s="789" t="s">
        <v>1385</v>
      </c>
      <c r="C1" s="789"/>
      <c r="D1" s="789"/>
      <c r="E1" s="789"/>
      <c r="F1" s="789"/>
      <c r="G1" s="789"/>
      <c r="H1" s="132"/>
      <c r="I1" s="790" t="s">
        <v>853</v>
      </c>
      <c r="J1" s="790" t="s">
        <v>854</v>
      </c>
    </row>
    <row r="2" spans="1:28" ht="42" customHeight="1" x14ac:dyDescent="0.4">
      <c r="A2" s="505"/>
      <c r="B2" s="506"/>
      <c r="C2" s="506"/>
      <c r="D2" s="506"/>
      <c r="E2" s="506"/>
      <c r="F2" s="506"/>
      <c r="G2" s="506"/>
      <c r="H2" s="506"/>
      <c r="I2" s="791"/>
      <c r="J2" s="791"/>
      <c r="L2" s="834" t="s">
        <v>737</v>
      </c>
      <c r="M2" s="834"/>
    </row>
    <row r="3" spans="1:28" ht="39.75" customHeight="1" x14ac:dyDescent="0.5">
      <c r="A3" s="507"/>
      <c r="B3" s="508"/>
      <c r="C3" s="508"/>
      <c r="D3" s="508"/>
      <c r="E3" s="508"/>
      <c r="F3" s="508"/>
      <c r="G3" s="509"/>
      <c r="H3" s="137" t="s">
        <v>1166</v>
      </c>
      <c r="I3" s="138" t="s">
        <v>848</v>
      </c>
      <c r="J3" s="138" t="s">
        <v>848</v>
      </c>
      <c r="L3" s="149" t="s">
        <v>1166</v>
      </c>
      <c r="M3" s="744" t="s">
        <v>848</v>
      </c>
      <c r="N3" s="745"/>
      <c r="Q3" s="746"/>
      <c r="R3" s="835" t="s">
        <v>779</v>
      </c>
      <c r="S3" s="835"/>
      <c r="U3" s="835" t="s">
        <v>779</v>
      </c>
      <c r="V3" s="835"/>
      <c r="W3" s="746"/>
      <c r="X3" s="835" t="s">
        <v>779</v>
      </c>
      <c r="Y3" s="835"/>
      <c r="Z3" s="149"/>
      <c r="AA3" s="835" t="s">
        <v>779</v>
      </c>
      <c r="AB3" s="835"/>
    </row>
    <row r="4" spans="1:28" ht="28.5" customHeight="1" x14ac:dyDescent="0.5">
      <c r="A4" s="510"/>
      <c r="B4" s="511"/>
      <c r="C4" s="511"/>
      <c r="D4" s="511"/>
      <c r="E4" s="511"/>
      <c r="F4" s="511"/>
      <c r="G4" s="141"/>
      <c r="H4" s="512" t="s">
        <v>88</v>
      </c>
      <c r="I4" s="512" t="s">
        <v>88</v>
      </c>
      <c r="J4" s="512" t="s">
        <v>88</v>
      </c>
      <c r="L4" s="747" t="s">
        <v>738</v>
      </c>
      <c r="M4" s="747" t="s">
        <v>738</v>
      </c>
      <c r="N4" s="139"/>
      <c r="Q4" s="748" t="s">
        <v>1386</v>
      </c>
      <c r="R4" s="149" t="s">
        <v>492</v>
      </c>
      <c r="S4" s="194" t="s">
        <v>740</v>
      </c>
      <c r="T4" s="142" t="s">
        <v>1387</v>
      </c>
      <c r="U4" s="121" t="s">
        <v>492</v>
      </c>
      <c r="V4" s="194" t="s">
        <v>740</v>
      </c>
      <c r="W4" s="748" t="s">
        <v>1388</v>
      </c>
      <c r="X4" s="149" t="s">
        <v>492</v>
      </c>
      <c r="Y4" s="194" t="s">
        <v>740</v>
      </c>
      <c r="Z4" s="142" t="s">
        <v>1389</v>
      </c>
      <c r="AA4" s="121" t="s">
        <v>492</v>
      </c>
      <c r="AB4" s="194" t="s">
        <v>740</v>
      </c>
    </row>
    <row r="5" spans="1:28" ht="12.75" customHeight="1" x14ac:dyDescent="0.4">
      <c r="A5" s="513">
        <v>1</v>
      </c>
      <c r="B5" s="724" t="s">
        <v>100</v>
      </c>
      <c r="C5" s="725"/>
      <c r="D5" s="725"/>
      <c r="E5" s="725"/>
      <c r="F5" s="725"/>
      <c r="G5" s="726"/>
      <c r="H5" s="144"/>
      <c r="I5" s="144"/>
      <c r="J5" s="144"/>
      <c r="L5" s="231"/>
      <c r="M5" s="231"/>
      <c r="N5" s="231"/>
      <c r="O5" s="134"/>
      <c r="Q5" s="746"/>
      <c r="R5" s="149"/>
      <c r="W5" s="746"/>
      <c r="X5" s="149"/>
      <c r="Z5" s="149"/>
    </row>
    <row r="6" spans="1:28" ht="12.75" customHeight="1" x14ac:dyDescent="0.4">
      <c r="A6" s="513" t="s">
        <v>219</v>
      </c>
      <c r="B6" s="206"/>
      <c r="C6" s="207" t="s">
        <v>46</v>
      </c>
      <c r="D6" s="207"/>
      <c r="E6" s="208"/>
      <c r="F6" s="208"/>
      <c r="G6" s="209"/>
      <c r="H6" s="284">
        <v>0</v>
      </c>
      <c r="I6" s="284">
        <v>0</v>
      </c>
      <c r="J6" s="284">
        <v>0</v>
      </c>
      <c r="L6" s="749"/>
      <c r="M6" s="749"/>
      <c r="N6" s="231"/>
      <c r="Q6" s="149" t="str">
        <f>IF(OR(AND(SUM(Table_10_UK!H6)&lt;&gt;0,ISBLANK(Table_10_UK!L6))),"Fail", "Pass")</f>
        <v>Pass</v>
      </c>
      <c r="R6" s="149" t="s">
        <v>755</v>
      </c>
      <c r="S6" s="121" t="str">
        <f>IF(Q6 = "Fail", R6, "")</f>
        <v/>
      </c>
      <c r="T6" s="149" t="str">
        <f>IF(AND(SUM(H6)=0,NOT(ISBLANK(L6))),"Fail","Pass")</f>
        <v>Pass</v>
      </c>
      <c r="U6" s="121" t="s">
        <v>741</v>
      </c>
      <c r="V6" s="121" t="str">
        <f>IF(T6 = "Fail", U6, "")</f>
        <v/>
      </c>
      <c r="W6" s="149" t="str">
        <f>IF(OR(AND(SUM(Table_10_UK!I6)&lt;&gt;0,ISBLANK(Table_10_UK!M6))),"Fail", "Pass")</f>
        <v>Pass</v>
      </c>
      <c r="X6" s="149" t="s">
        <v>782</v>
      </c>
      <c r="Y6" s="121" t="str">
        <f>IF(W6 = "Fail", X6, "")</f>
        <v/>
      </c>
      <c r="Z6" s="149" t="str">
        <f>IF(AND(SUM(I6)=0,NOT(ISBLANK(M6))),"Fail","Pass")</f>
        <v>Pass</v>
      </c>
      <c r="AA6" s="121" t="s">
        <v>802</v>
      </c>
      <c r="AB6" s="121" t="str">
        <f>IF(Z6 = "Fail", AA6, "")</f>
        <v/>
      </c>
    </row>
    <row r="7" spans="1:28" ht="12.75" customHeight="1" x14ac:dyDescent="0.4">
      <c r="A7" s="513" t="s">
        <v>220</v>
      </c>
      <c r="B7" s="206"/>
      <c r="C7" s="207" t="s">
        <v>45</v>
      </c>
      <c r="D7" s="207"/>
      <c r="E7" s="208"/>
      <c r="F7" s="208"/>
      <c r="G7" s="209"/>
      <c r="H7" s="284">
        <v>0</v>
      </c>
      <c r="I7" s="284">
        <v>0</v>
      </c>
      <c r="J7" s="284">
        <v>0</v>
      </c>
      <c r="L7" s="749"/>
      <c r="M7" s="749"/>
      <c r="N7" s="231"/>
      <c r="Q7" s="149" t="str">
        <f>IF(OR(AND(SUM(Table_10_UK!H7)&lt;&gt;0,ISBLANK(Table_10_UK!L7))),"Fail", "Pass")</f>
        <v>Pass</v>
      </c>
      <c r="R7" s="149" t="s">
        <v>756</v>
      </c>
      <c r="S7" s="121" t="str">
        <f t="shared" ref="S7:S56" si="0">IF(Q7 = "Fail", R7, "")</f>
        <v/>
      </c>
      <c r="T7" s="149" t="str">
        <f t="shared" ref="T7:T10" si="1">IF(AND(SUM(H7)=0,NOT(ISBLANK(L7))),"Fail","Pass")</f>
        <v>Pass</v>
      </c>
      <c r="U7" s="121" t="s">
        <v>742</v>
      </c>
      <c r="V7" s="121" t="str">
        <f t="shared" ref="V7:V56" si="2">IF(T7 = "Fail", U7, "")</f>
        <v/>
      </c>
      <c r="W7" s="149" t="str">
        <f>IF(OR(AND(SUM(Table_10_UK!I7)&lt;&gt;0,ISBLANK(Table_10_UK!M7))),"Fail", "Pass")</f>
        <v>Pass</v>
      </c>
      <c r="X7" s="149" t="s">
        <v>783</v>
      </c>
      <c r="Y7" s="121" t="str">
        <f t="shared" ref="Y7:Y10" si="3">IF(W7 = "Fail", X7, "")</f>
        <v/>
      </c>
      <c r="Z7" s="149" t="str">
        <f t="shared" ref="Z7:Z10" si="4">IF(AND(SUM(I7)=0,NOT(ISBLANK(M7))),"Fail","Pass")</f>
        <v>Pass</v>
      </c>
      <c r="AA7" s="121" t="s">
        <v>803</v>
      </c>
      <c r="AB7" s="121" t="str">
        <f t="shared" ref="AB7:AB10" si="5">IF(Z7 = "Fail", AA7, "")</f>
        <v/>
      </c>
    </row>
    <row r="8" spans="1:28" ht="12.75" customHeight="1" x14ac:dyDescent="0.4">
      <c r="A8" s="513" t="s">
        <v>221</v>
      </c>
      <c r="B8" s="206"/>
      <c r="C8" s="207" t="s">
        <v>47</v>
      </c>
      <c r="D8" s="207"/>
      <c r="E8" s="208"/>
      <c r="F8" s="208"/>
      <c r="G8" s="209"/>
      <c r="H8" s="284">
        <v>0</v>
      </c>
      <c r="I8" s="284">
        <v>0</v>
      </c>
      <c r="J8" s="284">
        <v>0</v>
      </c>
      <c r="L8" s="749"/>
      <c r="M8" s="749"/>
      <c r="N8" s="231"/>
      <c r="Q8" s="149" t="str">
        <f>IF(OR(AND(SUM(Table_10_UK!H8)&lt;&gt;0,ISBLANK(Table_10_UK!L8))),"Fail", "Pass")</f>
        <v>Pass</v>
      </c>
      <c r="R8" s="149" t="s">
        <v>757</v>
      </c>
      <c r="S8" s="121" t="str">
        <f t="shared" si="0"/>
        <v/>
      </c>
      <c r="T8" s="149" t="str">
        <f t="shared" si="1"/>
        <v>Pass</v>
      </c>
      <c r="U8" s="121" t="s">
        <v>743</v>
      </c>
      <c r="V8" s="121" t="str">
        <f t="shared" si="2"/>
        <v/>
      </c>
      <c r="W8" s="149" t="str">
        <f>IF(OR(AND(SUM(Table_10_UK!I8)&lt;&gt;0,ISBLANK(Table_10_UK!M8))),"Fail", "Pass")</f>
        <v>Pass</v>
      </c>
      <c r="X8" s="149" t="s">
        <v>784</v>
      </c>
      <c r="Y8" s="121" t="str">
        <f t="shared" si="3"/>
        <v/>
      </c>
      <c r="Z8" s="149" t="str">
        <f t="shared" si="4"/>
        <v>Pass</v>
      </c>
      <c r="AA8" s="121" t="s">
        <v>804</v>
      </c>
      <c r="AB8" s="121" t="str">
        <f t="shared" si="5"/>
        <v/>
      </c>
    </row>
    <row r="9" spans="1:28" ht="12.75" customHeight="1" x14ac:dyDescent="0.4">
      <c r="A9" s="513" t="s">
        <v>222</v>
      </c>
      <c r="B9" s="206"/>
      <c r="C9" s="207" t="s">
        <v>48</v>
      </c>
      <c r="D9" s="207"/>
      <c r="E9" s="208"/>
      <c r="F9" s="208"/>
      <c r="G9" s="209"/>
      <c r="H9" s="284">
        <v>0</v>
      </c>
      <c r="I9" s="284">
        <v>0</v>
      </c>
      <c r="J9" s="284">
        <v>0</v>
      </c>
      <c r="L9" s="749"/>
      <c r="M9" s="749"/>
      <c r="N9" s="231"/>
      <c r="Q9" s="149" t="str">
        <f>IF(OR(AND(SUM(Table_10_UK!H9)&lt;&gt;0,ISBLANK(Table_10_UK!L9))),"Fail", "Pass")</f>
        <v>Pass</v>
      </c>
      <c r="R9" s="149" t="s">
        <v>758</v>
      </c>
      <c r="S9" s="121" t="str">
        <f t="shared" si="0"/>
        <v/>
      </c>
      <c r="T9" s="149" t="str">
        <f t="shared" si="1"/>
        <v>Pass</v>
      </c>
      <c r="U9" s="121" t="s">
        <v>744</v>
      </c>
      <c r="V9" s="121" t="str">
        <f t="shared" si="2"/>
        <v/>
      </c>
      <c r="W9" s="149" t="str">
        <f>IF(OR(AND(SUM(Table_10_UK!I9)&lt;&gt;0,ISBLANK(Table_10_UK!M9))),"Fail", "Pass")</f>
        <v>Pass</v>
      </c>
      <c r="X9" s="149" t="s">
        <v>785</v>
      </c>
      <c r="Y9" s="121" t="str">
        <f t="shared" si="3"/>
        <v/>
      </c>
      <c r="Z9" s="149" t="str">
        <f t="shared" si="4"/>
        <v>Pass</v>
      </c>
      <c r="AA9" s="121" t="s">
        <v>805</v>
      </c>
      <c r="AB9" s="121" t="str">
        <f t="shared" si="5"/>
        <v/>
      </c>
    </row>
    <row r="10" spans="1:28" ht="12.75" customHeight="1" x14ac:dyDescent="0.4">
      <c r="A10" s="513" t="s">
        <v>223</v>
      </c>
      <c r="B10" s="206"/>
      <c r="C10" s="207" t="s">
        <v>68</v>
      </c>
      <c r="D10" s="207"/>
      <c r="E10" s="208"/>
      <c r="F10" s="208"/>
      <c r="G10" s="209"/>
      <c r="H10" s="284">
        <v>0</v>
      </c>
      <c r="I10" s="284">
        <v>0</v>
      </c>
      <c r="J10" s="284">
        <v>0</v>
      </c>
      <c r="L10" s="749"/>
      <c r="M10" s="749"/>
      <c r="N10" s="231"/>
      <c r="Q10" s="149" t="str">
        <f>IF(OR(AND(SUM(Table_10_UK!H10)&lt;&gt;0,ISBLANK(Table_10_UK!L10))),"Fail", "Pass")</f>
        <v>Pass</v>
      </c>
      <c r="R10" s="149" t="s">
        <v>759</v>
      </c>
      <c r="S10" s="121" t="str">
        <f t="shared" si="0"/>
        <v/>
      </c>
      <c r="T10" s="149" t="str">
        <f t="shared" si="1"/>
        <v>Pass</v>
      </c>
      <c r="U10" s="121" t="s">
        <v>745</v>
      </c>
      <c r="V10" s="121" t="str">
        <f t="shared" si="2"/>
        <v/>
      </c>
      <c r="W10" s="149" t="str">
        <f>IF(OR(AND(SUM(Table_10_UK!I10)&lt;&gt;0,ISBLANK(Table_10_UK!M10))),"Fail", "Pass")</f>
        <v>Pass</v>
      </c>
      <c r="X10" s="149" t="s">
        <v>786</v>
      </c>
      <c r="Y10" s="121" t="str">
        <f t="shared" si="3"/>
        <v/>
      </c>
      <c r="Z10" s="149" t="str">
        <f t="shared" si="4"/>
        <v>Pass</v>
      </c>
      <c r="AA10" s="121" t="s">
        <v>806</v>
      </c>
      <c r="AB10" s="121" t="str">
        <f t="shared" si="5"/>
        <v/>
      </c>
    </row>
    <row r="11" spans="1:28" ht="12.75" customHeight="1" x14ac:dyDescent="0.4">
      <c r="A11" s="513" t="s">
        <v>224</v>
      </c>
      <c r="B11" s="750"/>
      <c r="C11" s="751" t="s">
        <v>289</v>
      </c>
      <c r="D11" s="208"/>
      <c r="E11" s="208"/>
      <c r="F11" s="208"/>
      <c r="G11" s="209"/>
      <c r="H11" s="284">
        <v>0</v>
      </c>
      <c r="I11" s="284">
        <v>0</v>
      </c>
      <c r="J11" s="284">
        <v>0</v>
      </c>
      <c r="L11" s="752"/>
      <c r="M11" s="749"/>
      <c r="N11" s="231"/>
      <c r="Q11" s="149" t="str">
        <f>IF(OR(AND(SUM(Table_10_UK!H11)&lt;&gt;0,ISBLANK(Table_10_UK!L11))),"Fail", "Pass")</f>
        <v>Pass</v>
      </c>
      <c r="R11" s="149" t="s">
        <v>948</v>
      </c>
      <c r="S11" s="121" t="str">
        <f t="shared" si="0"/>
        <v/>
      </c>
      <c r="T11" s="149" t="str">
        <f>IF(AND(SUM(H11)=0,NOT(ISBLANK(L11))),"Fail","Pass")</f>
        <v>Pass</v>
      </c>
      <c r="U11" s="121" t="s">
        <v>949</v>
      </c>
      <c r="V11" s="121" t="str">
        <f t="shared" si="2"/>
        <v/>
      </c>
      <c r="W11" s="149" t="str">
        <f>IF(OR(AND(SUM(Table_10_UK!I11)&lt;&gt;0,ISBLANK(Table_10_UK!M11))),"Fail", "Pass")</f>
        <v>Pass</v>
      </c>
      <c r="X11" s="149" t="s">
        <v>950</v>
      </c>
      <c r="Y11" s="121" t="str">
        <f t="shared" ref="Y11" si="6">IF(W11 = "Fail", X11, "")</f>
        <v/>
      </c>
      <c r="Z11" s="149" t="str">
        <f>IF(AND(SUM(I11)=0,NOT(ISBLANK(M11))),"Fail","Pass")</f>
        <v>Pass</v>
      </c>
      <c r="AA11" s="121" t="s">
        <v>974</v>
      </c>
      <c r="AB11" s="121" t="str">
        <f t="shared" ref="AB11" si="7">IF(Z11 = "Fail", AA11, "")</f>
        <v/>
      </c>
    </row>
    <row r="12" spans="1:28" ht="12.75" customHeight="1" x14ac:dyDescent="0.4">
      <c r="A12" s="513" t="s">
        <v>225</v>
      </c>
      <c r="B12" s="753" t="s">
        <v>49</v>
      </c>
      <c r="C12" s="754"/>
      <c r="D12" s="754"/>
      <c r="E12" s="754"/>
      <c r="F12" s="754"/>
      <c r="G12" s="755"/>
      <c r="H12" s="154"/>
      <c r="I12" s="154"/>
      <c r="J12" s="154"/>
      <c r="L12" s="756"/>
      <c r="M12" s="756"/>
      <c r="N12" s="231"/>
      <c r="O12" s="134"/>
      <c r="R12" s="149"/>
      <c r="W12" s="149"/>
      <c r="X12" s="149"/>
      <c r="Z12" s="149"/>
    </row>
    <row r="13" spans="1:28" ht="12.75" customHeight="1" x14ac:dyDescent="0.4">
      <c r="A13" s="513"/>
      <c r="B13" s="167"/>
      <c r="C13" s="168"/>
      <c r="D13" s="168"/>
      <c r="E13" s="168"/>
      <c r="F13" s="168"/>
      <c r="G13" s="757"/>
      <c r="H13" s="160"/>
      <c r="I13" s="160"/>
      <c r="J13" s="160"/>
      <c r="L13" s="230"/>
      <c r="M13" s="230"/>
      <c r="N13" s="231"/>
      <c r="O13" s="134"/>
      <c r="R13" s="149"/>
      <c r="W13" s="149"/>
      <c r="X13" s="149"/>
      <c r="Z13" s="149"/>
    </row>
    <row r="14" spans="1:28" ht="12.75" customHeight="1" x14ac:dyDescent="0.4">
      <c r="A14" s="513">
        <v>2</v>
      </c>
      <c r="B14" s="169" t="s">
        <v>101</v>
      </c>
      <c r="C14" s="170"/>
      <c r="D14" s="170"/>
      <c r="E14" s="170"/>
      <c r="F14" s="170"/>
      <c r="G14" s="171"/>
      <c r="H14" s="162"/>
      <c r="I14" s="162"/>
      <c r="J14" s="162"/>
      <c r="L14" s="758"/>
      <c r="M14" s="758"/>
      <c r="N14" s="231"/>
      <c r="O14" s="134"/>
      <c r="R14" s="149"/>
      <c r="W14" s="149"/>
      <c r="X14" s="149"/>
      <c r="Z14" s="149"/>
    </row>
    <row r="15" spans="1:28" ht="12.75" customHeight="1" x14ac:dyDescent="0.4">
      <c r="A15" s="513" t="s">
        <v>227</v>
      </c>
      <c r="B15" s="206"/>
      <c r="C15" s="751" t="s">
        <v>396</v>
      </c>
      <c r="D15" s="208"/>
      <c r="E15" s="208"/>
      <c r="F15" s="208"/>
      <c r="G15" s="209"/>
      <c r="H15" s="284">
        <v>0</v>
      </c>
      <c r="I15" s="284">
        <v>0</v>
      </c>
      <c r="J15" s="284">
        <v>0</v>
      </c>
      <c r="L15" s="749"/>
      <c r="M15" s="749"/>
      <c r="N15" s="231"/>
      <c r="Q15" s="149" t="str">
        <f>IF(OR(AND(SUM(Table_10_UK!H15)&lt;&gt;0,ISBLANK(Table_10_UK!L15))),"Fail", "Pass")</f>
        <v>Pass</v>
      </c>
      <c r="R15" s="149" t="s">
        <v>951</v>
      </c>
      <c r="S15" s="121" t="str">
        <f>IF(Q15 = "Fail", R15, "")</f>
        <v/>
      </c>
      <c r="T15" s="149" t="str">
        <f>IF(AND(SUM(H15)=0,NOT(ISBLANK(L15))),"Fail","Pass")</f>
        <v>Pass</v>
      </c>
      <c r="U15" s="121" t="s">
        <v>965</v>
      </c>
      <c r="V15" s="121" t="str">
        <f t="shared" si="2"/>
        <v/>
      </c>
      <c r="W15" s="149" t="str">
        <f>IF(OR(AND(SUM(Table_10_UK!I15)&lt;&gt;0,ISBLANK(Table_10_UK!M15))),"Fail", "Pass")</f>
        <v>Pass</v>
      </c>
      <c r="X15" s="149" t="s">
        <v>967</v>
      </c>
      <c r="Y15" s="121" t="str">
        <f t="shared" ref="Y15:Y19" si="8">IF(W15 = "Fail", X15, "")</f>
        <v/>
      </c>
      <c r="Z15" s="149" t="str">
        <f t="shared" ref="Z15:Z19" si="9">IF(AND(SUM(I15)=0,NOT(ISBLANK(M15))),"Fail","Pass")</f>
        <v>Pass</v>
      </c>
      <c r="AA15" s="121" t="s">
        <v>975</v>
      </c>
      <c r="AB15" s="121" t="str">
        <f t="shared" ref="AB15:AB19" si="10">IF(Z15 = "Fail", AA15, "")</f>
        <v/>
      </c>
    </row>
    <row r="16" spans="1:28" ht="12.75" customHeight="1" x14ac:dyDescent="0.4">
      <c r="A16" s="513" t="s">
        <v>228</v>
      </c>
      <c r="B16" s="206"/>
      <c r="C16" s="751" t="s">
        <v>102</v>
      </c>
      <c r="D16" s="208"/>
      <c r="E16" s="208"/>
      <c r="F16" s="208"/>
      <c r="G16" s="209"/>
      <c r="H16" s="284">
        <v>0</v>
      </c>
      <c r="I16" s="284">
        <v>0</v>
      </c>
      <c r="J16" s="284">
        <v>0</v>
      </c>
      <c r="L16" s="749"/>
      <c r="M16" s="749"/>
      <c r="N16" s="231"/>
      <c r="Q16" s="149" t="str">
        <f>IF(OR(AND(SUM(Table_10_UK!H16)&lt;&gt;0,ISBLANK(Table_10_UK!L16))),"Fail", "Pass")</f>
        <v>Pass</v>
      </c>
      <c r="R16" s="149" t="s">
        <v>760</v>
      </c>
      <c r="S16" s="121" t="str">
        <f>IF(Q16 = "Fail", R16, "")</f>
        <v/>
      </c>
      <c r="T16" s="149" t="str">
        <f t="shared" ref="T16:T19" si="11">IF(AND(SUM(H16)=0,NOT(ISBLANK(L16))),"Fail","Pass")</f>
        <v>Pass</v>
      </c>
      <c r="U16" s="121" t="s">
        <v>746</v>
      </c>
      <c r="V16" s="121" t="str">
        <f t="shared" si="2"/>
        <v/>
      </c>
      <c r="W16" s="149" t="str">
        <f>IF(OR(AND(SUM(Table_10_UK!I16)&lt;&gt;0,ISBLANK(Table_10_UK!M16))),"Fail", "Pass")</f>
        <v>Pass</v>
      </c>
      <c r="X16" s="149" t="s">
        <v>787</v>
      </c>
      <c r="Y16" s="121" t="str">
        <f t="shared" si="8"/>
        <v/>
      </c>
      <c r="Z16" s="149" t="str">
        <f t="shared" si="9"/>
        <v>Pass</v>
      </c>
      <c r="AA16" s="121" t="s">
        <v>807</v>
      </c>
      <c r="AB16" s="121" t="str">
        <f t="shared" si="10"/>
        <v/>
      </c>
    </row>
    <row r="17" spans="1:28" ht="12.75" customHeight="1" x14ac:dyDescent="0.4">
      <c r="A17" s="513" t="s">
        <v>229</v>
      </c>
      <c r="B17" s="22"/>
      <c r="C17" s="759" t="s">
        <v>64</v>
      </c>
      <c r="D17" s="208"/>
      <c r="E17" s="208"/>
      <c r="F17" s="208"/>
      <c r="G17" s="209"/>
      <c r="H17" s="284">
        <v>0</v>
      </c>
      <c r="I17" s="284">
        <v>0</v>
      </c>
      <c r="J17" s="284">
        <v>0</v>
      </c>
      <c r="L17" s="749"/>
      <c r="M17" s="749"/>
      <c r="N17" s="231"/>
      <c r="Q17" s="149" t="str">
        <f>IF(OR(AND(SUM(Table_10_UK!H17)&lt;&gt;0,ISBLANK(Table_10_UK!L17))),"Fail", "Pass")</f>
        <v>Pass</v>
      </c>
      <c r="R17" s="149" t="s">
        <v>761</v>
      </c>
      <c r="S17" s="121" t="str">
        <f>IF(Q17 = "Fail", R17, "")</f>
        <v/>
      </c>
      <c r="T17" s="149" t="str">
        <f t="shared" si="11"/>
        <v>Pass</v>
      </c>
      <c r="U17" s="121" t="s">
        <v>966</v>
      </c>
      <c r="V17" s="121" t="str">
        <f t="shared" si="2"/>
        <v/>
      </c>
      <c r="W17" s="149" t="str">
        <f>IF(OR(AND(SUM(Table_10_UK!I17)&lt;&gt;0,ISBLANK(Table_10_UK!M17))),"Fail", "Pass")</f>
        <v>Pass</v>
      </c>
      <c r="X17" s="149" t="s">
        <v>788</v>
      </c>
      <c r="Y17" s="121" t="str">
        <f t="shared" si="8"/>
        <v/>
      </c>
      <c r="Z17" s="149" t="str">
        <f t="shared" si="9"/>
        <v>Pass</v>
      </c>
      <c r="AA17" s="121" t="s">
        <v>976</v>
      </c>
      <c r="AB17" s="121" t="str">
        <f t="shared" si="10"/>
        <v/>
      </c>
    </row>
    <row r="18" spans="1:28" ht="12.75" customHeight="1" x14ac:dyDescent="0.4">
      <c r="A18" s="513" t="s">
        <v>230</v>
      </c>
      <c r="B18" s="23"/>
      <c r="C18" s="759" t="s">
        <v>65</v>
      </c>
      <c r="D18" s="491"/>
      <c r="E18" s="491"/>
      <c r="F18" s="491"/>
      <c r="G18" s="492"/>
      <c r="H18" s="284">
        <v>0</v>
      </c>
      <c r="I18" s="284">
        <v>0</v>
      </c>
      <c r="J18" s="284">
        <v>0</v>
      </c>
      <c r="L18" s="749"/>
      <c r="M18" s="749"/>
      <c r="N18" s="231"/>
      <c r="Q18" s="149" t="str">
        <f>IF(OR(AND(SUM(Table_10_UK!H18)&lt;&gt;0,ISBLANK(Table_10_UK!L18))),"Fail", "Pass")</f>
        <v>Pass</v>
      </c>
      <c r="R18" s="149" t="s">
        <v>762</v>
      </c>
      <c r="S18" s="121" t="str">
        <f>IF(Q18 = "Fail", R18, "")</f>
        <v/>
      </c>
      <c r="T18" s="149" t="str">
        <f t="shared" si="11"/>
        <v>Pass</v>
      </c>
      <c r="U18" s="121" t="s">
        <v>775</v>
      </c>
      <c r="V18" s="121" t="str">
        <f t="shared" si="2"/>
        <v/>
      </c>
      <c r="W18" s="149" t="str">
        <f>IF(OR(AND(SUM(Table_10_UK!I18)&lt;&gt;0,ISBLANK(Table_10_UK!M18))),"Fail", "Pass")</f>
        <v>Pass</v>
      </c>
      <c r="X18" s="149" t="s">
        <v>789</v>
      </c>
      <c r="Y18" s="121" t="str">
        <f t="shared" si="8"/>
        <v/>
      </c>
      <c r="Z18" s="149" t="str">
        <f t="shared" si="9"/>
        <v>Pass</v>
      </c>
      <c r="AA18" s="121" t="s">
        <v>808</v>
      </c>
      <c r="AB18" s="121" t="str">
        <f t="shared" si="10"/>
        <v/>
      </c>
    </row>
    <row r="19" spans="1:28" ht="12.75" customHeight="1" x14ac:dyDescent="0.4">
      <c r="A19" s="513" t="s">
        <v>231</v>
      </c>
      <c r="B19" s="22"/>
      <c r="C19" s="759" t="s">
        <v>103</v>
      </c>
      <c r="D19" s="208"/>
      <c r="E19" s="208"/>
      <c r="F19" s="208"/>
      <c r="G19" s="209"/>
      <c r="H19" s="284">
        <v>0</v>
      </c>
      <c r="I19" s="284">
        <v>0</v>
      </c>
      <c r="J19" s="284">
        <v>0</v>
      </c>
      <c r="L19" s="760"/>
      <c r="M19" s="760"/>
      <c r="N19" s="761"/>
      <c r="Q19" s="149" t="str">
        <f>IF(OR(AND(SUM(Table_10_UK!H19)&lt;&gt;0,ISBLANK(Table_10_UK!L19))),"Fail", "Pass")</f>
        <v>Pass</v>
      </c>
      <c r="R19" s="149" t="s">
        <v>763</v>
      </c>
      <c r="S19" s="121" t="str">
        <f>IF(Q19 = "Fail", R19, "")</f>
        <v/>
      </c>
      <c r="T19" s="149" t="str">
        <f t="shared" si="11"/>
        <v>Pass</v>
      </c>
      <c r="U19" s="121" t="s">
        <v>776</v>
      </c>
      <c r="V19" s="121" t="str">
        <f t="shared" si="2"/>
        <v/>
      </c>
      <c r="W19" s="149" t="str">
        <f>IF(OR(AND(SUM(Table_10_UK!I19)&lt;&gt;0,ISBLANK(Table_10_UK!M19))),"Fail", "Pass")</f>
        <v>Pass</v>
      </c>
      <c r="X19" s="149" t="s">
        <v>790</v>
      </c>
      <c r="Y19" s="121" t="str">
        <f t="shared" si="8"/>
        <v/>
      </c>
      <c r="Z19" s="149" t="str">
        <f t="shared" si="9"/>
        <v>Pass</v>
      </c>
      <c r="AA19" s="121" t="s">
        <v>809</v>
      </c>
      <c r="AB19" s="121" t="str">
        <f t="shared" si="10"/>
        <v/>
      </c>
    </row>
    <row r="20" spans="1:28" ht="12.75" customHeight="1" x14ac:dyDescent="0.4">
      <c r="A20" s="513" t="s">
        <v>232</v>
      </c>
      <c r="B20" s="24" t="s">
        <v>67</v>
      </c>
      <c r="C20" s="33"/>
      <c r="D20" s="33"/>
      <c r="E20" s="33"/>
      <c r="F20" s="33"/>
      <c r="G20" s="29"/>
      <c r="H20" s="154"/>
      <c r="I20" s="154"/>
      <c r="J20" s="154"/>
      <c r="L20" s="756"/>
      <c r="M20" s="756"/>
      <c r="N20" s="231"/>
      <c r="O20" s="134"/>
      <c r="R20" s="149"/>
      <c r="W20" s="149"/>
      <c r="X20" s="149"/>
      <c r="Z20" s="149"/>
    </row>
    <row r="21" spans="1:28" ht="12.75" customHeight="1" x14ac:dyDescent="0.4">
      <c r="A21" s="513"/>
      <c r="B21" s="25"/>
      <c r="C21" s="208"/>
      <c r="D21" s="208"/>
      <c r="E21" s="208"/>
      <c r="F21" s="208"/>
      <c r="G21" s="209"/>
      <c r="H21" s="165"/>
      <c r="I21" s="165"/>
      <c r="J21" s="165"/>
      <c r="L21" s="230"/>
      <c r="M21" s="230"/>
      <c r="N21" s="231"/>
      <c r="O21" s="134"/>
      <c r="R21" s="149"/>
      <c r="W21" s="149"/>
      <c r="X21" s="149"/>
      <c r="Z21" s="149"/>
    </row>
    <row r="22" spans="1:28" ht="25.5" customHeight="1" x14ac:dyDescent="0.4">
      <c r="A22" s="513">
        <v>3</v>
      </c>
      <c r="B22" s="831" t="s">
        <v>397</v>
      </c>
      <c r="C22" s="832"/>
      <c r="D22" s="832"/>
      <c r="E22" s="832"/>
      <c r="F22" s="832"/>
      <c r="G22" s="833"/>
      <c r="H22" s="154"/>
      <c r="I22" s="154"/>
      <c r="J22" s="154"/>
      <c r="K22" s="134"/>
      <c r="L22" s="230"/>
      <c r="M22" s="230"/>
      <c r="N22" s="231"/>
      <c r="R22" s="149"/>
      <c r="W22" s="149"/>
      <c r="X22" s="149"/>
      <c r="Z22" s="149"/>
    </row>
    <row r="23" spans="1:28" ht="12.75" customHeight="1" x14ac:dyDescent="0.4">
      <c r="A23" s="513"/>
      <c r="B23" s="167"/>
      <c r="C23" s="168"/>
      <c r="D23" s="168"/>
      <c r="E23" s="168"/>
      <c r="F23" s="168"/>
      <c r="G23" s="757"/>
      <c r="H23" s="160"/>
      <c r="I23" s="160"/>
      <c r="J23" s="160"/>
      <c r="L23" s="758"/>
      <c r="M23" s="758"/>
      <c r="N23" s="231"/>
      <c r="O23" s="134"/>
      <c r="R23" s="149"/>
      <c r="W23" s="149"/>
      <c r="X23" s="149"/>
      <c r="Z23" s="149"/>
    </row>
    <row r="24" spans="1:28" ht="12.75" customHeight="1" x14ac:dyDescent="0.4">
      <c r="A24" s="513">
        <v>4</v>
      </c>
      <c r="B24" s="27" t="s">
        <v>398</v>
      </c>
      <c r="C24" s="35"/>
      <c r="D24" s="35"/>
      <c r="E24" s="35"/>
      <c r="F24" s="35"/>
      <c r="G24" s="31"/>
      <c r="H24" s="284">
        <v>0</v>
      </c>
      <c r="I24" s="284">
        <v>0</v>
      </c>
      <c r="J24" s="284">
        <v>0</v>
      </c>
      <c r="L24" s="749"/>
      <c r="M24" s="749"/>
      <c r="N24" s="231"/>
      <c r="Q24" s="149" t="str">
        <f>IF(OR(AND(SUM(Table_10_UK!H24)&lt;&gt;0,ISBLANK(Table_10_UK!L24))),"Fail", "Pass")</f>
        <v>Pass</v>
      </c>
      <c r="R24" s="149" t="s">
        <v>952</v>
      </c>
      <c r="S24" s="121" t="str">
        <f t="shared" si="0"/>
        <v/>
      </c>
      <c r="T24" s="149" t="str">
        <f>IF(AND(SUM(H24)=0,NOT(ISBLANK(L24))),"Fail","Pass")</f>
        <v>Pass</v>
      </c>
      <c r="U24" s="121" t="s">
        <v>963</v>
      </c>
      <c r="V24" s="121" t="str">
        <f t="shared" si="2"/>
        <v/>
      </c>
      <c r="W24" s="149" t="str">
        <f>IF(OR(AND(SUM(Table_10_UK!I24)&lt;&gt;0,ISBLANK(Table_10_UK!M24))),"Fail", "Pass")</f>
        <v>Pass</v>
      </c>
      <c r="X24" s="149" t="s">
        <v>968</v>
      </c>
      <c r="Y24" s="121" t="str">
        <f t="shared" ref="Y24:Y27" si="12">IF(W24 = "Fail", X24, "")</f>
        <v/>
      </c>
      <c r="Z24" s="149" t="str">
        <f t="shared" ref="Z24:Z27" si="13">IF(AND(SUM(I24)=0,NOT(ISBLANK(M24))),"Fail","Pass")</f>
        <v>Pass</v>
      </c>
      <c r="AA24" s="121" t="s">
        <v>977</v>
      </c>
      <c r="AB24" s="121" t="str">
        <f t="shared" ref="AB24:AB27" si="14">IF(Z24 = "Fail", AA24, "")</f>
        <v/>
      </c>
    </row>
    <row r="25" spans="1:28" ht="12.75" customHeight="1" x14ac:dyDescent="0.4">
      <c r="A25" s="513">
        <v>5</v>
      </c>
      <c r="B25" s="27" t="s">
        <v>597</v>
      </c>
      <c r="C25" s="35"/>
      <c r="D25" s="35"/>
      <c r="E25" s="35"/>
      <c r="F25" s="35"/>
      <c r="G25" s="31"/>
      <c r="H25" s="284">
        <v>0</v>
      </c>
      <c r="I25" s="284">
        <v>0</v>
      </c>
      <c r="J25" s="284">
        <v>0</v>
      </c>
      <c r="L25" s="749"/>
      <c r="M25" s="749"/>
      <c r="N25" s="231"/>
      <c r="Q25" s="149" t="str">
        <f>IF(OR(AND(SUM(Table_10_UK!H25)&lt;&gt;0,ISBLANK(Table_10_UK!L25))),"Fail", "Pass")</f>
        <v>Pass</v>
      </c>
      <c r="R25" s="149" t="s">
        <v>764</v>
      </c>
      <c r="S25" s="121" t="str">
        <f t="shared" si="0"/>
        <v/>
      </c>
      <c r="T25" s="149" t="str">
        <f t="shared" ref="T25:T27" si="15">IF(AND(SUM(H25)=0,NOT(ISBLANK(L25))),"Fail","Pass")</f>
        <v>Pass</v>
      </c>
      <c r="U25" s="121" t="s">
        <v>964</v>
      </c>
      <c r="V25" s="121" t="str">
        <f t="shared" si="2"/>
        <v/>
      </c>
      <c r="W25" s="149" t="str">
        <f>IF(OR(AND(SUM(Table_10_UK!I25)&lt;&gt;0,ISBLANK(Table_10_UK!M25))),"Fail", "Pass")</f>
        <v>Pass</v>
      </c>
      <c r="X25" s="149" t="s">
        <v>791</v>
      </c>
      <c r="Y25" s="121" t="str">
        <f t="shared" si="12"/>
        <v/>
      </c>
      <c r="Z25" s="149" t="str">
        <f t="shared" si="13"/>
        <v>Pass</v>
      </c>
      <c r="AA25" s="121" t="s">
        <v>978</v>
      </c>
      <c r="AB25" s="121" t="str">
        <f t="shared" si="14"/>
        <v/>
      </c>
    </row>
    <row r="26" spans="1:28" ht="12.75" customHeight="1" x14ac:dyDescent="0.4">
      <c r="A26" s="513">
        <v>6</v>
      </c>
      <c r="B26" s="28" t="s">
        <v>399</v>
      </c>
      <c r="C26" s="36"/>
      <c r="D26" s="36"/>
      <c r="E26" s="36"/>
      <c r="F26" s="36"/>
      <c r="G26" s="32"/>
      <c r="H26" s="284">
        <v>0</v>
      </c>
      <c r="I26" s="284">
        <v>0</v>
      </c>
      <c r="J26" s="284">
        <v>0</v>
      </c>
      <c r="L26" s="749"/>
      <c r="M26" s="749"/>
      <c r="N26" s="231"/>
      <c r="Q26" s="149" t="str">
        <f>IF(OR(AND(SUM(Table_10_UK!H26)&lt;&gt;0,ISBLANK(Table_10_UK!L26))),"Fail", "Pass")</f>
        <v>Pass</v>
      </c>
      <c r="R26" s="149" t="s">
        <v>765</v>
      </c>
      <c r="S26" s="121" t="str">
        <f t="shared" si="0"/>
        <v/>
      </c>
      <c r="T26" s="149" t="str">
        <f t="shared" si="15"/>
        <v>Pass</v>
      </c>
      <c r="U26" s="121" t="s">
        <v>777</v>
      </c>
      <c r="V26" s="121" t="str">
        <f t="shared" si="2"/>
        <v/>
      </c>
      <c r="W26" s="149" t="str">
        <f>IF(OR(AND(SUM(Table_10_UK!I26)&lt;&gt;0,ISBLANK(Table_10_UK!M26))),"Fail", "Pass")</f>
        <v>Pass</v>
      </c>
      <c r="X26" s="149" t="s">
        <v>792</v>
      </c>
      <c r="Y26" s="121" t="str">
        <f t="shared" si="12"/>
        <v/>
      </c>
      <c r="Z26" s="149" t="str">
        <f t="shared" si="13"/>
        <v>Pass</v>
      </c>
      <c r="AA26" s="121" t="s">
        <v>810</v>
      </c>
      <c r="AB26" s="121" t="str">
        <f t="shared" si="14"/>
        <v/>
      </c>
    </row>
    <row r="27" spans="1:28" ht="12.75" customHeight="1" x14ac:dyDescent="0.4">
      <c r="A27" s="513">
        <v>7</v>
      </c>
      <c r="B27" s="28" t="s">
        <v>400</v>
      </c>
      <c r="C27" s="36"/>
      <c r="D27" s="36"/>
      <c r="E27" s="36"/>
      <c r="F27" s="36"/>
      <c r="G27" s="32"/>
      <c r="H27" s="284">
        <v>0</v>
      </c>
      <c r="I27" s="284">
        <v>0</v>
      </c>
      <c r="J27" s="284">
        <v>0</v>
      </c>
      <c r="L27" s="749"/>
      <c r="M27" s="749"/>
      <c r="N27" s="231"/>
      <c r="Q27" s="149" t="str">
        <f>IF(OR(AND(SUM(Table_10_UK!H27)&lt;&gt;0,ISBLANK(Table_10_UK!L27))),"Fail", "Pass")</f>
        <v>Pass</v>
      </c>
      <c r="R27" s="149" t="s">
        <v>766</v>
      </c>
      <c r="S27" s="121" t="str">
        <f t="shared" si="0"/>
        <v/>
      </c>
      <c r="T27" s="149" t="str">
        <f t="shared" si="15"/>
        <v>Pass</v>
      </c>
      <c r="U27" s="121" t="s">
        <v>778</v>
      </c>
      <c r="V27" s="121" t="str">
        <f t="shared" si="2"/>
        <v/>
      </c>
      <c r="W27" s="149" t="str">
        <f>IF(OR(AND(SUM(Table_10_UK!I27)&lt;&gt;0,ISBLANK(Table_10_UK!M27))),"Fail", "Pass")</f>
        <v>Pass</v>
      </c>
      <c r="X27" s="149" t="s">
        <v>793</v>
      </c>
      <c r="Y27" s="121" t="str">
        <f t="shared" si="12"/>
        <v/>
      </c>
      <c r="Z27" s="149" t="str">
        <f t="shared" si="13"/>
        <v>Pass</v>
      </c>
      <c r="AA27" s="121" t="s">
        <v>811</v>
      </c>
      <c r="AB27" s="121" t="str">
        <f t="shared" si="14"/>
        <v/>
      </c>
    </row>
    <row r="28" spans="1:28" ht="12.75" customHeight="1" x14ac:dyDescent="0.4">
      <c r="A28" s="513"/>
      <c r="B28" s="167"/>
      <c r="C28" s="168"/>
      <c r="D28" s="168"/>
      <c r="E28" s="168"/>
      <c r="F28" s="168"/>
      <c r="G28" s="757"/>
      <c r="H28" s="160"/>
      <c r="I28" s="160"/>
      <c r="J28" s="160"/>
      <c r="L28" s="756"/>
      <c r="M28" s="756"/>
      <c r="N28" s="231"/>
      <c r="O28" s="134"/>
      <c r="R28" s="149"/>
      <c r="W28" s="149"/>
      <c r="X28" s="149"/>
      <c r="Z28" s="149"/>
    </row>
    <row r="29" spans="1:28" ht="12.75" customHeight="1" x14ac:dyDescent="0.4">
      <c r="A29" s="513">
        <v>8</v>
      </c>
      <c r="B29" s="753" t="s">
        <v>401</v>
      </c>
      <c r="C29" s="754"/>
      <c r="D29" s="754"/>
      <c r="E29" s="754"/>
      <c r="F29" s="754"/>
      <c r="G29" s="755"/>
      <c r="H29" s="154"/>
      <c r="I29" s="154"/>
      <c r="J29" s="154"/>
      <c r="L29" s="230"/>
      <c r="M29" s="230"/>
      <c r="N29" s="231"/>
      <c r="O29" s="134"/>
      <c r="R29" s="149"/>
      <c r="W29" s="149"/>
      <c r="X29" s="149"/>
      <c r="Z29" s="149"/>
    </row>
    <row r="30" spans="1:28" ht="12.75" customHeight="1" x14ac:dyDescent="0.4">
      <c r="A30" s="513"/>
      <c r="B30" s="762"/>
      <c r="C30" s="763"/>
      <c r="D30" s="763"/>
      <c r="E30" s="763"/>
      <c r="F30" s="763"/>
      <c r="G30" s="764"/>
      <c r="H30" s="160"/>
      <c r="I30" s="160"/>
      <c r="J30" s="160"/>
      <c r="L30" s="230"/>
      <c r="M30" s="230"/>
      <c r="N30" s="231"/>
      <c r="O30" s="134"/>
      <c r="R30" s="149"/>
      <c r="W30" s="149"/>
      <c r="X30" s="149"/>
      <c r="Z30" s="149"/>
    </row>
    <row r="31" spans="1:28" ht="12.75" customHeight="1" x14ac:dyDescent="0.4">
      <c r="A31" s="513">
        <v>9</v>
      </c>
      <c r="B31" s="170" t="s">
        <v>104</v>
      </c>
      <c r="C31" s="170"/>
      <c r="D31" s="170"/>
      <c r="E31" s="170"/>
      <c r="F31" s="170"/>
      <c r="G31" s="170"/>
      <c r="H31" s="725"/>
      <c r="I31" s="725"/>
      <c r="J31" s="725"/>
      <c r="L31" s="758"/>
      <c r="M31" s="758"/>
      <c r="N31" s="231"/>
      <c r="O31" s="134"/>
      <c r="R31" s="149"/>
      <c r="W31" s="149"/>
      <c r="X31" s="149"/>
      <c r="Z31" s="149"/>
    </row>
    <row r="32" spans="1:28" ht="12.75" customHeight="1" x14ac:dyDescent="0.4">
      <c r="A32" s="423" t="s">
        <v>652</v>
      </c>
      <c r="B32" s="167" t="s">
        <v>655</v>
      </c>
      <c r="C32" s="168"/>
      <c r="D32" s="168"/>
      <c r="E32" s="168"/>
      <c r="F32" s="168"/>
      <c r="G32" s="757"/>
      <c r="H32" s="284">
        <v>0</v>
      </c>
      <c r="I32" s="284">
        <v>0</v>
      </c>
      <c r="J32" s="284">
        <v>0</v>
      </c>
      <c r="L32" s="749"/>
      <c r="M32" s="749"/>
      <c r="N32" s="231"/>
      <c r="Q32" s="149" t="str">
        <f>IF(OR(AND(SUM(Table_10_UK!H32)&lt;&gt;0,ISBLANK(Table_10_UK!L32))),"Fail", "Pass")</f>
        <v>Pass</v>
      </c>
      <c r="R32" s="149" t="s">
        <v>953</v>
      </c>
      <c r="S32" s="121" t="str">
        <f t="shared" si="0"/>
        <v/>
      </c>
      <c r="T32" s="149" t="str">
        <f>IF(AND(SUM(H32)=0,NOT(ISBLANK(L32))),"Fail","Pass")</f>
        <v>Pass</v>
      </c>
      <c r="U32" s="121" t="s">
        <v>962</v>
      </c>
      <c r="V32" s="121" t="str">
        <f t="shared" si="2"/>
        <v/>
      </c>
      <c r="W32" s="149" t="str">
        <f>IF(OR(AND(SUM(Table_10_UK!I32)&lt;&gt;0,ISBLANK(Table_10_UK!M32))),"Fail", "Pass")</f>
        <v>Pass</v>
      </c>
      <c r="X32" s="149" t="s">
        <v>969</v>
      </c>
      <c r="Y32" s="121" t="str">
        <f t="shared" ref="Y32:Y33" si="16">IF(W32 = "Fail", X32, "")</f>
        <v/>
      </c>
      <c r="Z32" s="149" t="str">
        <f t="shared" ref="Z32:Z33" si="17">IF(AND(SUM(I32)=0,NOT(ISBLANK(M32))),"Fail","Pass")</f>
        <v>Pass</v>
      </c>
      <c r="AA32" s="121" t="s">
        <v>979</v>
      </c>
      <c r="AB32" s="121" t="str">
        <f t="shared" ref="AB32:AB33" si="18">IF(Z32 = "Fail", AA32, "")</f>
        <v/>
      </c>
    </row>
    <row r="33" spans="1:28" ht="12.75" customHeight="1" x14ac:dyDescent="0.4">
      <c r="A33" s="423" t="s">
        <v>653</v>
      </c>
      <c r="B33" s="167" t="s">
        <v>656</v>
      </c>
      <c r="C33" s="168"/>
      <c r="D33" s="168"/>
      <c r="E33" s="168"/>
      <c r="F33" s="168"/>
      <c r="G33" s="757"/>
      <c r="H33" s="284">
        <v>0</v>
      </c>
      <c r="I33" s="284">
        <v>0</v>
      </c>
      <c r="J33" s="284">
        <v>0</v>
      </c>
      <c r="L33" s="749"/>
      <c r="M33" s="749"/>
      <c r="N33" s="231"/>
      <c r="Q33" s="149" t="str">
        <f>IF(OR(AND(SUM(Table_10_UK!H33)&lt;&gt;0,ISBLANK(Table_10_UK!L33))),"Fail", "Pass")</f>
        <v>Pass</v>
      </c>
      <c r="R33" s="149" t="s">
        <v>767</v>
      </c>
      <c r="S33" s="121" t="str">
        <f t="shared" si="0"/>
        <v/>
      </c>
      <c r="T33" s="149" t="str">
        <f>IF(AND(SUM(H33)=0,NOT(ISBLANK(L33))),"Fail","Pass")</f>
        <v>Pass</v>
      </c>
      <c r="U33" s="121" t="s">
        <v>747</v>
      </c>
      <c r="V33" s="121" t="str">
        <f t="shared" si="2"/>
        <v/>
      </c>
      <c r="W33" s="149" t="str">
        <f>IF(OR(AND(SUM(Table_10_UK!I33)&lt;&gt;0,ISBLANK(Table_10_UK!M33))),"Fail", "Pass")</f>
        <v>Pass</v>
      </c>
      <c r="X33" s="149" t="s">
        <v>794</v>
      </c>
      <c r="Y33" s="121" t="str">
        <f t="shared" si="16"/>
        <v/>
      </c>
      <c r="Z33" s="149" t="str">
        <f t="shared" si="17"/>
        <v>Pass</v>
      </c>
      <c r="AA33" s="121" t="s">
        <v>812</v>
      </c>
      <c r="AB33" s="121" t="str">
        <f t="shared" si="18"/>
        <v/>
      </c>
    </row>
    <row r="34" spans="1:28" ht="12.75" customHeight="1" x14ac:dyDescent="0.4">
      <c r="A34" s="423" t="s">
        <v>654</v>
      </c>
      <c r="B34" s="24" t="s">
        <v>657</v>
      </c>
      <c r="C34" s="33"/>
      <c r="D34" s="33"/>
      <c r="E34" s="33"/>
      <c r="F34" s="33"/>
      <c r="G34" s="29"/>
      <c r="H34" s="154"/>
      <c r="I34" s="154"/>
      <c r="J34" s="154"/>
      <c r="L34" s="756"/>
      <c r="M34" s="756"/>
      <c r="N34" s="231"/>
      <c r="O34" s="134"/>
      <c r="R34" s="149"/>
      <c r="W34" s="149"/>
      <c r="X34" s="149"/>
      <c r="Z34" s="149"/>
    </row>
    <row r="35" spans="1:28" ht="12.75" customHeight="1" x14ac:dyDescent="0.4">
      <c r="A35" s="513"/>
      <c r="B35" s="167"/>
      <c r="C35" s="168"/>
      <c r="D35" s="168"/>
      <c r="E35" s="168"/>
      <c r="F35" s="168"/>
      <c r="G35" s="757"/>
      <c r="H35" s="160"/>
      <c r="I35" s="160"/>
      <c r="J35" s="160"/>
      <c r="L35" s="230"/>
      <c r="M35" s="230"/>
      <c r="N35" s="231"/>
      <c r="O35" s="134"/>
      <c r="R35" s="149"/>
      <c r="W35" s="149"/>
      <c r="X35" s="149"/>
      <c r="Z35" s="149"/>
    </row>
    <row r="36" spans="1:28" ht="12.75" customHeight="1" x14ac:dyDescent="0.4">
      <c r="A36" s="513">
        <v>10</v>
      </c>
      <c r="B36" s="753" t="s">
        <v>402</v>
      </c>
      <c r="C36" s="754"/>
      <c r="D36" s="754"/>
      <c r="E36" s="754"/>
      <c r="F36" s="754"/>
      <c r="G36" s="755"/>
      <c r="H36" s="154"/>
      <c r="I36" s="154"/>
      <c r="J36" s="154"/>
      <c r="L36" s="230"/>
      <c r="M36" s="230"/>
      <c r="N36" s="231"/>
      <c r="R36" s="149"/>
      <c r="W36" s="149"/>
      <c r="X36" s="149"/>
      <c r="Z36" s="149"/>
    </row>
    <row r="37" spans="1:28" ht="12.75" customHeight="1" x14ac:dyDescent="0.4">
      <c r="A37" s="513"/>
      <c r="B37" s="167"/>
      <c r="C37" s="168"/>
      <c r="D37" s="168"/>
      <c r="E37" s="168"/>
      <c r="F37" s="168"/>
      <c r="G37" s="757"/>
      <c r="H37" s="160"/>
      <c r="I37" s="160"/>
      <c r="J37" s="160"/>
      <c r="L37" s="758"/>
      <c r="M37" s="758"/>
      <c r="N37" s="231"/>
      <c r="O37" s="134"/>
      <c r="R37" s="149"/>
      <c r="W37" s="149"/>
      <c r="X37" s="149"/>
      <c r="Z37" s="149"/>
    </row>
    <row r="38" spans="1:28" ht="12.75" customHeight="1" x14ac:dyDescent="0.4">
      <c r="A38" s="513">
        <v>11</v>
      </c>
      <c r="B38" s="167" t="s">
        <v>106</v>
      </c>
      <c r="C38" s="168"/>
      <c r="D38" s="168"/>
      <c r="E38" s="168"/>
      <c r="F38" s="168"/>
      <c r="G38" s="757"/>
      <c r="H38" s="284">
        <v>0</v>
      </c>
      <c r="I38" s="284">
        <v>0</v>
      </c>
      <c r="J38" s="284">
        <v>0</v>
      </c>
      <c r="L38" s="749"/>
      <c r="M38" s="749"/>
      <c r="N38" s="231"/>
      <c r="Q38" s="149" t="str">
        <f>IF(OR(AND(SUM(Table_10_UK!H38)&lt;&gt;0,ISBLANK(Table_10_UK!L38))),"Fail", "Pass")</f>
        <v>Pass</v>
      </c>
      <c r="R38" s="149" t="s">
        <v>954</v>
      </c>
      <c r="S38" s="121" t="str">
        <f t="shared" si="0"/>
        <v/>
      </c>
      <c r="T38" s="149" t="str">
        <f>IF(AND(SUM(H38)=0,NOT(ISBLANK(L38))),"Fail","Pass")</f>
        <v>Pass</v>
      </c>
      <c r="U38" s="121" t="s">
        <v>961</v>
      </c>
      <c r="V38" s="121" t="str">
        <f t="shared" si="2"/>
        <v/>
      </c>
      <c r="W38" s="149" t="str">
        <f>IF(OR(AND(SUM(Table_10_UK!I38)&lt;&gt;0,ISBLANK(Table_10_UK!M38))),"Fail", "Pass")</f>
        <v>Pass</v>
      </c>
      <c r="X38" s="149" t="s">
        <v>970</v>
      </c>
      <c r="Y38" s="121" t="str">
        <f t="shared" ref="Y38:Y40" si="19">IF(W38 = "Fail", X38, "")</f>
        <v/>
      </c>
      <c r="Z38" s="149" t="str">
        <f t="shared" ref="Z38:Z40" si="20">IF(AND(SUM(I38)=0,NOT(ISBLANK(M38))),"Fail","Pass")</f>
        <v>Pass</v>
      </c>
      <c r="AA38" s="121" t="s">
        <v>980</v>
      </c>
      <c r="AB38" s="121" t="str">
        <f t="shared" ref="AB38:AB41" si="21">IF(Z38 = "Fail", AA38, "")</f>
        <v/>
      </c>
    </row>
    <row r="39" spans="1:28" ht="12.75" customHeight="1" x14ac:dyDescent="0.4">
      <c r="A39" s="513">
        <v>12</v>
      </c>
      <c r="B39" s="167" t="s">
        <v>598</v>
      </c>
      <c r="C39" s="168"/>
      <c r="D39" s="168"/>
      <c r="E39" s="168"/>
      <c r="F39" s="168"/>
      <c r="G39" s="757"/>
      <c r="H39" s="284">
        <v>0</v>
      </c>
      <c r="I39" s="284">
        <v>0</v>
      </c>
      <c r="J39" s="284">
        <v>0</v>
      </c>
      <c r="L39" s="749"/>
      <c r="M39" s="749"/>
      <c r="N39" s="231"/>
      <c r="Q39" s="149" t="str">
        <f>IF(OR(AND(SUM(Table_10_UK!H39)&lt;&gt;0,ISBLANK(Table_10_UK!L39))),"Fail", "Pass")</f>
        <v>Pass</v>
      </c>
      <c r="R39" s="149" t="s">
        <v>768</v>
      </c>
      <c r="S39" s="121" t="str">
        <f t="shared" si="0"/>
        <v/>
      </c>
      <c r="T39" s="149" t="str">
        <f t="shared" ref="T39:T40" si="22">IF(AND(SUM(H39)=0,NOT(ISBLANK(L39))),"Fail","Pass")</f>
        <v>Pass</v>
      </c>
      <c r="U39" s="121" t="s">
        <v>748</v>
      </c>
      <c r="V39" s="121" t="str">
        <f t="shared" si="2"/>
        <v/>
      </c>
      <c r="W39" s="149" t="str">
        <f>IF(OR(AND(SUM(Table_10_UK!I39)&lt;&gt;0,ISBLANK(Table_10_UK!M39))),"Fail", "Pass")</f>
        <v>Pass</v>
      </c>
      <c r="X39" s="149" t="s">
        <v>795</v>
      </c>
      <c r="Y39" s="121" t="str">
        <f t="shared" si="19"/>
        <v/>
      </c>
      <c r="Z39" s="149" t="str">
        <f t="shared" si="20"/>
        <v>Pass</v>
      </c>
      <c r="AA39" s="121" t="s">
        <v>813</v>
      </c>
      <c r="AB39" s="121" t="str">
        <f t="shared" si="21"/>
        <v/>
      </c>
    </row>
    <row r="40" spans="1:28" ht="12.75" customHeight="1" x14ac:dyDescent="0.4">
      <c r="A40" s="513">
        <v>13</v>
      </c>
      <c r="B40" s="167" t="s">
        <v>403</v>
      </c>
      <c r="C40" s="168"/>
      <c r="D40" s="168"/>
      <c r="E40" s="168"/>
      <c r="F40" s="168"/>
      <c r="G40" s="757"/>
      <c r="H40" s="284">
        <v>0</v>
      </c>
      <c r="I40" s="284">
        <v>0</v>
      </c>
      <c r="J40" s="284">
        <v>0</v>
      </c>
      <c r="L40" s="749"/>
      <c r="M40" s="749"/>
      <c r="N40" s="231"/>
      <c r="Q40" s="149" t="str">
        <f>IF(OR(AND(SUM(Table_10_UK!H40)&lt;&gt;0,ISBLANK(Table_10_UK!L40))),"Fail", "Pass")</f>
        <v>Pass</v>
      </c>
      <c r="R40" s="149" t="s">
        <v>769</v>
      </c>
      <c r="S40" s="121" t="str">
        <f t="shared" si="0"/>
        <v/>
      </c>
      <c r="T40" s="149" t="str">
        <f t="shared" si="22"/>
        <v>Pass</v>
      </c>
      <c r="U40" s="121" t="s">
        <v>749</v>
      </c>
      <c r="V40" s="121" t="str">
        <f t="shared" si="2"/>
        <v/>
      </c>
      <c r="W40" s="149" t="str">
        <f>IF(OR(AND(SUM(Table_10_UK!I40)&lt;&gt;0,ISBLANK(Table_10_UK!M40))),"Fail", "Pass")</f>
        <v>Pass</v>
      </c>
      <c r="X40" s="149" t="s">
        <v>796</v>
      </c>
      <c r="Y40" s="121" t="str">
        <f t="shared" si="19"/>
        <v/>
      </c>
      <c r="Z40" s="149" t="str">
        <f t="shared" si="20"/>
        <v>Pass</v>
      </c>
      <c r="AA40" s="121" t="s">
        <v>814</v>
      </c>
      <c r="AB40" s="121" t="str">
        <f t="shared" si="21"/>
        <v/>
      </c>
    </row>
    <row r="41" spans="1:28" ht="12.75" customHeight="1" x14ac:dyDescent="0.4">
      <c r="A41" s="513">
        <v>14</v>
      </c>
      <c r="B41" s="159" t="s">
        <v>924</v>
      </c>
      <c r="C41" s="168"/>
      <c r="D41" s="168"/>
      <c r="E41" s="168"/>
      <c r="F41" s="168"/>
      <c r="G41" s="757"/>
      <c r="H41" s="284">
        <v>0</v>
      </c>
      <c r="I41" s="284">
        <v>0</v>
      </c>
      <c r="J41" s="284">
        <v>0</v>
      </c>
      <c r="L41" s="749"/>
      <c r="M41" s="749"/>
      <c r="N41" s="231"/>
      <c r="Q41" s="149" t="str">
        <f>IF(OR(AND(SUM(Table_10_UK!H41)&lt;&gt;0,ISBLANK(Table_10_UK!L41))),"Fail", "Pass")</f>
        <v>Pass</v>
      </c>
      <c r="R41" s="149" t="s">
        <v>770</v>
      </c>
      <c r="S41" s="121" t="str">
        <f t="shared" ref="S41" si="23">IF(Q41 = "Fail", R41, "")</f>
        <v/>
      </c>
      <c r="T41" s="149" t="str">
        <f t="shared" ref="T41" si="24">IF(AND(SUM(H41)=0,NOT(ISBLANK(L41))),"Fail","Pass")</f>
        <v>Pass</v>
      </c>
      <c r="U41" s="121" t="s">
        <v>750</v>
      </c>
      <c r="V41" s="121" t="str">
        <f t="shared" ref="V41" si="25">IF(T41 = "Fail", U41, "")</f>
        <v/>
      </c>
      <c r="W41" s="149" t="str">
        <f>IF(OR(AND(SUM(Table_10_UK!I41)&lt;&gt;0,ISBLANK(Table_10_UK!M41))),"Fail", "Pass")</f>
        <v>Pass</v>
      </c>
      <c r="X41" s="149" t="s">
        <v>797</v>
      </c>
      <c r="Y41" s="121" t="str">
        <f t="shared" ref="Y41" si="26">IF(W41 = "Fail", X41, "")</f>
        <v/>
      </c>
      <c r="Z41" s="149" t="str">
        <f t="shared" ref="Z41" si="27">IF(AND(SUM(I41)=0,NOT(ISBLANK(M41))),"Fail","Pass")</f>
        <v>Pass</v>
      </c>
      <c r="AA41" s="121" t="s">
        <v>815</v>
      </c>
      <c r="AB41" s="121" t="str">
        <f t="shared" si="21"/>
        <v/>
      </c>
    </row>
    <row r="42" spans="1:28" ht="12.75" customHeight="1" x14ac:dyDescent="0.4">
      <c r="A42" s="513"/>
      <c r="B42" s="167"/>
      <c r="C42" s="168"/>
      <c r="D42" s="168"/>
      <c r="E42" s="168"/>
      <c r="F42" s="168"/>
      <c r="G42" s="757"/>
      <c r="H42" s="160"/>
      <c r="I42" s="160"/>
      <c r="J42" s="160"/>
      <c r="L42" s="756"/>
      <c r="M42" s="756"/>
      <c r="N42" s="231"/>
      <c r="O42" s="134"/>
      <c r="R42" s="149"/>
      <c r="W42" s="149"/>
      <c r="X42" s="149"/>
      <c r="Z42" s="149"/>
    </row>
    <row r="43" spans="1:28" ht="12.75" customHeight="1" x14ac:dyDescent="0.4">
      <c r="A43" s="513">
        <v>15</v>
      </c>
      <c r="B43" s="753" t="s">
        <v>187</v>
      </c>
      <c r="C43" s="754"/>
      <c r="D43" s="754"/>
      <c r="E43" s="754"/>
      <c r="F43" s="754"/>
      <c r="G43" s="755"/>
      <c r="H43" s="154"/>
      <c r="I43" s="154"/>
      <c r="J43" s="154"/>
      <c r="L43" s="230"/>
      <c r="M43" s="230"/>
      <c r="N43" s="231"/>
      <c r="R43" s="149"/>
      <c r="W43" s="149"/>
      <c r="X43" s="149"/>
      <c r="Z43" s="149"/>
    </row>
    <row r="44" spans="1:28" ht="12.75" customHeight="1" x14ac:dyDescent="0.4">
      <c r="A44" s="513"/>
      <c r="B44" s="167"/>
      <c r="C44" s="168"/>
      <c r="D44" s="168"/>
      <c r="E44" s="168"/>
      <c r="F44" s="168"/>
      <c r="G44" s="757"/>
      <c r="H44" s="160"/>
      <c r="I44" s="160"/>
      <c r="J44" s="160"/>
      <c r="L44" s="230"/>
      <c r="M44" s="230"/>
      <c r="N44" s="231"/>
      <c r="R44" s="149"/>
      <c r="W44" s="149"/>
      <c r="X44" s="149"/>
      <c r="Z44" s="149"/>
    </row>
    <row r="45" spans="1:28" ht="12.75" customHeight="1" x14ac:dyDescent="0.4">
      <c r="A45" s="513">
        <v>16</v>
      </c>
      <c r="B45" s="169" t="s">
        <v>599</v>
      </c>
      <c r="C45" s="170"/>
      <c r="D45" s="170"/>
      <c r="E45" s="170"/>
      <c r="F45" s="170"/>
      <c r="G45" s="171"/>
      <c r="H45" s="162"/>
      <c r="I45" s="162"/>
      <c r="J45" s="162"/>
      <c r="L45" s="758"/>
      <c r="M45" s="758"/>
      <c r="N45" s="231"/>
      <c r="O45" s="134"/>
      <c r="R45" s="149"/>
      <c r="W45" s="149"/>
      <c r="X45" s="149"/>
      <c r="Z45" s="149"/>
    </row>
    <row r="46" spans="1:28" ht="12.75" customHeight="1" x14ac:dyDescent="0.4">
      <c r="A46" s="513" t="s">
        <v>233</v>
      </c>
      <c r="B46" s="167"/>
      <c r="C46" s="168"/>
      <c r="D46" s="168" t="s">
        <v>107</v>
      </c>
      <c r="E46" s="168"/>
      <c r="F46" s="168"/>
      <c r="G46" s="757"/>
      <c r="H46" s="284">
        <v>0</v>
      </c>
      <c r="I46" s="284">
        <v>0</v>
      </c>
      <c r="J46" s="284">
        <v>0</v>
      </c>
      <c r="L46" s="749"/>
      <c r="M46" s="749"/>
      <c r="N46" s="231"/>
      <c r="Q46" s="149" t="str">
        <f>IF(OR(AND(SUM(Table_10_UK!H46)&lt;&gt;0,ISBLANK(Table_10_UK!L46))),"Fail", "Pass")</f>
        <v>Pass</v>
      </c>
      <c r="R46" s="149" t="s">
        <v>771</v>
      </c>
      <c r="S46" s="121" t="str">
        <f t="shared" si="0"/>
        <v/>
      </c>
      <c r="T46" s="149" t="str">
        <f>IF(AND(SUM(H46)=0,NOT(ISBLANK(L46))),"Fail","Pass")</f>
        <v>Pass</v>
      </c>
      <c r="U46" s="121" t="s">
        <v>751</v>
      </c>
      <c r="V46" s="121" t="str">
        <f t="shared" si="2"/>
        <v/>
      </c>
      <c r="W46" s="149" t="str">
        <f>IF(OR(AND(SUM(Table_10_UK!I46)&lt;&gt;0,ISBLANK(Table_10_UK!M46))),"Fail", "Pass")</f>
        <v>Pass</v>
      </c>
      <c r="X46" s="149" t="s">
        <v>798</v>
      </c>
      <c r="Y46" s="121" t="str">
        <f t="shared" ref="Y46:Y49" si="28">IF(W46 = "Fail", X46, "")</f>
        <v/>
      </c>
      <c r="Z46" s="149" t="str">
        <f t="shared" ref="Z46:Z49" si="29">IF(AND(SUM(I46)=0,NOT(ISBLANK(M46))),"Fail","Pass")</f>
        <v>Pass</v>
      </c>
      <c r="AA46" s="121" t="s">
        <v>816</v>
      </c>
      <c r="AB46" s="121" t="str">
        <f t="shared" ref="AB46:AB51" si="30">IF(Z46 = "Fail", AA46, "")</f>
        <v/>
      </c>
    </row>
    <row r="47" spans="1:28" ht="12.75" customHeight="1" x14ac:dyDescent="0.4">
      <c r="A47" s="513" t="s">
        <v>234</v>
      </c>
      <c r="B47" s="167"/>
      <c r="C47" s="168"/>
      <c r="D47" s="168" t="s">
        <v>108</v>
      </c>
      <c r="E47" s="168"/>
      <c r="F47" s="168"/>
      <c r="G47" s="757"/>
      <c r="H47" s="284">
        <v>0</v>
      </c>
      <c r="I47" s="284">
        <v>0</v>
      </c>
      <c r="J47" s="284">
        <v>0</v>
      </c>
      <c r="L47" s="749"/>
      <c r="M47" s="749"/>
      <c r="N47" s="231"/>
      <c r="Q47" s="149" t="str">
        <f>IF(OR(AND(SUM(Table_10_UK!H47)&lt;&gt;0,ISBLANK(Table_10_UK!L47))),"Fail", "Pass")</f>
        <v>Pass</v>
      </c>
      <c r="R47" s="149" t="s">
        <v>772</v>
      </c>
      <c r="S47" s="121" t="str">
        <f t="shared" si="0"/>
        <v/>
      </c>
      <c r="T47" s="149" t="str">
        <f t="shared" ref="T47:T49" si="31">IF(AND(SUM(H47)=0,NOT(ISBLANK(L47))),"Fail","Pass")</f>
        <v>Pass</v>
      </c>
      <c r="U47" s="121" t="s">
        <v>752</v>
      </c>
      <c r="V47" s="121" t="str">
        <f t="shared" si="2"/>
        <v/>
      </c>
      <c r="W47" s="149" t="str">
        <f>IF(OR(AND(SUM(Table_10_UK!I47)&lt;&gt;0,ISBLANK(Table_10_UK!M47))),"Fail", "Pass")</f>
        <v>Pass</v>
      </c>
      <c r="X47" s="149" t="s">
        <v>799</v>
      </c>
      <c r="Y47" s="121" t="str">
        <f t="shared" si="28"/>
        <v/>
      </c>
      <c r="Z47" s="149" t="str">
        <f t="shared" si="29"/>
        <v>Pass</v>
      </c>
      <c r="AA47" s="121" t="s">
        <v>817</v>
      </c>
      <c r="AB47" s="121" t="str">
        <f t="shared" si="30"/>
        <v/>
      </c>
    </row>
    <row r="48" spans="1:28" ht="12.75" customHeight="1" x14ac:dyDescent="0.4">
      <c r="A48" s="513" t="s">
        <v>857</v>
      </c>
      <c r="B48" s="167"/>
      <c r="C48" s="168"/>
      <c r="D48" s="168" t="s">
        <v>109</v>
      </c>
      <c r="E48" s="168"/>
      <c r="F48" s="168"/>
      <c r="G48" s="757"/>
      <c r="H48" s="284">
        <v>0</v>
      </c>
      <c r="I48" s="284">
        <v>0</v>
      </c>
      <c r="J48" s="284">
        <v>0</v>
      </c>
      <c r="L48" s="749"/>
      <c r="M48" s="749"/>
      <c r="N48" s="231"/>
      <c r="Q48" s="149" t="str">
        <f>IF(OR(AND(SUM(Table_10_UK!H48)&lt;&gt;0,ISBLANK(Table_10_UK!L48))),"Fail", "Pass")</f>
        <v>Pass</v>
      </c>
      <c r="R48" s="149" t="s">
        <v>773</v>
      </c>
      <c r="S48" s="121" t="str">
        <f t="shared" si="0"/>
        <v/>
      </c>
      <c r="T48" s="149" t="str">
        <f t="shared" si="31"/>
        <v>Pass</v>
      </c>
      <c r="U48" s="121" t="s">
        <v>753</v>
      </c>
      <c r="V48" s="121" t="str">
        <f t="shared" si="2"/>
        <v/>
      </c>
      <c r="W48" s="149" t="str">
        <f>IF(OR(AND(SUM(Table_10_UK!I48)&lt;&gt;0,ISBLANK(Table_10_UK!M48))),"Fail", "Pass")</f>
        <v>Pass</v>
      </c>
      <c r="X48" s="149" t="s">
        <v>800</v>
      </c>
      <c r="Y48" s="121" t="str">
        <f t="shared" si="28"/>
        <v/>
      </c>
      <c r="Z48" s="149" t="str">
        <f t="shared" si="29"/>
        <v>Pass</v>
      </c>
      <c r="AA48" s="121" t="s">
        <v>818</v>
      </c>
      <c r="AB48" s="121" t="str">
        <f t="shared" si="30"/>
        <v/>
      </c>
    </row>
    <row r="49" spans="1:28" ht="12.75" customHeight="1" x14ac:dyDescent="0.4">
      <c r="A49" s="513" t="s">
        <v>858</v>
      </c>
      <c r="B49" s="167"/>
      <c r="C49" s="168"/>
      <c r="D49" s="168" t="s">
        <v>739</v>
      </c>
      <c r="E49" s="168"/>
      <c r="F49" s="168"/>
      <c r="G49" s="757"/>
      <c r="H49" s="284">
        <v>0</v>
      </c>
      <c r="I49" s="284">
        <v>0</v>
      </c>
      <c r="J49" s="284">
        <v>0</v>
      </c>
      <c r="L49" s="749"/>
      <c r="M49" s="749"/>
      <c r="N49" s="231"/>
      <c r="Q49" s="149" t="str">
        <f>IF(OR(AND(SUM(Table_10_UK!H49)&lt;&gt;0,ISBLANK(Table_10_UK!L49))),"Fail", "Pass")</f>
        <v>Pass</v>
      </c>
      <c r="R49" s="149" t="s">
        <v>774</v>
      </c>
      <c r="S49" s="121" t="str">
        <f t="shared" si="0"/>
        <v/>
      </c>
      <c r="T49" s="149" t="str">
        <f t="shared" si="31"/>
        <v>Pass</v>
      </c>
      <c r="U49" s="121" t="s">
        <v>754</v>
      </c>
      <c r="V49" s="121" t="str">
        <f t="shared" si="2"/>
        <v/>
      </c>
      <c r="W49" s="149" t="str">
        <f>IF(OR(AND(SUM(Table_10_UK!I49)&lt;&gt;0,ISBLANK(Table_10_UK!M49))),"Fail", "Pass")</f>
        <v>Pass</v>
      </c>
      <c r="X49" s="149" t="s">
        <v>801</v>
      </c>
      <c r="Y49" s="121" t="str">
        <f t="shared" si="28"/>
        <v/>
      </c>
      <c r="Z49" s="149" t="str">
        <f t="shared" si="29"/>
        <v>Pass</v>
      </c>
      <c r="AA49" s="121" t="s">
        <v>819</v>
      </c>
      <c r="AB49" s="121" t="str">
        <f t="shared" si="30"/>
        <v/>
      </c>
    </row>
    <row r="50" spans="1:28" ht="12.75" customHeight="1" x14ac:dyDescent="0.4">
      <c r="A50" s="513" t="s">
        <v>859</v>
      </c>
      <c r="B50" s="159"/>
      <c r="D50" s="168" t="s">
        <v>845</v>
      </c>
      <c r="E50" s="489"/>
      <c r="F50" s="489"/>
      <c r="G50" s="490"/>
      <c r="H50" s="282"/>
      <c r="I50" s="282"/>
      <c r="J50" s="282"/>
      <c r="L50" s="756"/>
      <c r="M50" s="756"/>
      <c r="N50" s="231"/>
      <c r="O50" s="134"/>
      <c r="R50" s="149"/>
      <c r="W50" s="149"/>
      <c r="X50" s="149"/>
      <c r="Z50" s="149"/>
    </row>
    <row r="51" spans="1:28" ht="12.75" customHeight="1" x14ac:dyDescent="0.4">
      <c r="A51" s="513" t="s">
        <v>860</v>
      </c>
      <c r="B51" s="159"/>
      <c r="C51" s="280"/>
      <c r="D51" s="489" t="s">
        <v>846</v>
      </c>
      <c r="E51" s="489"/>
      <c r="F51" s="489"/>
      <c r="G51" s="490"/>
      <c r="H51" s="284">
        <v>0</v>
      </c>
      <c r="I51" s="284">
        <v>0</v>
      </c>
      <c r="J51" s="284">
        <v>0</v>
      </c>
      <c r="K51" s="134"/>
      <c r="L51" s="749"/>
      <c r="M51" s="749"/>
      <c r="N51" s="231"/>
      <c r="O51" s="134"/>
      <c r="Q51" s="149" t="str">
        <f>IF(OR(AND(SUM(Table_10_UK!H51)&lt;&gt;0,ISBLANK(Table_10_UK!L51))),"Fail", "Pass")</f>
        <v>Pass</v>
      </c>
      <c r="R51" s="149" t="s">
        <v>955</v>
      </c>
      <c r="S51" s="121" t="str">
        <f t="shared" ref="S51" si="32">IF(Q51 = "Fail", R51, "")</f>
        <v/>
      </c>
      <c r="T51" s="149" t="str">
        <f>IF(AND(SUM(H51)=0,NOT(ISBLANK(L51))),"Fail","Pass")</f>
        <v>Pass</v>
      </c>
      <c r="U51" s="121" t="s">
        <v>960</v>
      </c>
      <c r="V51" s="121" t="str">
        <f t="shared" ref="V51" si="33">IF(T51 = "Fail", U51, "")</f>
        <v/>
      </c>
      <c r="W51" s="149" t="str">
        <f>IF(OR(AND(SUM(Table_10_UK!I51)&lt;&gt;0,ISBLANK(Table_10_UK!M51))),"Fail", "Pass")</f>
        <v>Pass</v>
      </c>
      <c r="X51" s="149" t="s">
        <v>971</v>
      </c>
      <c r="Y51" s="121" t="str">
        <f t="shared" ref="Y51" si="34">IF(W51 = "Fail", X51, "")</f>
        <v/>
      </c>
      <c r="Z51" s="149" t="str">
        <f t="shared" ref="Z51" si="35">IF(AND(SUM(I51)=0,NOT(ISBLANK(M51))),"Fail","Pass")</f>
        <v>Pass</v>
      </c>
      <c r="AA51" s="121" t="s">
        <v>981</v>
      </c>
      <c r="AB51" s="121" t="str">
        <f t="shared" si="30"/>
        <v/>
      </c>
    </row>
    <row r="52" spans="1:28" ht="12.75" customHeight="1" x14ac:dyDescent="0.4">
      <c r="A52" s="513" t="s">
        <v>861</v>
      </c>
      <c r="B52" s="157"/>
      <c r="C52" s="157" t="s">
        <v>51</v>
      </c>
      <c r="D52" s="157"/>
      <c r="E52" s="157"/>
      <c r="F52" s="157"/>
      <c r="G52" s="157"/>
      <c r="H52" s="547"/>
      <c r="I52" s="236"/>
      <c r="J52" s="322"/>
      <c r="L52" s="230"/>
      <c r="M52" s="230"/>
      <c r="N52" s="231"/>
      <c r="O52" s="134"/>
      <c r="R52" s="149"/>
      <c r="W52" s="149"/>
      <c r="X52" s="149"/>
      <c r="Z52" s="149"/>
    </row>
    <row r="53" spans="1:28" x14ac:dyDescent="0.4">
      <c r="A53" s="513"/>
      <c r="B53" s="167"/>
      <c r="C53" s="168"/>
      <c r="D53" s="168"/>
      <c r="E53" s="168"/>
      <c r="F53" s="168"/>
      <c r="G53" s="757"/>
      <c r="H53" s="173"/>
      <c r="I53" s="173"/>
      <c r="J53" s="173"/>
      <c r="L53" s="230"/>
      <c r="M53" s="230"/>
      <c r="N53" s="231"/>
      <c r="O53" s="134"/>
      <c r="R53" s="149"/>
      <c r="W53" s="149"/>
      <c r="X53" s="149"/>
      <c r="Z53" s="149"/>
    </row>
    <row r="54" spans="1:28" x14ac:dyDescent="0.4">
      <c r="A54" s="513">
        <v>17</v>
      </c>
      <c r="B54" s="169" t="s">
        <v>194</v>
      </c>
      <c r="C54" s="170"/>
      <c r="D54" s="170"/>
      <c r="E54" s="170"/>
      <c r="F54" s="170"/>
      <c r="G54" s="171"/>
      <c r="H54" s="162"/>
      <c r="I54" s="162"/>
      <c r="J54" s="162"/>
      <c r="L54" s="230"/>
      <c r="M54" s="230"/>
      <c r="N54" s="231"/>
      <c r="R54" s="149"/>
      <c r="W54" s="149"/>
      <c r="X54" s="149"/>
      <c r="Z54" s="149"/>
    </row>
    <row r="55" spans="1:28" x14ac:dyDescent="0.4">
      <c r="A55" s="513" t="s">
        <v>862</v>
      </c>
      <c r="B55" s="167"/>
      <c r="C55" s="168" t="s">
        <v>105</v>
      </c>
      <c r="D55" s="168"/>
      <c r="E55" s="168"/>
      <c r="F55" s="168"/>
      <c r="G55" s="757"/>
      <c r="H55" s="284">
        <v>0</v>
      </c>
      <c r="I55" s="284">
        <v>0</v>
      </c>
      <c r="J55" s="284">
        <v>0</v>
      </c>
      <c r="L55" s="749"/>
      <c r="M55" s="749"/>
      <c r="N55" s="231"/>
      <c r="Q55" s="149" t="str">
        <f>IF(OR(AND(SUM(Table_10_UK!H55)&lt;&gt;0,ISBLANK(Table_10_UK!L55))),"Fail", "Pass")</f>
        <v>Pass</v>
      </c>
      <c r="R55" s="149" t="s">
        <v>956</v>
      </c>
      <c r="S55" s="121" t="str">
        <f t="shared" si="0"/>
        <v/>
      </c>
      <c r="T55" s="149" t="str">
        <f>IF(AND(SUM(H55)=0,NOT(ISBLANK(L55))),"Fail","Pass")</f>
        <v>Pass</v>
      </c>
      <c r="U55" s="121" t="s">
        <v>958</v>
      </c>
      <c r="V55" s="121" t="str">
        <f t="shared" si="2"/>
        <v/>
      </c>
      <c r="W55" s="149" t="str">
        <f>IF(OR(AND(SUM(Table_10_UK!I55)&lt;&gt;0,ISBLANK(Table_10_UK!M55))),"Fail", "Pass")</f>
        <v>Pass</v>
      </c>
      <c r="X55" s="149" t="s">
        <v>972</v>
      </c>
      <c r="Y55" s="121" t="str">
        <f t="shared" ref="Y55:Y56" si="36">IF(W55 = "Fail", X55, "")</f>
        <v/>
      </c>
      <c r="Z55" s="149" t="str">
        <f t="shared" ref="Z55:Z56" si="37">IF(AND(SUM(I55)=0,NOT(ISBLANK(M55))),"Fail","Pass")</f>
        <v>Pass</v>
      </c>
      <c r="AA55" s="121" t="s">
        <v>982</v>
      </c>
      <c r="AB55" s="121" t="str">
        <f t="shared" ref="AB55:AB56" si="38">IF(Z55 = "Fail", AA55, "")</f>
        <v/>
      </c>
    </row>
    <row r="56" spans="1:28" x14ac:dyDescent="0.4">
      <c r="A56" s="513" t="s">
        <v>863</v>
      </c>
      <c r="B56" s="765"/>
      <c r="C56" s="168" t="s">
        <v>395</v>
      </c>
      <c r="D56" s="168"/>
      <c r="E56" s="489"/>
      <c r="F56" s="489"/>
      <c r="G56" s="490"/>
      <c r="H56" s="284">
        <v>0</v>
      </c>
      <c r="I56" s="284">
        <v>0</v>
      </c>
      <c r="J56" s="284">
        <v>0</v>
      </c>
      <c r="L56" s="749"/>
      <c r="M56" s="749"/>
      <c r="N56" s="231"/>
      <c r="Q56" s="149" t="str">
        <f>IF(OR(AND(SUM(Table_10_UK!H56)&lt;&gt;0,ISBLANK(Table_10_UK!L56))),"Fail", "Pass")</f>
        <v>Pass</v>
      </c>
      <c r="R56" s="149" t="s">
        <v>957</v>
      </c>
      <c r="S56" s="121" t="str">
        <f t="shared" si="0"/>
        <v/>
      </c>
      <c r="T56" s="149" t="str">
        <f>IF(AND(SUM(H56)=0,NOT(ISBLANK(L56))),"Fail","Pass")</f>
        <v>Pass</v>
      </c>
      <c r="U56" s="121" t="s">
        <v>959</v>
      </c>
      <c r="V56" s="121" t="str">
        <f t="shared" si="2"/>
        <v/>
      </c>
      <c r="W56" s="149" t="str">
        <f>IF(OR(AND(SUM(Table_10_UK!I56)&lt;&gt;0,ISBLANK(Table_10_UK!M56))),"Fail", "Pass")</f>
        <v>Pass</v>
      </c>
      <c r="X56" s="149" t="s">
        <v>973</v>
      </c>
      <c r="Y56" s="121" t="str">
        <f t="shared" si="36"/>
        <v/>
      </c>
      <c r="Z56" s="149" t="str">
        <f t="shared" si="37"/>
        <v>Pass</v>
      </c>
      <c r="AA56" s="121" t="s">
        <v>983</v>
      </c>
      <c r="AB56" s="121" t="str">
        <f t="shared" si="38"/>
        <v/>
      </c>
    </row>
    <row r="57" spans="1:28" x14ac:dyDescent="0.4">
      <c r="G57" s="134"/>
      <c r="M57" s="766"/>
      <c r="N57" s="766"/>
    </row>
    <row r="58" spans="1:28" x14ac:dyDescent="0.4">
      <c r="B58" s="121" t="s">
        <v>295</v>
      </c>
      <c r="M58" s="766"/>
      <c r="N58" s="766"/>
    </row>
    <row r="59" spans="1:28" x14ac:dyDescent="0.4">
      <c r="M59" s="766"/>
      <c r="N59" s="766"/>
    </row>
    <row r="60" spans="1:28" x14ac:dyDescent="0.4">
      <c r="M60" s="766"/>
      <c r="N60" s="766"/>
    </row>
    <row r="61" spans="1:28" x14ac:dyDescent="0.4">
      <c r="M61" s="766"/>
      <c r="N61" s="766"/>
    </row>
    <row r="62" spans="1:28" x14ac:dyDescent="0.4">
      <c r="M62" s="766"/>
      <c r="N62" s="766"/>
    </row>
  </sheetData>
  <sheetProtection algorithmName="SHA-512" hashValue="ZXQfvo6NKEMIyVv0+p2zh7zf3XYVhHhLRFm+k97LqOlKh48o7EptorzkxRh/0LqbbtoyZZg4JhKJpwiPRos33Q==" saltValue="S5D35KfVQ4ZRhOmVhbwUlA==" spinCount="100000" sheet="1" objects="1" scenarios="1"/>
  <mergeCells count="9">
    <mergeCell ref="B1:G1"/>
    <mergeCell ref="B22:G22"/>
    <mergeCell ref="L2:M2"/>
    <mergeCell ref="X3:Y3"/>
    <mergeCell ref="AA3:AB3"/>
    <mergeCell ref="R3:S3"/>
    <mergeCell ref="U3:V3"/>
    <mergeCell ref="I1:I2"/>
    <mergeCell ref="J1:J2"/>
  </mergeCells>
  <conditionalFormatting sqref="Z52:Z56 W52:W56 T52:T56 Q52:Q56 Q6:Q40 T6:T40 W6:W40 Z6:Z40 Z42:Z50 W42:W50 T42:T50 Q42:Q50">
    <cfRule type="cellIs" dxfId="30" priority="33" operator="equal">
      <formula>"Fail"</formula>
    </cfRule>
  </conditionalFormatting>
  <conditionalFormatting sqref="Z51 W51 T51 Q51">
    <cfRule type="cellIs" dxfId="29" priority="32" operator="equal">
      <formula>"Fail"</formula>
    </cfRule>
  </conditionalFormatting>
  <conditionalFormatting sqref="Q41 T41 W41 Z41">
    <cfRule type="cellIs" dxfId="28" priority="29" operator="equal">
      <formula>"Fail"</formula>
    </cfRule>
  </conditionalFormatting>
  <conditionalFormatting sqref="I6">
    <cfRule type="expression" dxfId="27" priority="28">
      <formula>I6&lt;&gt;J6</formula>
    </cfRule>
  </conditionalFormatting>
  <conditionalFormatting sqref="I7">
    <cfRule type="expression" dxfId="26" priority="27">
      <formula>I7&lt;&gt;J7</formula>
    </cfRule>
  </conditionalFormatting>
  <conditionalFormatting sqref="I8">
    <cfRule type="expression" dxfId="25" priority="26">
      <formula>I8&lt;&gt;J8</formula>
    </cfRule>
  </conditionalFormatting>
  <conditionalFormatting sqref="I9">
    <cfRule type="expression" dxfId="24" priority="25">
      <formula>I9&lt;&gt;J9</formula>
    </cfRule>
  </conditionalFormatting>
  <conditionalFormatting sqref="I10">
    <cfRule type="expression" dxfId="23" priority="24">
      <formula>I10&lt;&gt;J10</formula>
    </cfRule>
  </conditionalFormatting>
  <conditionalFormatting sqref="I11">
    <cfRule type="expression" dxfId="22" priority="23">
      <formula>I11&lt;&gt;J11</formula>
    </cfRule>
  </conditionalFormatting>
  <conditionalFormatting sqref="I15">
    <cfRule type="expression" dxfId="21" priority="22">
      <formula>I15&lt;&gt;J15</formula>
    </cfRule>
  </conditionalFormatting>
  <conditionalFormatting sqref="I16">
    <cfRule type="expression" dxfId="20" priority="21">
      <formula>I16&lt;&gt;J16</formula>
    </cfRule>
  </conditionalFormatting>
  <conditionalFormatting sqref="I17">
    <cfRule type="expression" dxfId="19" priority="20">
      <formula>I17&lt;&gt;J17</formula>
    </cfRule>
  </conditionalFormatting>
  <conditionalFormatting sqref="I18">
    <cfRule type="expression" dxfId="18" priority="19">
      <formula>I18&lt;&gt;J18</formula>
    </cfRule>
  </conditionalFormatting>
  <conditionalFormatting sqref="I19">
    <cfRule type="expression" dxfId="17" priority="18">
      <formula>I19&lt;&gt;J19</formula>
    </cfRule>
  </conditionalFormatting>
  <conditionalFormatting sqref="I24">
    <cfRule type="expression" dxfId="16" priority="17">
      <formula>I24&lt;&gt;J24</formula>
    </cfRule>
  </conditionalFormatting>
  <conditionalFormatting sqref="I25">
    <cfRule type="expression" dxfId="15" priority="16">
      <formula>I25&lt;&gt;J25</formula>
    </cfRule>
  </conditionalFormatting>
  <conditionalFormatting sqref="I26">
    <cfRule type="expression" dxfId="14" priority="15">
      <formula>I26&lt;&gt;J26</formula>
    </cfRule>
  </conditionalFormatting>
  <conditionalFormatting sqref="I27">
    <cfRule type="expression" dxfId="13" priority="14">
      <formula>I27&lt;&gt;J27</formula>
    </cfRule>
  </conditionalFormatting>
  <conditionalFormatting sqref="I32">
    <cfRule type="expression" dxfId="12" priority="13">
      <formula>I32&lt;&gt;J32</formula>
    </cfRule>
  </conditionalFormatting>
  <conditionalFormatting sqref="I33">
    <cfRule type="expression" dxfId="11" priority="12">
      <formula>I33&lt;&gt;J33</formula>
    </cfRule>
  </conditionalFormatting>
  <conditionalFormatting sqref="I38">
    <cfRule type="expression" dxfId="10" priority="11">
      <formula>I38&lt;&gt;J38</formula>
    </cfRule>
  </conditionalFormatting>
  <conditionalFormatting sqref="I39">
    <cfRule type="expression" dxfId="9" priority="10">
      <formula>I39&lt;&gt;J39</formula>
    </cfRule>
  </conditionalFormatting>
  <conditionalFormatting sqref="I40">
    <cfRule type="expression" dxfId="8" priority="9">
      <formula>I40&lt;&gt;J40</formula>
    </cfRule>
  </conditionalFormatting>
  <conditionalFormatting sqref="I41">
    <cfRule type="expression" dxfId="7" priority="8">
      <formula>I41&lt;&gt;J41</formula>
    </cfRule>
  </conditionalFormatting>
  <conditionalFormatting sqref="I46">
    <cfRule type="expression" dxfId="6" priority="7">
      <formula>I46&lt;&gt;J46</formula>
    </cfRule>
  </conditionalFormatting>
  <conditionalFormatting sqref="I47">
    <cfRule type="expression" dxfId="5" priority="6">
      <formula>I47&lt;&gt;J47</formula>
    </cfRule>
  </conditionalFormatting>
  <conditionalFormatting sqref="I48">
    <cfRule type="expression" dxfId="4" priority="5">
      <formula>I48&lt;&gt;J48</formula>
    </cfRule>
  </conditionalFormatting>
  <conditionalFormatting sqref="I49">
    <cfRule type="expression" dxfId="3" priority="4">
      <formula>I49&lt;&gt;J49</formula>
    </cfRule>
  </conditionalFormatting>
  <conditionalFormatting sqref="I51">
    <cfRule type="expression" dxfId="2" priority="3">
      <formula>I51&lt;&gt;J51</formula>
    </cfRule>
  </conditionalFormatting>
  <conditionalFormatting sqref="I55">
    <cfRule type="expression" dxfId="1" priority="2">
      <formula>I55&lt;&gt;J55</formula>
    </cfRule>
  </conditionalFormatting>
  <conditionalFormatting sqref="I56">
    <cfRule type="expression" dxfId="0" priority="1">
      <formula>I56&lt;&gt;J56</formula>
    </cfRule>
  </conditionalFormatting>
  <dataValidations xWindow="1045" yWindow="2007" count="4">
    <dataValidation type="textLength" allowBlank="1" showInputMessage="1" showErrorMessage="1" promptTitle="Maximum 250 characters" prompt=" " sqref="L55:M56 L46:M49 L24:M27 L6:M11 L15:M19 L32:M33 L38:M41 L51:M51" xr:uid="{00000000-0002-0000-1100-000000000000}">
      <formula1>0</formula1>
      <formula2>250</formula2>
    </dataValidation>
    <dataValidation type="whole" operator="greaterThan" allowBlank="1" showInputMessage="1" showErrorMessage="1" errorTitle="Whole numbers only allowed" promptTitle="If a value is entered here..." prompt="Please complete the text box to the right (column L)" sqref="H38:H41 H24:H27 H32:H33 H15:H19 H6:H11 H46:H49 H55:H56" xr:uid="{00000000-0002-0000-1100-000001000000}">
      <formula1>-99999999</formula1>
    </dataValidation>
    <dataValidation type="whole" operator="greaterThan" allowBlank="1" showInputMessage="1" showErrorMessage="1" errorTitle="Whole numbers only allowed" promptTitle="If a value is entered here..." prompt="Please complete the text box to the right (column M)" sqref="I6:J11 I15:J19 I24:J27 I32:J33 I38:J41 I46:J49 I55:J56" xr:uid="{00000000-0002-0000-1100-000002000000}">
      <formula1>-99999999</formula1>
    </dataValidation>
    <dataValidation type="whole" operator="greaterThan" allowBlank="1" showInputMessage="1" showErrorMessage="1" errorTitle="Whole numbers only allowed" error="All monies should be independently rounded to the nearest £1,000." sqref="H50:J52" xr:uid="{00000000-0002-0000-1100-000003000000}">
      <formula1>-99999999</formula1>
    </dataValidation>
  </dataValidations>
  <printOptions headings="1"/>
  <pageMargins left="0.31496062992125984" right="0.31496062992125984" top="0.74803149606299213" bottom="0.74803149606299213" header="0.31496062992125984" footer="0.31496062992125984"/>
  <pageSetup paperSize="9" scale="5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690B-D05E-4136-B927-4BCF91B76C00}">
  <sheetPr codeName="Sheet18">
    <pageSetUpPr fitToPage="1"/>
  </sheetPr>
  <dimension ref="A1:AJ45"/>
  <sheetViews>
    <sheetView zoomScale="80" zoomScaleNormal="80" workbookViewId="0"/>
  </sheetViews>
  <sheetFormatPr defaultColWidth="9.20703125" defaultRowHeight="14.4" x14ac:dyDescent="0.55000000000000004"/>
  <cols>
    <col min="1" max="1" width="12.20703125" style="216" customWidth="1"/>
    <col min="2" max="3" width="1.5234375" style="216" customWidth="1"/>
    <col min="4" max="7" width="9.20703125" style="216"/>
    <col min="8" max="8" width="99.15625" style="216" customWidth="1"/>
    <col min="9" max="9" width="14.5234375" style="216" customWidth="1"/>
    <col min="10" max="10" width="15.5234375" style="216" customWidth="1"/>
    <col min="11" max="11" width="15" style="216" customWidth="1"/>
    <col min="12" max="12" width="15.20703125" style="216" customWidth="1"/>
    <col min="13" max="13" width="14.3671875" style="216" customWidth="1"/>
    <col min="14" max="14" width="14" style="216" customWidth="1"/>
    <col min="15" max="15" width="15.68359375" style="216" customWidth="1"/>
    <col min="16" max="16" width="13.68359375" style="216" customWidth="1"/>
    <col min="17" max="17" width="15.20703125" style="216" customWidth="1"/>
    <col min="18" max="18" width="15.68359375" style="216" customWidth="1"/>
    <col min="19" max="19" width="14.83984375" style="216" customWidth="1"/>
    <col min="20" max="20" width="86.20703125" style="216" customWidth="1"/>
    <col min="21" max="26" width="9.20703125" style="216"/>
    <col min="27" max="27" width="16.3671875" style="216" hidden="1" customWidth="1"/>
    <col min="28" max="28" width="15.68359375" style="216" hidden="1" customWidth="1"/>
    <col min="29" max="29" width="16.3671875" style="216" hidden="1" customWidth="1"/>
    <col min="30" max="30" width="14.3671875" style="216" hidden="1" customWidth="1"/>
    <col min="31" max="31" width="16.3671875" style="216" hidden="1" customWidth="1"/>
    <col min="32" max="32" width="16" style="216" hidden="1" customWidth="1"/>
    <col min="33" max="33" width="16.3671875" style="216" hidden="1" customWidth="1"/>
    <col min="34" max="34" width="17.68359375" style="216" hidden="1" customWidth="1"/>
    <col min="35" max="35" width="5.83984375" style="216" hidden="1" customWidth="1"/>
    <col min="36" max="36" width="42.68359375" style="216" hidden="1" customWidth="1"/>
    <col min="37" max="16384" width="9.20703125" style="216"/>
  </cols>
  <sheetData>
    <row r="1" spans="1:36" ht="15.45" customHeight="1" x14ac:dyDescent="0.6">
      <c r="A1" s="488" t="s">
        <v>1176</v>
      </c>
      <c r="B1" s="789" t="s">
        <v>1177</v>
      </c>
      <c r="C1" s="789"/>
      <c r="D1" s="789"/>
      <c r="E1" s="789"/>
      <c r="F1" s="789"/>
      <c r="G1" s="789"/>
      <c r="H1" s="714"/>
      <c r="I1" s="714"/>
      <c r="J1" s="850"/>
      <c r="K1" s="850"/>
      <c r="L1" s="850"/>
      <c r="M1" s="850"/>
      <c r="N1" s="850"/>
      <c r="O1" s="566"/>
      <c r="P1" s="566"/>
      <c r="Q1" s="566"/>
      <c r="R1" s="566"/>
      <c r="S1" s="567"/>
    </row>
    <row r="2" spans="1:36" ht="15.6" x14ac:dyDescent="0.6">
      <c r="A2" s="852"/>
      <c r="B2" s="853"/>
      <c r="C2" s="853"/>
      <c r="D2" s="853"/>
      <c r="E2" s="853"/>
      <c r="F2" s="506"/>
      <c r="G2" s="506"/>
      <c r="H2" s="506"/>
      <c r="I2" s="506"/>
      <c r="J2" s="851"/>
      <c r="K2" s="851"/>
      <c r="L2" s="851"/>
      <c r="M2" s="851"/>
      <c r="N2" s="851"/>
      <c r="O2" s="568"/>
      <c r="P2" s="569"/>
      <c r="Q2" s="569"/>
      <c r="R2" s="569"/>
      <c r="S2" s="570"/>
      <c r="AA2" s="146" t="s">
        <v>376</v>
      </c>
      <c r="AB2" s="146" t="s">
        <v>376</v>
      </c>
      <c r="AC2" s="146" t="s">
        <v>376</v>
      </c>
      <c r="AD2" s="146" t="s">
        <v>376</v>
      </c>
      <c r="AE2" s="146" t="s">
        <v>376</v>
      </c>
      <c r="AF2" s="146" t="s">
        <v>376</v>
      </c>
      <c r="AG2" s="146" t="s">
        <v>376</v>
      </c>
      <c r="AH2" s="146" t="s">
        <v>376</v>
      </c>
      <c r="AJ2" s="146" t="s">
        <v>376</v>
      </c>
    </row>
    <row r="3" spans="1:36" ht="54.45" customHeight="1" x14ac:dyDescent="0.55000000000000004">
      <c r="A3" s="562"/>
      <c r="B3" s="607"/>
      <c r="C3" s="607"/>
      <c r="D3" s="846" t="s">
        <v>1415</v>
      </c>
      <c r="E3" s="846"/>
      <c r="F3" s="846"/>
      <c r="G3" s="846"/>
      <c r="H3" s="846"/>
      <c r="I3" s="564"/>
      <c r="J3" s="836" t="s">
        <v>1414</v>
      </c>
      <c r="K3" s="837"/>
      <c r="L3" s="836" t="s">
        <v>1200</v>
      </c>
      <c r="M3" s="837"/>
      <c r="N3" s="836" t="s">
        <v>1201</v>
      </c>
      <c r="O3" s="837"/>
      <c r="P3" s="836" t="s">
        <v>1202</v>
      </c>
      <c r="Q3" s="837"/>
      <c r="R3" s="836" t="s">
        <v>51</v>
      </c>
      <c r="S3" s="837"/>
      <c r="AA3" s="836" t="s">
        <v>1414</v>
      </c>
      <c r="AB3" s="837"/>
      <c r="AC3" s="836" t="s">
        <v>1200</v>
      </c>
      <c r="AD3" s="837"/>
      <c r="AE3" s="836" t="s">
        <v>1201</v>
      </c>
      <c r="AF3" s="837"/>
      <c r="AG3" s="836" t="s">
        <v>1202</v>
      </c>
      <c r="AH3" s="837"/>
      <c r="AJ3" s="602"/>
    </row>
    <row r="4" spans="1:36" ht="56.2" customHeight="1" x14ac:dyDescent="0.55000000000000004">
      <c r="A4" s="562"/>
      <c r="B4" s="607"/>
      <c r="C4" s="607"/>
      <c r="D4" s="846"/>
      <c r="E4" s="846"/>
      <c r="F4" s="846"/>
      <c r="G4" s="846"/>
      <c r="H4" s="846"/>
      <c r="I4" s="565"/>
      <c r="J4" s="571" t="s">
        <v>1166</v>
      </c>
      <c r="K4" s="572" t="s">
        <v>848</v>
      </c>
      <c r="L4" s="571" t="s">
        <v>1166</v>
      </c>
      <c r="M4" s="572" t="s">
        <v>848</v>
      </c>
      <c r="N4" s="571" t="s">
        <v>1166</v>
      </c>
      <c r="O4" s="572" t="s">
        <v>848</v>
      </c>
      <c r="P4" s="571" t="s">
        <v>1166</v>
      </c>
      <c r="Q4" s="572" t="s">
        <v>848</v>
      </c>
      <c r="R4" s="571" t="s">
        <v>1166</v>
      </c>
      <c r="S4" s="572" t="s">
        <v>848</v>
      </c>
      <c r="AA4" s="571" t="s">
        <v>1166</v>
      </c>
      <c r="AB4" s="572" t="s">
        <v>848</v>
      </c>
      <c r="AC4" s="571" t="s">
        <v>1166</v>
      </c>
      <c r="AD4" s="572" t="s">
        <v>848</v>
      </c>
      <c r="AE4" s="571" t="s">
        <v>1166</v>
      </c>
      <c r="AF4" s="572" t="s">
        <v>848</v>
      </c>
      <c r="AG4" s="571" t="s">
        <v>1166</v>
      </c>
      <c r="AH4" s="572" t="s">
        <v>848</v>
      </c>
      <c r="AJ4" s="603" t="s">
        <v>1177</v>
      </c>
    </row>
    <row r="5" spans="1:36" ht="26.7" customHeight="1" x14ac:dyDescent="0.55000000000000004">
      <c r="A5" s="562"/>
      <c r="B5" s="563"/>
      <c r="C5" s="563"/>
      <c r="D5" s="563"/>
      <c r="E5" s="563"/>
      <c r="F5" s="563"/>
      <c r="G5" s="563"/>
      <c r="H5" s="563"/>
      <c r="I5" s="564"/>
      <c r="J5" s="512" t="s">
        <v>88</v>
      </c>
      <c r="K5" s="512" t="s">
        <v>88</v>
      </c>
      <c r="L5" s="512" t="s">
        <v>88</v>
      </c>
      <c r="M5" s="512" t="s">
        <v>88</v>
      </c>
      <c r="N5" s="512" t="s">
        <v>88</v>
      </c>
      <c r="O5" s="512" t="s">
        <v>88</v>
      </c>
      <c r="P5" s="512" t="s">
        <v>88</v>
      </c>
      <c r="Q5" s="512" t="s">
        <v>88</v>
      </c>
      <c r="R5" s="512" t="s">
        <v>88</v>
      </c>
      <c r="S5" s="512" t="s">
        <v>88</v>
      </c>
      <c r="AA5" s="512" t="s">
        <v>88</v>
      </c>
      <c r="AB5" s="512" t="s">
        <v>88</v>
      </c>
      <c r="AC5" s="512" t="s">
        <v>88</v>
      </c>
      <c r="AD5" s="512" t="s">
        <v>88</v>
      </c>
      <c r="AE5" s="512" t="s">
        <v>88</v>
      </c>
      <c r="AF5" s="512" t="s">
        <v>88</v>
      </c>
      <c r="AG5" s="512" t="s">
        <v>88</v>
      </c>
      <c r="AH5" s="512" t="s">
        <v>88</v>
      </c>
      <c r="AJ5" s="603" t="s">
        <v>1428</v>
      </c>
    </row>
    <row r="6" spans="1:36" x14ac:dyDescent="0.55000000000000004">
      <c r="A6" s="513" t="s">
        <v>219</v>
      </c>
      <c r="B6" s="431"/>
      <c r="C6" s="432"/>
      <c r="D6" s="433" t="s">
        <v>1178</v>
      </c>
      <c r="E6" s="723"/>
      <c r="F6" s="723"/>
      <c r="G6" s="514"/>
      <c r="H6" s="514"/>
      <c r="I6" s="515"/>
      <c r="J6" s="844" t="s">
        <v>1179</v>
      </c>
      <c r="K6" s="845"/>
      <c r="L6" s="844" t="s">
        <v>1179</v>
      </c>
      <c r="M6" s="845"/>
      <c r="N6" s="844" t="s">
        <v>1179</v>
      </c>
      <c r="O6" s="845"/>
      <c r="P6" s="844" t="s">
        <v>1179</v>
      </c>
      <c r="Q6" s="845"/>
      <c r="R6" s="840" t="s">
        <v>1180</v>
      </c>
      <c r="S6" s="841"/>
    </row>
    <row r="7" spans="1:36" x14ac:dyDescent="0.55000000000000004">
      <c r="A7" s="513" t="s">
        <v>220</v>
      </c>
      <c r="B7" s="431"/>
      <c r="C7" s="432"/>
      <c r="D7" s="433" t="s">
        <v>1426</v>
      </c>
      <c r="E7" s="723"/>
      <c r="F7" s="723"/>
      <c r="G7" s="514"/>
      <c r="H7" s="514"/>
      <c r="I7" s="515"/>
      <c r="J7" s="842"/>
      <c r="K7" s="843"/>
      <c r="L7" s="842"/>
      <c r="M7" s="843"/>
      <c r="N7" s="842"/>
      <c r="O7" s="843"/>
      <c r="P7" s="842"/>
      <c r="Q7" s="843"/>
      <c r="R7" s="840" t="s">
        <v>1180</v>
      </c>
      <c r="S7" s="841"/>
      <c r="AA7" s="767" t="str">
        <f>IF(TEXT(J7,"YYYYMMDD")="19000100","0",TEXT(J7,"YYYYMMDD"))</f>
        <v>0</v>
      </c>
      <c r="AC7" s="767" t="str">
        <f>IF(TEXT(L7,"YYYYMMDD")="19000100","0",TEXT(L7,"YYYYMMDD"))</f>
        <v>0</v>
      </c>
      <c r="AE7" s="767" t="str">
        <f>IF(TEXT(N7,"YYYYMMDD")="19000100","0",TEXT(N7,"YYYYMMDD"))</f>
        <v>0</v>
      </c>
      <c r="AG7" s="767" t="str">
        <f>IF(TEXT(P7,"YYYYMMDD")="19000100","0",TEXT(P7,"YYYYMMDD"))</f>
        <v>0</v>
      </c>
    </row>
    <row r="8" spans="1:36" x14ac:dyDescent="0.55000000000000004">
      <c r="A8" s="513" t="s">
        <v>221</v>
      </c>
      <c r="B8" s="431"/>
      <c r="C8" s="432"/>
      <c r="D8" s="433" t="s">
        <v>1427</v>
      </c>
      <c r="E8" s="723"/>
      <c r="F8" s="723"/>
      <c r="G8" s="514"/>
      <c r="H8" s="514"/>
      <c r="I8" s="515"/>
      <c r="J8" s="842"/>
      <c r="K8" s="843"/>
      <c r="L8" s="842"/>
      <c r="M8" s="843"/>
      <c r="N8" s="842"/>
      <c r="O8" s="843"/>
      <c r="P8" s="842"/>
      <c r="Q8" s="843"/>
      <c r="R8" s="840" t="s">
        <v>1180</v>
      </c>
      <c r="S8" s="841"/>
      <c r="AA8" s="767" t="str">
        <f>IF(TEXT(J8,"YYYYMMDD")="19000100","0",TEXT(J8,"YYYYMMDD"))</f>
        <v>0</v>
      </c>
      <c r="AC8" s="767" t="str">
        <f>IF(TEXT(L8,"YYYYMMDD")="19000100","0",TEXT(L8,"YYYYMMDD"))</f>
        <v>0</v>
      </c>
      <c r="AE8" s="767" t="str">
        <f>IF(TEXT(N8,"YYYYMMDD")="19000100","0",TEXT(N8,"YYYYMMDD"))</f>
        <v>0</v>
      </c>
      <c r="AG8" s="767" t="str">
        <f>IF(TEXT(P8,"YYYYMMDD")="19000100","0",TEXT(P8,"YYYYMMDD"))</f>
        <v>0</v>
      </c>
    </row>
    <row r="9" spans="1:36" x14ac:dyDescent="0.55000000000000004">
      <c r="A9" s="513"/>
      <c r="B9" s="426"/>
      <c r="C9" s="427"/>
      <c r="D9" s="573"/>
      <c r="E9" s="502"/>
      <c r="F9" s="503"/>
      <c r="G9" s="503"/>
      <c r="H9" s="503"/>
      <c r="I9" s="504"/>
      <c r="J9" s="574"/>
      <c r="K9" s="574"/>
      <c r="L9" s="574"/>
      <c r="M9" s="574"/>
      <c r="N9" s="574"/>
      <c r="O9" s="574"/>
      <c r="P9" s="574"/>
      <c r="Q9" s="574"/>
      <c r="R9" s="574"/>
      <c r="S9" s="574"/>
    </row>
    <row r="10" spans="1:36" x14ac:dyDescent="0.55000000000000004">
      <c r="A10" s="513" t="s">
        <v>227</v>
      </c>
      <c r="B10" s="431"/>
      <c r="C10" s="432"/>
      <c r="D10" s="433" t="s">
        <v>1375</v>
      </c>
      <c r="E10" s="723"/>
      <c r="F10" s="723"/>
      <c r="G10" s="514"/>
      <c r="H10" s="514"/>
      <c r="I10" s="515"/>
      <c r="J10" s="284">
        <v>0</v>
      </c>
      <c r="K10" s="284">
        <v>0</v>
      </c>
      <c r="L10" s="284">
        <v>0</v>
      </c>
      <c r="M10" s="284">
        <v>0</v>
      </c>
      <c r="N10" s="284">
        <v>0</v>
      </c>
      <c r="O10" s="284">
        <v>0</v>
      </c>
      <c r="P10" s="284">
        <v>0</v>
      </c>
      <c r="Q10" s="284">
        <v>0</v>
      </c>
      <c r="R10" s="697">
        <f>SUM(J10+L10+N10+P10)</f>
        <v>0</v>
      </c>
      <c r="S10" s="697">
        <f>SUM(K10+M10+O10+Q10)</f>
        <v>0</v>
      </c>
    </row>
    <row r="11" spans="1:36" x14ac:dyDescent="0.55000000000000004">
      <c r="A11" s="513" t="s">
        <v>228</v>
      </c>
      <c r="B11" s="431"/>
      <c r="C11" s="432"/>
      <c r="D11" s="433" t="s">
        <v>1181</v>
      </c>
      <c r="E11" s="723"/>
      <c r="F11" s="723"/>
      <c r="G11" s="514"/>
      <c r="H11" s="514"/>
      <c r="I11" s="515"/>
      <c r="J11" s="284">
        <v>0</v>
      </c>
      <c r="K11" s="284">
        <v>0</v>
      </c>
      <c r="L11" s="284">
        <v>0</v>
      </c>
      <c r="M11" s="284">
        <v>0</v>
      </c>
      <c r="N11" s="284">
        <v>0</v>
      </c>
      <c r="O11" s="284">
        <v>0</v>
      </c>
      <c r="P11" s="284">
        <v>0</v>
      </c>
      <c r="Q11" s="284">
        <v>0</v>
      </c>
      <c r="R11" s="697">
        <f t="shared" ref="R11:S17" si="0">SUM(J11+L11+N11+P11)</f>
        <v>0</v>
      </c>
      <c r="S11" s="697">
        <f t="shared" si="0"/>
        <v>0</v>
      </c>
    </row>
    <row r="12" spans="1:36" x14ac:dyDescent="0.55000000000000004">
      <c r="A12" s="513" t="s">
        <v>229</v>
      </c>
      <c r="B12" s="431"/>
      <c r="C12" s="432"/>
      <c r="D12" s="433" t="s">
        <v>1376</v>
      </c>
      <c r="E12" s="516"/>
      <c r="F12" s="514"/>
      <c r="G12" s="514"/>
      <c r="H12" s="514"/>
      <c r="I12" s="515"/>
      <c r="J12" s="284">
        <v>0</v>
      </c>
      <c r="K12" s="284">
        <v>0</v>
      </c>
      <c r="L12" s="284">
        <v>0</v>
      </c>
      <c r="M12" s="284">
        <v>0</v>
      </c>
      <c r="N12" s="284">
        <v>0</v>
      </c>
      <c r="O12" s="284">
        <v>0</v>
      </c>
      <c r="P12" s="284">
        <v>0</v>
      </c>
      <c r="Q12" s="284">
        <v>0</v>
      </c>
      <c r="R12" s="697">
        <f t="shared" si="0"/>
        <v>0</v>
      </c>
      <c r="S12" s="697">
        <f t="shared" si="0"/>
        <v>0</v>
      </c>
    </row>
    <row r="13" spans="1:36" x14ac:dyDescent="0.55000000000000004">
      <c r="A13" s="513" t="s">
        <v>230</v>
      </c>
      <c r="B13" s="431"/>
      <c r="C13" s="432"/>
      <c r="D13" s="433" t="s">
        <v>1182</v>
      </c>
      <c r="E13" s="493"/>
      <c r="F13" s="493"/>
      <c r="G13" s="493"/>
      <c r="H13" s="493"/>
      <c r="I13" s="494"/>
      <c r="J13" s="284">
        <v>0</v>
      </c>
      <c r="K13" s="284">
        <v>0</v>
      </c>
      <c r="L13" s="284">
        <v>0</v>
      </c>
      <c r="M13" s="284">
        <v>0</v>
      </c>
      <c r="N13" s="284">
        <v>0</v>
      </c>
      <c r="O13" s="284">
        <v>0</v>
      </c>
      <c r="P13" s="284">
        <v>0</v>
      </c>
      <c r="Q13" s="284">
        <v>0</v>
      </c>
      <c r="R13" s="697">
        <f t="shared" si="0"/>
        <v>0</v>
      </c>
      <c r="S13" s="697">
        <f t="shared" si="0"/>
        <v>0</v>
      </c>
    </row>
    <row r="14" spans="1:36" x14ac:dyDescent="0.55000000000000004">
      <c r="A14" s="513" t="s">
        <v>231</v>
      </c>
      <c r="B14" s="431"/>
      <c r="C14" s="432"/>
      <c r="D14" s="433" t="s">
        <v>1183</v>
      </c>
      <c r="E14" s="489"/>
      <c r="F14" s="489"/>
      <c r="G14" s="489"/>
      <c r="H14" s="489"/>
      <c r="I14" s="496"/>
      <c r="J14" s="284">
        <v>0</v>
      </c>
      <c r="K14" s="284">
        <v>0</v>
      </c>
      <c r="L14" s="284">
        <v>0</v>
      </c>
      <c r="M14" s="284">
        <v>0</v>
      </c>
      <c r="N14" s="284">
        <v>0</v>
      </c>
      <c r="O14" s="284">
        <v>0</v>
      </c>
      <c r="P14" s="284">
        <v>0</v>
      </c>
      <c r="Q14" s="284">
        <v>0</v>
      </c>
      <c r="R14" s="697">
        <f t="shared" si="0"/>
        <v>0</v>
      </c>
      <c r="S14" s="697">
        <f t="shared" si="0"/>
        <v>0</v>
      </c>
    </row>
    <row r="15" spans="1:36" x14ac:dyDescent="0.55000000000000004">
      <c r="A15" s="513" t="s">
        <v>232</v>
      </c>
      <c r="B15" s="431"/>
      <c r="C15" s="432"/>
      <c r="D15" s="433" t="s">
        <v>1184</v>
      </c>
      <c r="E15" s="489"/>
      <c r="F15" s="489"/>
      <c r="G15" s="489"/>
      <c r="H15" s="489"/>
      <c r="I15" s="490"/>
      <c r="J15" s="284">
        <v>0</v>
      </c>
      <c r="K15" s="284">
        <v>0</v>
      </c>
      <c r="L15" s="284">
        <v>0</v>
      </c>
      <c r="M15" s="284">
        <v>0</v>
      </c>
      <c r="N15" s="284">
        <v>0</v>
      </c>
      <c r="O15" s="284">
        <v>0</v>
      </c>
      <c r="P15" s="284">
        <v>0</v>
      </c>
      <c r="Q15" s="284">
        <v>0</v>
      </c>
      <c r="R15" s="697">
        <f t="shared" si="0"/>
        <v>0</v>
      </c>
      <c r="S15" s="697">
        <f t="shared" si="0"/>
        <v>0</v>
      </c>
    </row>
    <row r="16" spans="1:36" x14ac:dyDescent="0.55000000000000004">
      <c r="A16" s="513" t="s">
        <v>256</v>
      </c>
      <c r="B16" s="431"/>
      <c r="C16" s="432"/>
      <c r="D16" s="433" t="s">
        <v>1185</v>
      </c>
      <c r="E16" s="493"/>
      <c r="F16" s="493"/>
      <c r="G16" s="493"/>
      <c r="H16" s="493"/>
      <c r="I16" s="495"/>
      <c r="J16" s="284">
        <v>0</v>
      </c>
      <c r="K16" s="284">
        <v>0</v>
      </c>
      <c r="L16" s="284">
        <v>0</v>
      </c>
      <c r="M16" s="284">
        <v>0</v>
      </c>
      <c r="N16" s="284">
        <v>0</v>
      </c>
      <c r="O16" s="284">
        <v>0</v>
      </c>
      <c r="P16" s="284">
        <v>0</v>
      </c>
      <c r="Q16" s="284">
        <v>0</v>
      </c>
      <c r="R16" s="697">
        <f t="shared" si="0"/>
        <v>0</v>
      </c>
      <c r="S16" s="697">
        <f t="shared" si="0"/>
        <v>0</v>
      </c>
    </row>
    <row r="17" spans="1:30" x14ac:dyDescent="0.55000000000000004">
      <c r="A17" s="513" t="s">
        <v>257</v>
      </c>
      <c r="B17" s="431"/>
      <c r="C17" s="432"/>
      <c r="D17" s="433" t="s">
        <v>1186</v>
      </c>
      <c r="E17" s="516"/>
      <c r="F17" s="514"/>
      <c r="G17" s="514"/>
      <c r="H17" s="514"/>
      <c r="I17" s="515"/>
      <c r="J17" s="284">
        <v>0</v>
      </c>
      <c r="K17" s="284">
        <v>0</v>
      </c>
      <c r="L17" s="284">
        <v>0</v>
      </c>
      <c r="M17" s="284">
        <v>0</v>
      </c>
      <c r="N17" s="284">
        <v>0</v>
      </c>
      <c r="O17" s="284">
        <v>0</v>
      </c>
      <c r="P17" s="284">
        <v>0</v>
      </c>
      <c r="Q17" s="284">
        <v>0</v>
      </c>
      <c r="R17" s="697">
        <f t="shared" si="0"/>
        <v>0</v>
      </c>
      <c r="S17" s="697">
        <f t="shared" si="0"/>
        <v>0</v>
      </c>
    </row>
    <row r="18" spans="1:30" x14ac:dyDescent="0.55000000000000004">
      <c r="A18" s="513">
        <v>3</v>
      </c>
      <c r="B18" s="426"/>
      <c r="C18" s="427" t="s">
        <v>1187</v>
      </c>
      <c r="D18" s="573"/>
      <c r="E18" s="502"/>
      <c r="F18" s="503"/>
      <c r="G18" s="503"/>
      <c r="H18" s="503"/>
      <c r="I18" s="504"/>
      <c r="J18" s="574"/>
      <c r="K18" s="574"/>
      <c r="L18" s="574"/>
      <c r="M18" s="574"/>
      <c r="N18" s="574"/>
      <c r="O18" s="574"/>
      <c r="P18" s="574"/>
      <c r="Q18" s="574"/>
      <c r="R18" s="537"/>
      <c r="S18" s="537"/>
    </row>
    <row r="19" spans="1:30" x14ac:dyDescent="0.55000000000000004">
      <c r="A19" s="513" t="s">
        <v>238</v>
      </c>
      <c r="B19" s="431"/>
      <c r="C19" s="432"/>
      <c r="D19" s="433" t="s">
        <v>1188</v>
      </c>
      <c r="E19" s="516"/>
      <c r="F19" s="514"/>
      <c r="G19" s="514"/>
      <c r="H19" s="514"/>
      <c r="I19" s="515"/>
      <c r="J19" s="284">
        <v>0</v>
      </c>
      <c r="K19" s="284">
        <v>0</v>
      </c>
      <c r="L19" s="284">
        <v>0</v>
      </c>
      <c r="M19" s="284">
        <v>0</v>
      </c>
      <c r="N19" s="284">
        <v>0</v>
      </c>
      <c r="O19" s="284">
        <v>0</v>
      </c>
      <c r="P19" s="284">
        <v>0</v>
      </c>
      <c r="Q19" s="284">
        <v>0</v>
      </c>
      <c r="R19" s="697">
        <f t="shared" ref="R19:R22" si="1">SUM(J19+L19+N19+P19)</f>
        <v>0</v>
      </c>
      <c r="S19" s="697">
        <f t="shared" ref="S19:S22" si="2">SUM(K19+M19+O19+Q19)</f>
        <v>0</v>
      </c>
    </row>
    <row r="20" spans="1:30" x14ac:dyDescent="0.55000000000000004">
      <c r="A20" s="513" t="s">
        <v>239</v>
      </c>
      <c r="B20" s="431"/>
      <c r="C20" s="432"/>
      <c r="D20" s="433" t="s">
        <v>1189</v>
      </c>
      <c r="E20" s="497"/>
      <c r="F20" s="491"/>
      <c r="G20" s="491"/>
      <c r="H20" s="491"/>
      <c r="I20" s="492"/>
      <c r="J20" s="284">
        <v>0</v>
      </c>
      <c r="K20" s="284">
        <v>0</v>
      </c>
      <c r="L20" s="284">
        <v>0</v>
      </c>
      <c r="M20" s="284">
        <v>0</v>
      </c>
      <c r="N20" s="284">
        <v>0</v>
      </c>
      <c r="O20" s="284">
        <v>0</v>
      </c>
      <c r="P20" s="284">
        <v>0</v>
      </c>
      <c r="Q20" s="284">
        <v>0</v>
      </c>
      <c r="R20" s="697">
        <f t="shared" si="1"/>
        <v>0</v>
      </c>
      <c r="S20" s="697">
        <f t="shared" si="2"/>
        <v>0</v>
      </c>
    </row>
    <row r="21" spans="1:30" x14ac:dyDescent="0.55000000000000004">
      <c r="A21" s="513" t="s">
        <v>240</v>
      </c>
      <c r="B21" s="431"/>
      <c r="C21" s="432"/>
      <c r="D21" s="433" t="s">
        <v>1417</v>
      </c>
      <c r="E21" s="516"/>
      <c r="F21" s="514"/>
      <c r="G21" s="514"/>
      <c r="H21" s="514"/>
      <c r="I21" s="515"/>
      <c r="J21" s="284">
        <v>0</v>
      </c>
      <c r="K21" s="284">
        <v>0</v>
      </c>
      <c r="L21" s="284">
        <v>0</v>
      </c>
      <c r="M21" s="284">
        <v>0</v>
      </c>
      <c r="N21" s="284">
        <v>0</v>
      </c>
      <c r="O21" s="284">
        <v>0</v>
      </c>
      <c r="P21" s="284">
        <v>0</v>
      </c>
      <c r="Q21" s="284">
        <v>0</v>
      </c>
      <c r="R21" s="697">
        <f t="shared" si="1"/>
        <v>0</v>
      </c>
      <c r="S21" s="697">
        <f t="shared" si="2"/>
        <v>0</v>
      </c>
      <c r="T21" s="121" t="s">
        <v>1365</v>
      </c>
      <c r="U21" s="575"/>
      <c r="V21" s="575"/>
      <c r="W21" s="575"/>
      <c r="X21" s="575"/>
      <c r="Y21" s="575"/>
      <c r="Z21" s="575"/>
      <c r="AA21" s="575"/>
      <c r="AB21" s="575"/>
      <c r="AC21" s="575"/>
      <c r="AD21" s="575"/>
    </row>
    <row r="22" spans="1:30" x14ac:dyDescent="0.55000000000000004">
      <c r="A22" s="513" t="s">
        <v>241</v>
      </c>
      <c r="B22" s="431"/>
      <c r="C22" s="432"/>
      <c r="D22" s="433" t="s">
        <v>1190</v>
      </c>
      <c r="E22" s="498"/>
      <c r="F22" s="499"/>
      <c r="G22" s="499"/>
      <c r="H22" s="499"/>
      <c r="I22" s="500"/>
      <c r="J22" s="284">
        <v>0</v>
      </c>
      <c r="K22" s="284">
        <v>0</v>
      </c>
      <c r="L22" s="284">
        <v>0</v>
      </c>
      <c r="M22" s="284">
        <v>0</v>
      </c>
      <c r="N22" s="284">
        <v>0</v>
      </c>
      <c r="O22" s="284">
        <v>0</v>
      </c>
      <c r="P22" s="284">
        <v>0</v>
      </c>
      <c r="Q22" s="284">
        <v>0</v>
      </c>
      <c r="R22" s="697">
        <f t="shared" si="1"/>
        <v>0</v>
      </c>
      <c r="S22" s="697">
        <f t="shared" si="2"/>
        <v>0</v>
      </c>
      <c r="T22" s="768"/>
    </row>
    <row r="23" spans="1:30" x14ac:dyDescent="0.55000000000000004">
      <c r="A23" s="513" t="s">
        <v>246</v>
      </c>
      <c r="B23" s="67"/>
      <c r="C23" s="452" t="s">
        <v>1191</v>
      </c>
      <c r="D23" s="576"/>
      <c r="E23" s="520"/>
      <c r="F23" s="520"/>
      <c r="G23" s="520"/>
      <c r="H23" s="520"/>
      <c r="I23" s="524"/>
      <c r="J23" s="114">
        <f>SUM(J19:J22)</f>
        <v>0</v>
      </c>
      <c r="K23" s="114">
        <f t="shared" ref="K23:S23" si="3">SUM(K19:K22)</f>
        <v>0</v>
      </c>
      <c r="L23" s="114">
        <f t="shared" si="3"/>
        <v>0</v>
      </c>
      <c r="M23" s="114">
        <f t="shared" si="3"/>
        <v>0</v>
      </c>
      <c r="N23" s="114">
        <f t="shared" si="3"/>
        <v>0</v>
      </c>
      <c r="O23" s="114">
        <f t="shared" si="3"/>
        <v>0</v>
      </c>
      <c r="P23" s="114">
        <f t="shared" si="3"/>
        <v>0</v>
      </c>
      <c r="Q23" s="114">
        <f t="shared" si="3"/>
        <v>0</v>
      </c>
      <c r="R23" s="154">
        <f t="shared" si="3"/>
        <v>0</v>
      </c>
      <c r="S23" s="154">
        <f t="shared" si="3"/>
        <v>0</v>
      </c>
      <c r="T23" s="702"/>
    </row>
    <row r="24" spans="1:30" x14ac:dyDescent="0.55000000000000004">
      <c r="A24" s="513">
        <v>4</v>
      </c>
      <c r="B24" s="426"/>
      <c r="C24" s="427" t="s">
        <v>1192</v>
      </c>
      <c r="D24" s="573"/>
      <c r="E24" s="502"/>
      <c r="F24" s="503"/>
      <c r="G24" s="503"/>
      <c r="H24" s="503"/>
      <c r="I24" s="504"/>
      <c r="J24" s="574"/>
      <c r="K24" s="574"/>
      <c r="L24" s="574"/>
      <c r="M24" s="574"/>
      <c r="N24" s="574"/>
      <c r="O24" s="574"/>
      <c r="P24" s="574"/>
      <c r="Q24" s="574"/>
      <c r="R24" s="537"/>
      <c r="S24" s="537"/>
      <c r="T24" s="702"/>
    </row>
    <row r="25" spans="1:30" x14ac:dyDescent="0.55000000000000004">
      <c r="A25" s="513" t="s">
        <v>235</v>
      </c>
      <c r="B25" s="431"/>
      <c r="C25" s="432"/>
      <c r="D25" s="433" t="s">
        <v>1366</v>
      </c>
      <c r="E25" s="514"/>
      <c r="F25" s="514"/>
      <c r="G25" s="514"/>
      <c r="H25" s="514"/>
      <c r="I25" s="515"/>
      <c r="J25" s="284">
        <v>0</v>
      </c>
      <c r="K25" s="284">
        <v>0</v>
      </c>
      <c r="L25" s="284">
        <v>0</v>
      </c>
      <c r="M25" s="284">
        <v>0</v>
      </c>
      <c r="N25" s="284">
        <v>0</v>
      </c>
      <c r="O25" s="284">
        <v>0</v>
      </c>
      <c r="P25" s="284">
        <v>0</v>
      </c>
      <c r="Q25" s="284">
        <v>0</v>
      </c>
      <c r="R25" s="697">
        <f t="shared" ref="R25:R27" si="4">SUM(J25+L25+N25+P25)</f>
        <v>0</v>
      </c>
      <c r="S25" s="697">
        <f t="shared" ref="S25:S27" si="5">SUM(K25+M25+O25+Q25)</f>
        <v>0</v>
      </c>
      <c r="T25" s="702"/>
    </row>
    <row r="26" spans="1:30" x14ac:dyDescent="0.55000000000000004">
      <c r="A26" s="513" t="s">
        <v>236</v>
      </c>
      <c r="B26" s="431"/>
      <c r="C26" s="432"/>
      <c r="D26" s="433" t="s">
        <v>1418</v>
      </c>
      <c r="E26" s="514"/>
      <c r="F26" s="514"/>
      <c r="G26" s="514"/>
      <c r="H26" s="514"/>
      <c r="I26" s="515"/>
      <c r="J26" s="284">
        <v>0</v>
      </c>
      <c r="K26" s="284">
        <v>0</v>
      </c>
      <c r="L26" s="284">
        <v>0</v>
      </c>
      <c r="M26" s="284">
        <v>0</v>
      </c>
      <c r="N26" s="284">
        <v>0</v>
      </c>
      <c r="O26" s="284">
        <v>0</v>
      </c>
      <c r="P26" s="284">
        <v>0</v>
      </c>
      <c r="Q26" s="284">
        <v>0</v>
      </c>
      <c r="R26" s="697">
        <f t="shared" si="4"/>
        <v>0</v>
      </c>
      <c r="S26" s="697">
        <f t="shared" si="5"/>
        <v>0</v>
      </c>
      <c r="T26" s="121" t="s">
        <v>1371</v>
      </c>
    </row>
    <row r="27" spans="1:30" x14ac:dyDescent="0.55000000000000004">
      <c r="A27" s="513" t="s">
        <v>237</v>
      </c>
      <c r="B27" s="431"/>
      <c r="C27" s="432"/>
      <c r="D27" s="433" t="s">
        <v>1367</v>
      </c>
      <c r="E27" s="514"/>
      <c r="F27" s="514"/>
      <c r="G27" s="514"/>
      <c r="H27" s="514"/>
      <c r="I27" s="515"/>
      <c r="J27" s="284">
        <v>0</v>
      </c>
      <c r="K27" s="284">
        <v>0</v>
      </c>
      <c r="L27" s="284">
        <v>0</v>
      </c>
      <c r="M27" s="284">
        <v>0</v>
      </c>
      <c r="N27" s="284">
        <v>0</v>
      </c>
      <c r="O27" s="284">
        <v>0</v>
      </c>
      <c r="P27" s="284">
        <v>0</v>
      </c>
      <c r="Q27" s="284">
        <v>0</v>
      </c>
      <c r="R27" s="697">
        <f t="shared" si="4"/>
        <v>0</v>
      </c>
      <c r="S27" s="697">
        <f t="shared" si="5"/>
        <v>0</v>
      </c>
      <c r="T27" s="768"/>
    </row>
    <row r="28" spans="1:30" x14ac:dyDescent="0.55000000000000004">
      <c r="A28" s="513">
        <v>5</v>
      </c>
      <c r="B28" s="426"/>
      <c r="C28" s="427" t="s">
        <v>1193</v>
      </c>
      <c r="D28" s="573"/>
      <c r="E28" s="502"/>
      <c r="F28" s="503"/>
      <c r="G28" s="503"/>
      <c r="H28" s="503"/>
      <c r="I28" s="504"/>
      <c r="J28" s="574"/>
      <c r="K28" s="574"/>
      <c r="L28" s="574"/>
      <c r="M28" s="574"/>
      <c r="N28" s="574"/>
      <c r="O28" s="574"/>
      <c r="P28" s="574"/>
      <c r="Q28" s="574"/>
      <c r="R28" s="537"/>
      <c r="S28" s="537"/>
      <c r="T28" s="702"/>
    </row>
    <row r="29" spans="1:30" x14ac:dyDescent="0.55000000000000004">
      <c r="A29" s="513" t="s">
        <v>242</v>
      </c>
      <c r="B29" s="431"/>
      <c r="C29" s="432"/>
      <c r="D29" s="433" t="s">
        <v>1368</v>
      </c>
      <c r="E29" s="514"/>
      <c r="F29" s="514"/>
      <c r="G29" s="514"/>
      <c r="H29" s="514"/>
      <c r="I29" s="515"/>
      <c r="J29" s="284">
        <v>0</v>
      </c>
      <c r="K29" s="284">
        <v>0</v>
      </c>
      <c r="L29" s="284">
        <v>0</v>
      </c>
      <c r="M29" s="284">
        <v>0</v>
      </c>
      <c r="N29" s="284">
        <v>0</v>
      </c>
      <c r="O29" s="284">
        <v>0</v>
      </c>
      <c r="P29" s="284">
        <v>0</v>
      </c>
      <c r="Q29" s="284">
        <v>0</v>
      </c>
      <c r="R29" s="697">
        <f t="shared" ref="R29:R32" si="6">SUM(J29+L29+N29+P29)</f>
        <v>0</v>
      </c>
      <c r="S29" s="697">
        <f t="shared" ref="S29:S32" si="7">SUM(K29+M29+O29+Q29)</f>
        <v>0</v>
      </c>
      <c r="T29" s="702"/>
    </row>
    <row r="30" spans="1:30" x14ac:dyDescent="0.55000000000000004">
      <c r="A30" s="513" t="s">
        <v>243</v>
      </c>
      <c r="B30" s="431"/>
      <c r="C30" s="432"/>
      <c r="D30" s="433" t="s">
        <v>1369</v>
      </c>
      <c r="E30" s="514"/>
      <c r="F30" s="514"/>
      <c r="G30" s="514"/>
      <c r="H30" s="514"/>
      <c r="I30" s="515"/>
      <c r="J30" s="284">
        <v>0</v>
      </c>
      <c r="K30" s="284">
        <v>0</v>
      </c>
      <c r="L30" s="284">
        <v>0</v>
      </c>
      <c r="M30" s="284">
        <v>0</v>
      </c>
      <c r="N30" s="284">
        <v>0</v>
      </c>
      <c r="O30" s="284">
        <v>0</v>
      </c>
      <c r="P30" s="284">
        <v>0</v>
      </c>
      <c r="Q30" s="284">
        <v>0</v>
      </c>
      <c r="R30" s="697">
        <f t="shared" si="6"/>
        <v>0</v>
      </c>
      <c r="S30" s="697">
        <f t="shared" si="7"/>
        <v>0</v>
      </c>
      <c r="T30" s="702"/>
    </row>
    <row r="31" spans="1:30" x14ac:dyDescent="0.55000000000000004">
      <c r="A31" s="513" t="s">
        <v>244</v>
      </c>
      <c r="B31" s="431"/>
      <c r="C31" s="432"/>
      <c r="D31" s="433" t="s">
        <v>1370</v>
      </c>
      <c r="E31" s="514"/>
      <c r="F31" s="514"/>
      <c r="G31" s="514"/>
      <c r="H31" s="514"/>
      <c r="I31" s="515"/>
      <c r="J31" s="284">
        <v>0</v>
      </c>
      <c r="K31" s="284">
        <v>0</v>
      </c>
      <c r="L31" s="284">
        <v>0</v>
      </c>
      <c r="M31" s="284">
        <v>0</v>
      </c>
      <c r="N31" s="284">
        <v>0</v>
      </c>
      <c r="O31" s="284">
        <v>0</v>
      </c>
      <c r="P31" s="284">
        <v>0</v>
      </c>
      <c r="Q31" s="284">
        <v>0</v>
      </c>
      <c r="R31" s="697">
        <f t="shared" si="6"/>
        <v>0</v>
      </c>
      <c r="S31" s="697">
        <f t="shared" si="7"/>
        <v>0</v>
      </c>
      <c r="T31" s="121" t="s">
        <v>1372</v>
      </c>
    </row>
    <row r="32" spans="1:30" x14ac:dyDescent="0.55000000000000004">
      <c r="A32" s="513" t="s">
        <v>245</v>
      </c>
      <c r="B32" s="431"/>
      <c r="C32" s="432"/>
      <c r="D32" s="433" t="s">
        <v>1193</v>
      </c>
      <c r="E32" s="514"/>
      <c r="F32" s="514"/>
      <c r="G32" s="514"/>
      <c r="H32" s="514"/>
      <c r="I32" s="515"/>
      <c r="J32" s="284">
        <v>0</v>
      </c>
      <c r="K32" s="284">
        <v>0</v>
      </c>
      <c r="L32" s="284">
        <v>0</v>
      </c>
      <c r="M32" s="284">
        <v>0</v>
      </c>
      <c r="N32" s="284">
        <v>0</v>
      </c>
      <c r="O32" s="284">
        <v>0</v>
      </c>
      <c r="P32" s="284">
        <v>0</v>
      </c>
      <c r="Q32" s="284">
        <v>0</v>
      </c>
      <c r="R32" s="697">
        <f t="shared" si="6"/>
        <v>0</v>
      </c>
      <c r="S32" s="697">
        <f t="shared" si="7"/>
        <v>0</v>
      </c>
      <c r="T32" s="768"/>
    </row>
    <row r="33" spans="1:36" x14ac:dyDescent="0.55000000000000004">
      <c r="A33" s="513">
        <v>6</v>
      </c>
      <c r="B33" s="40" t="s">
        <v>1194</v>
      </c>
      <c r="C33" s="525"/>
      <c r="D33" s="576"/>
      <c r="E33" s="520"/>
      <c r="F33" s="520"/>
      <c r="G33" s="520"/>
      <c r="H33" s="520"/>
      <c r="I33" s="524"/>
      <c r="J33" s="114">
        <f>SUM(J10:J17,J23,J25:J27,J29:J32)</f>
        <v>0</v>
      </c>
      <c r="K33" s="114">
        <f t="shared" ref="K33:S33" si="8">SUM(K10:K17,K23,K25:K27,K29:K32)</f>
        <v>0</v>
      </c>
      <c r="L33" s="114">
        <f t="shared" si="8"/>
        <v>0</v>
      </c>
      <c r="M33" s="114">
        <f t="shared" si="8"/>
        <v>0</v>
      </c>
      <c r="N33" s="114">
        <f t="shared" si="8"/>
        <v>0</v>
      </c>
      <c r="O33" s="114">
        <f t="shared" si="8"/>
        <v>0</v>
      </c>
      <c r="P33" s="114">
        <f t="shared" si="8"/>
        <v>0</v>
      </c>
      <c r="Q33" s="114">
        <f t="shared" si="8"/>
        <v>0</v>
      </c>
      <c r="R33" s="114">
        <f t="shared" si="8"/>
        <v>0</v>
      </c>
      <c r="S33" s="114">
        <f t="shared" si="8"/>
        <v>0</v>
      </c>
    </row>
    <row r="34" spans="1:36" x14ac:dyDescent="0.55000000000000004">
      <c r="A34" s="513"/>
      <c r="B34" s="28"/>
      <c r="C34" s="521"/>
      <c r="D34" s="577"/>
      <c r="E34" s="514"/>
      <c r="F34" s="514"/>
      <c r="G34" s="514"/>
      <c r="H34" s="514"/>
      <c r="I34" s="514"/>
      <c r="J34" s="578"/>
      <c r="K34" s="578"/>
      <c r="L34" s="578"/>
      <c r="M34" s="578"/>
      <c r="N34" s="578"/>
      <c r="O34" s="578"/>
      <c r="P34" s="578"/>
      <c r="Q34" s="578"/>
      <c r="R34" s="578"/>
      <c r="S34" s="579"/>
    </row>
    <row r="35" spans="1:36" x14ac:dyDescent="0.55000000000000004">
      <c r="A35" s="513">
        <v>7</v>
      </c>
      <c r="B35" s="431"/>
      <c r="C35" s="432"/>
      <c r="D35" s="433" t="s">
        <v>1419</v>
      </c>
      <c r="E35" s="431"/>
      <c r="F35" s="432"/>
      <c r="G35" s="433"/>
      <c r="H35" s="431"/>
      <c r="I35" s="432"/>
      <c r="J35" s="284" t="s">
        <v>370</v>
      </c>
      <c r="K35" s="284" t="s">
        <v>370</v>
      </c>
      <c r="L35" s="284" t="s">
        <v>370</v>
      </c>
      <c r="M35" s="284" t="s">
        <v>370</v>
      </c>
      <c r="N35" s="284" t="s">
        <v>370</v>
      </c>
      <c r="O35" s="284" t="s">
        <v>370</v>
      </c>
      <c r="P35" s="284" t="s">
        <v>370</v>
      </c>
      <c r="Q35" s="284" t="s">
        <v>370</v>
      </c>
      <c r="R35" s="840" t="s">
        <v>1180</v>
      </c>
      <c r="S35" s="841"/>
      <c r="T35" s="580"/>
      <c r="AA35" s="604">
        <f>IF(J35="Yes",1,0)</f>
        <v>0</v>
      </c>
      <c r="AB35" s="604">
        <f t="shared" ref="AB35:AH36" si="9">IF(K35="Yes",1,0)</f>
        <v>0</v>
      </c>
      <c r="AC35" s="604">
        <f t="shared" si="9"/>
        <v>0</v>
      </c>
      <c r="AD35" s="604">
        <f t="shared" si="9"/>
        <v>0</v>
      </c>
      <c r="AE35" s="604">
        <f t="shared" si="9"/>
        <v>0</v>
      </c>
      <c r="AF35" s="604">
        <f t="shared" si="9"/>
        <v>0</v>
      </c>
      <c r="AG35" s="604">
        <f t="shared" si="9"/>
        <v>0</v>
      </c>
      <c r="AH35" s="604">
        <f t="shared" si="9"/>
        <v>0</v>
      </c>
    </row>
    <row r="36" spans="1:36" x14ac:dyDescent="0.55000000000000004">
      <c r="A36" s="513">
        <v>8</v>
      </c>
      <c r="B36" s="431"/>
      <c r="C36" s="432"/>
      <c r="D36" s="433" t="s">
        <v>1374</v>
      </c>
      <c r="E36" s="431"/>
      <c r="F36" s="432"/>
      <c r="G36" s="433"/>
      <c r="H36" s="431"/>
      <c r="I36" s="432"/>
      <c r="J36" s="284" t="s">
        <v>370</v>
      </c>
      <c r="K36" s="284" t="s">
        <v>370</v>
      </c>
      <c r="L36" s="284" t="s">
        <v>370</v>
      </c>
      <c r="M36" s="284" t="s">
        <v>370</v>
      </c>
      <c r="N36" s="284" t="s">
        <v>370</v>
      </c>
      <c r="O36" s="284" t="s">
        <v>370</v>
      </c>
      <c r="P36" s="284" t="s">
        <v>370</v>
      </c>
      <c r="Q36" s="284" t="s">
        <v>370</v>
      </c>
      <c r="R36" s="840" t="s">
        <v>1180</v>
      </c>
      <c r="S36" s="841"/>
      <c r="AA36" s="604">
        <f>IF(J36="Yes",1,0)</f>
        <v>0</v>
      </c>
      <c r="AB36" s="604">
        <f t="shared" si="9"/>
        <v>0</v>
      </c>
      <c r="AC36" s="604">
        <f t="shared" si="9"/>
        <v>0</v>
      </c>
      <c r="AD36" s="604">
        <f t="shared" si="9"/>
        <v>0</v>
      </c>
      <c r="AE36" s="604">
        <f t="shared" si="9"/>
        <v>0</v>
      </c>
      <c r="AF36" s="604">
        <f t="shared" si="9"/>
        <v>0</v>
      </c>
      <c r="AG36" s="604">
        <f t="shared" si="9"/>
        <v>0</v>
      </c>
      <c r="AH36" s="604">
        <f t="shared" si="9"/>
        <v>0</v>
      </c>
    </row>
    <row r="37" spans="1:36" x14ac:dyDescent="0.55000000000000004">
      <c r="A37" s="501"/>
      <c r="B37" s="28"/>
      <c r="C37" s="521"/>
      <c r="D37" s="577"/>
      <c r="E37" s="514"/>
      <c r="F37" s="514"/>
      <c r="G37" s="514"/>
      <c r="H37" s="514"/>
      <c r="I37" s="514"/>
      <c r="J37" s="578"/>
      <c r="K37" s="578"/>
      <c r="L37" s="578"/>
      <c r="M37" s="578"/>
      <c r="N37" s="578"/>
      <c r="O37" s="578"/>
      <c r="P37" s="578"/>
      <c r="Q37" s="578"/>
      <c r="R37" s="578"/>
      <c r="S37" s="579"/>
    </row>
    <row r="38" spans="1:36" ht="149.25" customHeight="1" x14ac:dyDescent="0.55000000000000004">
      <c r="A38" s="546">
        <v>9</v>
      </c>
      <c r="B38" s="544"/>
      <c r="C38" s="545"/>
      <c r="D38" s="838" t="s">
        <v>1422</v>
      </c>
      <c r="E38" s="838"/>
      <c r="F38" s="838"/>
      <c r="G38" s="838"/>
      <c r="H38" s="838"/>
      <c r="I38" s="839"/>
      <c r="J38" s="847" t="s">
        <v>1195</v>
      </c>
      <c r="K38" s="848"/>
      <c r="L38" s="848"/>
      <c r="M38" s="848"/>
      <c r="N38" s="848"/>
      <c r="O38" s="848"/>
      <c r="P38" s="848"/>
      <c r="Q38" s="848"/>
      <c r="R38" s="848"/>
      <c r="S38" s="849"/>
      <c r="AJ38" s="604">
        <f>IF(OR(J38="Text box", J38=""),0,1)</f>
        <v>0</v>
      </c>
    </row>
    <row r="39" spans="1:36" ht="14.25" customHeight="1" x14ac:dyDescent="0.55000000000000004">
      <c r="A39" s="522"/>
      <c r="B39" s="523"/>
      <c r="C39" s="523"/>
      <c r="D39" s="542"/>
      <c r="E39" s="523"/>
      <c r="F39" s="523"/>
      <c r="G39" s="542"/>
      <c r="H39" s="523"/>
      <c r="I39" s="523"/>
      <c r="J39" s="530"/>
      <c r="K39" s="530"/>
      <c r="L39" s="530"/>
      <c r="M39" s="530"/>
      <c r="N39" s="530"/>
      <c r="O39" s="530"/>
      <c r="P39" s="530"/>
      <c r="Q39" s="530"/>
      <c r="R39" s="530"/>
      <c r="S39" s="530"/>
    </row>
    <row r="40" spans="1:36" ht="14.7" customHeight="1" x14ac:dyDescent="0.55000000000000004">
      <c r="A40" s="540"/>
      <c r="B40" s="543"/>
      <c r="C40" s="540"/>
      <c r="D40" s="581"/>
      <c r="E40" s="541"/>
      <c r="F40" s="541"/>
      <c r="G40" s="541"/>
      <c r="H40" s="541"/>
      <c r="I40" s="541"/>
      <c r="J40" s="582"/>
      <c r="K40" s="583"/>
      <c r="L40" s="583"/>
      <c r="M40" s="583"/>
      <c r="N40" s="583"/>
      <c r="O40" s="583"/>
      <c r="P40" s="583"/>
      <c r="Q40" s="583"/>
      <c r="R40" s="583"/>
      <c r="S40" s="583"/>
    </row>
    <row r="41" spans="1:36" ht="31.45" customHeight="1" x14ac:dyDescent="0.55000000000000004">
      <c r="A41" s="513">
        <v>10</v>
      </c>
      <c r="B41" s="693" t="s">
        <v>1197</v>
      </c>
      <c r="C41" s="694"/>
      <c r="D41" s="695"/>
      <c r="E41" s="695"/>
      <c r="F41" s="695"/>
      <c r="G41" s="695"/>
      <c r="H41" s="695"/>
      <c r="I41" s="695"/>
      <c r="J41" s="574"/>
      <c r="K41" s="584"/>
      <c r="L41" s="584"/>
      <c r="M41" s="584"/>
      <c r="N41" s="584"/>
      <c r="O41" s="584"/>
      <c r="P41" s="584"/>
      <c r="Q41" s="584"/>
      <c r="R41" s="584"/>
      <c r="S41" s="584"/>
    </row>
    <row r="42" spans="1:36" ht="26.7" customHeight="1" x14ac:dyDescent="0.55000000000000004">
      <c r="A42" s="513"/>
      <c r="B42" s="693"/>
      <c r="C42" s="696" t="s">
        <v>1363</v>
      </c>
      <c r="D42" s="695"/>
      <c r="E42" s="695"/>
      <c r="F42" s="695"/>
      <c r="G42" s="695"/>
      <c r="H42" s="695"/>
      <c r="I42" s="695"/>
      <c r="J42" s="574"/>
      <c r="K42" s="584"/>
      <c r="L42" s="584"/>
      <c r="M42" s="584"/>
      <c r="N42" s="584"/>
      <c r="O42" s="584"/>
      <c r="P42" s="584"/>
      <c r="Q42" s="584"/>
      <c r="R42" s="584"/>
      <c r="S42" s="584"/>
    </row>
    <row r="43" spans="1:36" x14ac:dyDescent="0.55000000000000004">
      <c r="A43" s="513" t="s">
        <v>254</v>
      </c>
      <c r="B43" s="431"/>
      <c r="C43" s="432"/>
      <c r="D43" s="727" t="s">
        <v>1198</v>
      </c>
      <c r="E43" s="727"/>
      <c r="F43" s="727"/>
      <c r="G43" s="727"/>
      <c r="H43" s="727"/>
      <c r="I43" s="163"/>
      <c r="J43" s="769">
        <v>0</v>
      </c>
      <c r="K43" s="584"/>
      <c r="L43" s="584"/>
      <c r="M43" s="584"/>
      <c r="N43" s="584"/>
      <c r="O43" s="584"/>
      <c r="P43" s="584"/>
      <c r="Q43" s="584"/>
      <c r="R43" s="584"/>
      <c r="S43" s="584"/>
    </row>
    <row r="44" spans="1:36" x14ac:dyDescent="0.55000000000000004">
      <c r="A44" s="513" t="s">
        <v>255</v>
      </c>
      <c r="B44" s="431"/>
      <c r="C44" s="432"/>
      <c r="D44" s="727" t="s">
        <v>1199</v>
      </c>
      <c r="E44" s="727"/>
      <c r="F44" s="727"/>
      <c r="G44" s="727"/>
      <c r="H44" s="727"/>
      <c r="I44" s="163"/>
      <c r="J44" s="769">
        <v>0</v>
      </c>
      <c r="K44" s="584"/>
      <c r="L44" s="584"/>
      <c r="M44" s="584"/>
      <c r="N44" s="584"/>
      <c r="O44" s="584"/>
      <c r="P44" s="584"/>
      <c r="Q44" s="584"/>
      <c r="R44" s="584"/>
      <c r="S44" s="584"/>
    </row>
    <row r="45" spans="1:36" x14ac:dyDescent="0.55000000000000004">
      <c r="A45" s="522"/>
      <c r="B45" s="523"/>
      <c r="C45" s="523"/>
      <c r="D45" s="585"/>
      <c r="E45" s="585"/>
      <c r="F45" s="585"/>
      <c r="G45" s="585"/>
      <c r="H45" s="585"/>
      <c r="I45" s="585"/>
      <c r="J45" s="585"/>
      <c r="K45" s="586"/>
      <c r="L45" s="586"/>
      <c r="M45" s="586"/>
      <c r="N45" s="586"/>
      <c r="O45" s="586"/>
      <c r="P45" s="134"/>
      <c r="Q45" s="134"/>
      <c r="R45" s="134"/>
      <c r="S45" s="134"/>
    </row>
  </sheetData>
  <sheetProtection algorithmName="SHA-512" hashValue="b/dQx2vSV8LYa5l/d4MygQhiPbgU0ySd3rzsjp7x1KFeIlAff1WbdHKs9VHPM4SE3oMrxe9sPPX5F66FEkn3mw==" saltValue="q1jhIid291W2HpYEkKuSog==" spinCount="100000" sheet="1" objects="1" scenarios="1"/>
  <mergeCells count="32">
    <mergeCell ref="D3:H4"/>
    <mergeCell ref="N7:O7"/>
    <mergeCell ref="N8:O8"/>
    <mergeCell ref="J38:S38"/>
    <mergeCell ref="B1:G1"/>
    <mergeCell ref="J1:N2"/>
    <mergeCell ref="J3:K3"/>
    <mergeCell ref="J6:K6"/>
    <mergeCell ref="N3:O3"/>
    <mergeCell ref="N6:O6"/>
    <mergeCell ref="A2:E2"/>
    <mergeCell ref="P3:Q3"/>
    <mergeCell ref="P6:Q6"/>
    <mergeCell ref="P7:Q7"/>
    <mergeCell ref="P8:Q8"/>
    <mergeCell ref="R8:S8"/>
    <mergeCell ref="AA3:AB3"/>
    <mergeCell ref="AC3:AD3"/>
    <mergeCell ref="AE3:AF3"/>
    <mergeCell ref="AG3:AH3"/>
    <mergeCell ref="D38:I38"/>
    <mergeCell ref="R35:S35"/>
    <mergeCell ref="R3:S3"/>
    <mergeCell ref="R36:S36"/>
    <mergeCell ref="R6:S6"/>
    <mergeCell ref="R7:S7"/>
    <mergeCell ref="J7:K7"/>
    <mergeCell ref="J8:K8"/>
    <mergeCell ref="L3:M3"/>
    <mergeCell ref="L6:M6"/>
    <mergeCell ref="L7:M7"/>
    <mergeCell ref="L8:M8"/>
  </mergeCells>
  <dataValidations count="3">
    <dataValidation type="whole" operator="greaterThan" allowBlank="1" showInputMessage="1" showErrorMessage="1" errorTitle="Whole numbers only allowed" error="All monies should be independently rounded to the nearest £1,000." sqref="J10:Q17 J19:Q22 J25:Q27 J29:Q32" xr:uid="{BF5614D4-FB78-4CB9-9D91-4DB56612B2A2}">
      <formula1>-99999999</formula1>
    </dataValidation>
    <dataValidation type="decimal" operator="greaterThan" allowBlank="1" showInputMessage="1" showErrorMessage="1" errorTitle="Numeric values only allowed" error="Numeric values only" sqref="J43:J44" xr:uid="{205F2A72-00AB-4375-BF39-A11918F968E8}">
      <formula1>-99999999</formula1>
    </dataValidation>
    <dataValidation type="date" operator="greaterThan" allowBlank="1" showInputMessage="1" showErrorMessage="1" errorTitle="Valid date" error="Please enter a valid date." sqref="J7:Q8" xr:uid="{91E662AA-4E5F-4139-AF7F-8EA28A63BA35}">
      <formula1>6576</formula1>
    </dataValidation>
  </dataValidations>
  <printOptions headings="1"/>
  <pageMargins left="0.31496062992125984" right="0.31496062992125984" top="0.74803149606299213" bottom="0.74803149606299213" header="0.31496062992125984" footer="0.31496062992125984"/>
  <pageSetup paperSize="8" scale="48" orientation="landscape" r:id="rId1"/>
  <headerFooter>
    <oddHeader>&amp;A</oddHeader>
    <oddFooter>&amp;F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7FF03E-CD02-4DB2-B71B-188B28D9C733}">
          <x14:formula1>
            <xm:f>'Hide_me(drop_downs)'!$A$2:$A$3</xm:f>
          </x14:formula1>
          <xm:sqref>J35:Q36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400C1-A07D-45EC-9030-4A7A6F14906E}">
  <sheetPr codeName="Sheet21">
    <pageSetUpPr fitToPage="1"/>
  </sheetPr>
  <dimension ref="A1:H159"/>
  <sheetViews>
    <sheetView zoomScale="90" zoomScaleNormal="90" workbookViewId="0"/>
  </sheetViews>
  <sheetFormatPr defaultColWidth="9.20703125" defaultRowHeight="14.4" x14ac:dyDescent="0.55000000000000004"/>
  <cols>
    <col min="1" max="1" width="12.5234375" style="216" customWidth="1"/>
    <col min="2" max="2" width="5.3671875" style="216" customWidth="1"/>
    <col min="3" max="3" width="9.20703125" style="216"/>
    <col min="4" max="4" width="48.20703125" style="216" customWidth="1"/>
    <col min="5" max="5" width="26.83984375" style="216" customWidth="1"/>
    <col min="6" max="6" width="27.20703125" style="216" customWidth="1"/>
    <col min="7" max="7" width="19.15625" style="216" customWidth="1"/>
    <col min="8" max="8" width="20.20703125" style="216" customWidth="1"/>
    <col min="9" max="16384" width="9.20703125" style="216"/>
  </cols>
  <sheetData>
    <row r="1" spans="1:8" ht="15" x14ac:dyDescent="0.55000000000000004">
      <c r="A1" s="526" t="s">
        <v>1213</v>
      </c>
      <c r="B1" s="527" t="s">
        <v>1203</v>
      </c>
      <c r="C1" s="527"/>
      <c r="D1" s="527"/>
      <c r="E1" s="719"/>
      <c r="F1" s="531"/>
      <c r="G1" s="719"/>
      <c r="H1" s="531"/>
    </row>
    <row r="2" spans="1:8" ht="15" x14ac:dyDescent="0.55000000000000004">
      <c r="A2" s="505"/>
      <c r="B2" s="506"/>
      <c r="C2" s="506"/>
      <c r="D2" s="506"/>
      <c r="E2" s="720"/>
      <c r="F2" s="532"/>
      <c r="G2" s="720"/>
      <c r="H2" s="532"/>
    </row>
    <row r="3" spans="1:8" ht="44.25" customHeight="1" x14ac:dyDescent="0.55000000000000004">
      <c r="A3" s="507"/>
      <c r="B3" s="508"/>
      <c r="C3" s="508"/>
      <c r="D3" s="508"/>
      <c r="E3" s="517" t="s">
        <v>1355</v>
      </c>
      <c r="F3" s="512" t="s">
        <v>1362</v>
      </c>
      <c r="G3" s="517" t="s">
        <v>1355</v>
      </c>
      <c r="H3" s="512" t="s">
        <v>1362</v>
      </c>
    </row>
    <row r="4" spans="1:8" ht="15.3" x14ac:dyDescent="0.55000000000000004">
      <c r="A4" s="510"/>
      <c r="B4" s="511"/>
      <c r="C4" s="511"/>
      <c r="D4" s="511"/>
      <c r="E4" s="512" t="s">
        <v>88</v>
      </c>
      <c r="F4" s="512" t="s">
        <v>88</v>
      </c>
      <c r="G4" s="512" t="s">
        <v>88</v>
      </c>
      <c r="H4" s="512" t="s">
        <v>88</v>
      </c>
    </row>
    <row r="5" spans="1:8" x14ac:dyDescent="0.55000000000000004">
      <c r="A5" s="513" t="s">
        <v>219</v>
      </c>
      <c r="B5" s="601" t="s">
        <v>1204</v>
      </c>
      <c r="C5" s="723"/>
      <c r="D5" s="514"/>
      <c r="E5" s="284">
        <v>0</v>
      </c>
      <c r="F5" s="284">
        <v>0</v>
      </c>
    </row>
    <row r="6" spans="1:8" x14ac:dyDescent="0.55000000000000004">
      <c r="A6" s="513" t="s">
        <v>220</v>
      </c>
      <c r="B6" s="601" t="s">
        <v>1205</v>
      </c>
      <c r="C6" s="723"/>
      <c r="D6" s="514"/>
      <c r="E6" s="284">
        <v>0</v>
      </c>
      <c r="F6" s="284">
        <v>0</v>
      </c>
    </row>
    <row r="7" spans="1:8" x14ac:dyDescent="0.55000000000000004">
      <c r="A7" s="513" t="s">
        <v>221</v>
      </c>
      <c r="B7" s="601" t="s">
        <v>1206</v>
      </c>
      <c r="C7" s="723"/>
      <c r="D7" s="514"/>
      <c r="E7" s="284">
        <v>0</v>
      </c>
      <c r="F7" s="284">
        <v>0</v>
      </c>
    </row>
    <row r="8" spans="1:8" x14ac:dyDescent="0.55000000000000004">
      <c r="A8" s="513" t="s">
        <v>222</v>
      </c>
      <c r="B8" s="601" t="s">
        <v>1207</v>
      </c>
      <c r="C8" s="723"/>
      <c r="D8" s="514"/>
      <c r="E8" s="284">
        <v>0</v>
      </c>
      <c r="F8" s="284">
        <v>0</v>
      </c>
    </row>
    <row r="9" spans="1:8" x14ac:dyDescent="0.55000000000000004">
      <c r="A9" s="513" t="s">
        <v>223</v>
      </c>
      <c r="B9" s="601" t="s">
        <v>1208</v>
      </c>
      <c r="C9" s="723"/>
      <c r="D9" s="514"/>
      <c r="E9" s="284">
        <v>0</v>
      </c>
      <c r="F9" s="284">
        <v>0</v>
      </c>
    </row>
    <row r="10" spans="1:8" x14ac:dyDescent="0.55000000000000004">
      <c r="A10" s="513" t="s">
        <v>224</v>
      </c>
      <c r="B10" s="283" t="s">
        <v>1209</v>
      </c>
      <c r="C10" s="520"/>
      <c r="D10" s="520"/>
      <c r="E10" s="154">
        <f>SUM(E5:E9)</f>
        <v>0</v>
      </c>
      <c r="F10" s="154">
        <f>SUM(F5:F9)</f>
        <v>0</v>
      </c>
    </row>
    <row r="11" spans="1:8" x14ac:dyDescent="0.55000000000000004">
      <c r="A11" s="513"/>
      <c r="B11" s="519"/>
      <c r="C11" s="519"/>
      <c r="D11" s="519"/>
      <c r="E11" s="518"/>
      <c r="F11" s="521"/>
    </row>
    <row r="12" spans="1:8" x14ac:dyDescent="0.55000000000000004">
      <c r="A12" s="513">
        <v>2</v>
      </c>
      <c r="B12" s="854" t="s">
        <v>1373</v>
      </c>
      <c r="C12" s="855"/>
      <c r="D12" s="855"/>
      <c r="E12" s="534" t="s">
        <v>1210</v>
      </c>
      <c r="F12" s="536" t="s">
        <v>1210</v>
      </c>
    </row>
    <row r="13" spans="1:8" x14ac:dyDescent="0.55000000000000004">
      <c r="A13" s="513" t="s">
        <v>227</v>
      </c>
      <c r="B13" s="248" t="s">
        <v>1377</v>
      </c>
      <c r="C13" s="723"/>
      <c r="D13" s="514"/>
      <c r="E13" s="770">
        <v>0</v>
      </c>
      <c r="F13" s="770">
        <v>0</v>
      </c>
    </row>
    <row r="14" spans="1:8" x14ac:dyDescent="0.55000000000000004">
      <c r="A14" s="513"/>
      <c r="B14" s="587"/>
      <c r="C14" s="588"/>
      <c r="D14" s="260"/>
      <c r="F14" s="687"/>
      <c r="G14" s="687"/>
      <c r="H14" s="687"/>
    </row>
    <row r="15" spans="1:8" ht="25.5" x14ac:dyDescent="0.55000000000000004">
      <c r="A15" s="513">
        <v>3</v>
      </c>
      <c r="B15" s="721" t="s">
        <v>1406</v>
      </c>
      <c r="C15" s="533"/>
      <c r="D15" s="503"/>
      <c r="E15" s="535" t="s">
        <v>1494</v>
      </c>
      <c r="F15" s="535" t="s">
        <v>1494</v>
      </c>
      <c r="G15" s="535" t="s">
        <v>1495</v>
      </c>
      <c r="H15" s="535" t="s">
        <v>1495</v>
      </c>
    </row>
    <row r="16" spans="1:8" ht="15.45" customHeight="1" x14ac:dyDescent="0.55000000000000004">
      <c r="A16" s="513" t="s">
        <v>238</v>
      </c>
      <c r="B16" s="698"/>
      <c r="C16" s="529" t="s">
        <v>1211</v>
      </c>
      <c r="D16" s="520"/>
      <c r="E16" s="709">
        <f>SUM(E19:E159)</f>
        <v>0</v>
      </c>
      <c r="F16" s="709">
        <f>SUM(F19:F159)</f>
        <v>0</v>
      </c>
      <c r="G16" s="710">
        <f>SUM(G19:G159)</f>
        <v>0</v>
      </c>
      <c r="H16" s="710">
        <f>SUM(H19:H159)</f>
        <v>0</v>
      </c>
    </row>
    <row r="17" spans="1:8" x14ac:dyDescent="0.55000000000000004">
      <c r="A17" s="513"/>
      <c r="B17" s="699"/>
      <c r="C17" s="700"/>
      <c r="D17" s="701"/>
      <c r="E17" s="702"/>
      <c r="F17" s="703"/>
      <c r="G17" s="702"/>
      <c r="H17" s="703"/>
    </row>
    <row r="18" spans="1:8" x14ac:dyDescent="0.55000000000000004">
      <c r="A18" s="513"/>
      <c r="B18" s="704"/>
      <c r="C18" s="530" t="s">
        <v>1212</v>
      </c>
      <c r="D18" s="528"/>
      <c r="E18" s="284"/>
      <c r="F18" s="284"/>
      <c r="G18" s="284"/>
      <c r="H18" s="284"/>
    </row>
    <row r="19" spans="1:8" x14ac:dyDescent="0.55000000000000004">
      <c r="A19" s="513"/>
      <c r="B19" s="705"/>
      <c r="C19" s="706"/>
      <c r="D19" s="707" t="s">
        <v>1214</v>
      </c>
      <c r="E19" s="771">
        <v>0</v>
      </c>
      <c r="F19" s="771">
        <v>0</v>
      </c>
      <c r="G19" s="772">
        <v>0</v>
      </c>
      <c r="H19" s="772">
        <v>0</v>
      </c>
    </row>
    <row r="20" spans="1:8" x14ac:dyDescent="0.55000000000000004">
      <c r="A20" s="513"/>
      <c r="B20" s="705"/>
      <c r="C20" s="706"/>
      <c r="D20" s="280" t="s">
        <v>1215</v>
      </c>
      <c r="E20" s="771">
        <v>0</v>
      </c>
      <c r="F20" s="771">
        <v>0</v>
      </c>
      <c r="G20" s="772">
        <v>0</v>
      </c>
      <c r="H20" s="772">
        <v>0</v>
      </c>
    </row>
    <row r="21" spans="1:8" x14ac:dyDescent="0.55000000000000004">
      <c r="A21" s="513"/>
      <c r="B21" s="705"/>
      <c r="C21" s="706"/>
      <c r="D21" s="280" t="s">
        <v>1216</v>
      </c>
      <c r="E21" s="771">
        <v>0</v>
      </c>
      <c r="F21" s="771">
        <v>0</v>
      </c>
      <c r="G21" s="772">
        <v>0</v>
      </c>
      <c r="H21" s="772">
        <v>0</v>
      </c>
    </row>
    <row r="22" spans="1:8" x14ac:dyDescent="0.55000000000000004">
      <c r="A22" s="513"/>
      <c r="B22" s="705"/>
      <c r="C22" s="706"/>
      <c r="D22" s="280" t="s">
        <v>1217</v>
      </c>
      <c r="E22" s="771">
        <v>0</v>
      </c>
      <c r="F22" s="771">
        <v>0</v>
      </c>
      <c r="G22" s="772">
        <v>0</v>
      </c>
      <c r="H22" s="772">
        <v>0</v>
      </c>
    </row>
    <row r="23" spans="1:8" x14ac:dyDescent="0.55000000000000004">
      <c r="A23" s="513"/>
      <c r="B23" s="705"/>
      <c r="C23" s="706"/>
      <c r="D23" s="280" t="s">
        <v>1218</v>
      </c>
      <c r="E23" s="771">
        <v>0</v>
      </c>
      <c r="F23" s="771">
        <v>0</v>
      </c>
      <c r="G23" s="772">
        <v>0</v>
      </c>
      <c r="H23" s="772">
        <v>0</v>
      </c>
    </row>
    <row r="24" spans="1:8" x14ac:dyDescent="0.55000000000000004">
      <c r="A24" s="513"/>
      <c r="B24" s="705"/>
      <c r="C24" s="706"/>
      <c r="D24" s="280" t="s">
        <v>1219</v>
      </c>
      <c r="E24" s="771">
        <v>0</v>
      </c>
      <c r="F24" s="771">
        <v>0</v>
      </c>
      <c r="G24" s="772">
        <v>0</v>
      </c>
      <c r="H24" s="772">
        <v>0</v>
      </c>
    </row>
    <row r="25" spans="1:8" x14ac:dyDescent="0.55000000000000004">
      <c r="A25" s="513"/>
      <c r="B25" s="705"/>
      <c r="C25" s="706"/>
      <c r="D25" s="280" t="s">
        <v>1220</v>
      </c>
      <c r="E25" s="771">
        <v>0</v>
      </c>
      <c r="F25" s="771">
        <v>0</v>
      </c>
      <c r="G25" s="772">
        <v>0</v>
      </c>
      <c r="H25" s="772">
        <v>0</v>
      </c>
    </row>
    <row r="26" spans="1:8" x14ac:dyDescent="0.55000000000000004">
      <c r="A26" s="513"/>
      <c r="B26" s="705"/>
      <c r="C26" s="706"/>
      <c r="D26" s="280" t="s">
        <v>1221</v>
      </c>
      <c r="E26" s="771">
        <v>0</v>
      </c>
      <c r="F26" s="771">
        <v>0</v>
      </c>
      <c r="G26" s="772">
        <v>0</v>
      </c>
      <c r="H26" s="772">
        <v>0</v>
      </c>
    </row>
    <row r="27" spans="1:8" x14ac:dyDescent="0.55000000000000004">
      <c r="A27" s="513"/>
      <c r="B27" s="705"/>
      <c r="C27" s="706"/>
      <c r="D27" s="708" t="s">
        <v>1222</v>
      </c>
      <c r="E27" s="771">
        <v>0</v>
      </c>
      <c r="F27" s="771">
        <v>0</v>
      </c>
      <c r="G27" s="772">
        <v>0</v>
      </c>
      <c r="H27" s="772">
        <v>0</v>
      </c>
    </row>
    <row r="28" spans="1:8" x14ac:dyDescent="0.55000000000000004">
      <c r="A28" s="513"/>
      <c r="B28" s="705"/>
      <c r="C28" s="706"/>
      <c r="D28" s="249" t="s">
        <v>1223</v>
      </c>
      <c r="E28" s="771">
        <v>0</v>
      </c>
      <c r="F28" s="771">
        <v>0</v>
      </c>
      <c r="G28" s="772">
        <v>0</v>
      </c>
      <c r="H28" s="772">
        <v>0</v>
      </c>
    </row>
    <row r="29" spans="1:8" x14ac:dyDescent="0.55000000000000004">
      <c r="A29" s="513"/>
      <c r="B29" s="705"/>
      <c r="C29" s="706"/>
      <c r="D29" s="249" t="s">
        <v>1224</v>
      </c>
      <c r="E29" s="771">
        <v>0</v>
      </c>
      <c r="F29" s="771">
        <v>0</v>
      </c>
      <c r="G29" s="772">
        <v>0</v>
      </c>
      <c r="H29" s="772">
        <v>0</v>
      </c>
    </row>
    <row r="30" spans="1:8" x14ac:dyDescent="0.55000000000000004">
      <c r="A30" s="513"/>
      <c r="B30" s="705"/>
      <c r="C30" s="706"/>
      <c r="D30" s="249" t="s">
        <v>1225</v>
      </c>
      <c r="E30" s="771">
        <v>0</v>
      </c>
      <c r="F30" s="771">
        <v>0</v>
      </c>
      <c r="G30" s="772">
        <v>0</v>
      </c>
      <c r="H30" s="772">
        <v>0</v>
      </c>
    </row>
    <row r="31" spans="1:8" x14ac:dyDescent="0.55000000000000004">
      <c r="A31" s="513"/>
      <c r="B31" s="705"/>
      <c r="C31" s="706"/>
      <c r="D31" s="249" t="s">
        <v>1226</v>
      </c>
      <c r="E31" s="771">
        <v>0</v>
      </c>
      <c r="F31" s="771">
        <v>0</v>
      </c>
      <c r="G31" s="772">
        <v>0</v>
      </c>
      <c r="H31" s="772">
        <v>0</v>
      </c>
    </row>
    <row r="32" spans="1:8" x14ac:dyDescent="0.55000000000000004">
      <c r="A32" s="513"/>
      <c r="B32" s="705"/>
      <c r="C32" s="706"/>
      <c r="D32" s="249" t="s">
        <v>1227</v>
      </c>
      <c r="E32" s="771">
        <v>0</v>
      </c>
      <c r="F32" s="771">
        <v>0</v>
      </c>
      <c r="G32" s="772">
        <v>0</v>
      </c>
      <c r="H32" s="772">
        <v>0</v>
      </c>
    </row>
    <row r="33" spans="1:8" x14ac:dyDescent="0.55000000000000004">
      <c r="A33" s="513"/>
      <c r="B33" s="705"/>
      <c r="C33" s="706"/>
      <c r="D33" s="249" t="s">
        <v>1228</v>
      </c>
      <c r="E33" s="771">
        <v>0</v>
      </c>
      <c r="F33" s="771">
        <v>0</v>
      </c>
      <c r="G33" s="772">
        <v>0</v>
      </c>
      <c r="H33" s="772">
        <v>0</v>
      </c>
    </row>
    <row r="34" spans="1:8" x14ac:dyDescent="0.55000000000000004">
      <c r="A34" s="513"/>
      <c r="B34" s="705"/>
      <c r="C34" s="706"/>
      <c r="D34" s="249" t="s">
        <v>1229</v>
      </c>
      <c r="E34" s="771">
        <v>0</v>
      </c>
      <c r="F34" s="771">
        <v>0</v>
      </c>
      <c r="G34" s="772">
        <v>0</v>
      </c>
      <c r="H34" s="772">
        <v>0</v>
      </c>
    </row>
    <row r="35" spans="1:8" x14ac:dyDescent="0.55000000000000004">
      <c r="A35" s="513"/>
      <c r="B35" s="705"/>
      <c r="C35" s="706"/>
      <c r="D35" s="249" t="s">
        <v>1230</v>
      </c>
      <c r="E35" s="771">
        <v>0</v>
      </c>
      <c r="F35" s="771">
        <v>0</v>
      </c>
      <c r="G35" s="772">
        <v>0</v>
      </c>
      <c r="H35" s="772">
        <v>0</v>
      </c>
    </row>
    <row r="36" spans="1:8" x14ac:dyDescent="0.55000000000000004">
      <c r="A36" s="513"/>
      <c r="B36" s="705"/>
      <c r="C36" s="706"/>
      <c r="D36" s="249" t="s">
        <v>1231</v>
      </c>
      <c r="E36" s="771">
        <v>0</v>
      </c>
      <c r="F36" s="771">
        <v>0</v>
      </c>
      <c r="G36" s="772">
        <v>0</v>
      </c>
      <c r="H36" s="772">
        <v>0</v>
      </c>
    </row>
    <row r="37" spans="1:8" x14ac:dyDescent="0.55000000000000004">
      <c r="A37" s="513"/>
      <c r="B37" s="705"/>
      <c r="C37" s="706"/>
      <c r="D37" s="249" t="s">
        <v>1232</v>
      </c>
      <c r="E37" s="771">
        <v>0</v>
      </c>
      <c r="F37" s="771">
        <v>0</v>
      </c>
      <c r="G37" s="772">
        <v>0</v>
      </c>
      <c r="H37" s="772">
        <v>0</v>
      </c>
    </row>
    <row r="38" spans="1:8" x14ac:dyDescent="0.55000000000000004">
      <c r="A38" s="513"/>
      <c r="B38" s="705"/>
      <c r="C38" s="706"/>
      <c r="D38" s="249" t="s">
        <v>1233</v>
      </c>
      <c r="E38" s="771">
        <v>0</v>
      </c>
      <c r="F38" s="771">
        <v>0</v>
      </c>
      <c r="G38" s="772">
        <v>0</v>
      </c>
      <c r="H38" s="772">
        <v>0</v>
      </c>
    </row>
    <row r="39" spans="1:8" x14ac:dyDescent="0.55000000000000004">
      <c r="A39" s="513"/>
      <c r="B39" s="705"/>
      <c r="C39" s="706"/>
      <c r="D39" s="249" t="s">
        <v>1234</v>
      </c>
      <c r="E39" s="771">
        <v>0</v>
      </c>
      <c r="F39" s="771">
        <v>0</v>
      </c>
      <c r="G39" s="772">
        <v>0</v>
      </c>
      <c r="H39" s="772">
        <v>0</v>
      </c>
    </row>
    <row r="40" spans="1:8" x14ac:dyDescent="0.55000000000000004">
      <c r="A40" s="513"/>
      <c r="B40" s="705"/>
      <c r="C40" s="706"/>
      <c r="D40" s="249" t="s">
        <v>1235</v>
      </c>
      <c r="E40" s="771">
        <v>0</v>
      </c>
      <c r="F40" s="771">
        <v>0</v>
      </c>
      <c r="G40" s="772">
        <v>0</v>
      </c>
      <c r="H40" s="772">
        <v>0</v>
      </c>
    </row>
    <row r="41" spans="1:8" x14ac:dyDescent="0.55000000000000004">
      <c r="A41" s="513"/>
      <c r="B41" s="705"/>
      <c r="C41" s="706"/>
      <c r="D41" s="249" t="s">
        <v>1236</v>
      </c>
      <c r="E41" s="771">
        <v>0</v>
      </c>
      <c r="F41" s="771">
        <v>0</v>
      </c>
      <c r="G41" s="772">
        <v>0</v>
      </c>
      <c r="H41" s="772">
        <v>0</v>
      </c>
    </row>
    <row r="42" spans="1:8" x14ac:dyDescent="0.55000000000000004">
      <c r="A42" s="513"/>
      <c r="B42" s="705"/>
      <c r="C42" s="706"/>
      <c r="D42" s="249" t="s">
        <v>1237</v>
      </c>
      <c r="E42" s="771">
        <v>0</v>
      </c>
      <c r="F42" s="771">
        <v>0</v>
      </c>
      <c r="G42" s="772">
        <v>0</v>
      </c>
      <c r="H42" s="772">
        <v>0</v>
      </c>
    </row>
    <row r="43" spans="1:8" x14ac:dyDescent="0.55000000000000004">
      <c r="A43" s="513"/>
      <c r="B43" s="705"/>
      <c r="C43" s="706"/>
      <c r="D43" s="249" t="s">
        <v>1238</v>
      </c>
      <c r="E43" s="771">
        <v>0</v>
      </c>
      <c r="F43" s="771">
        <v>0</v>
      </c>
      <c r="G43" s="772">
        <v>0</v>
      </c>
      <c r="H43" s="772">
        <v>0</v>
      </c>
    </row>
    <row r="44" spans="1:8" x14ac:dyDescent="0.55000000000000004">
      <c r="A44" s="513"/>
      <c r="B44" s="705"/>
      <c r="C44" s="706"/>
      <c r="D44" s="249" t="s">
        <v>1239</v>
      </c>
      <c r="E44" s="771">
        <v>0</v>
      </c>
      <c r="F44" s="771">
        <v>0</v>
      </c>
      <c r="G44" s="772">
        <v>0</v>
      </c>
      <c r="H44" s="772">
        <v>0</v>
      </c>
    </row>
    <row r="45" spans="1:8" x14ac:dyDescent="0.55000000000000004">
      <c r="A45" s="513"/>
      <c r="B45" s="705"/>
      <c r="C45" s="706"/>
      <c r="D45" s="249" t="s">
        <v>1240</v>
      </c>
      <c r="E45" s="771">
        <v>0</v>
      </c>
      <c r="F45" s="771">
        <v>0</v>
      </c>
      <c r="G45" s="772">
        <v>0</v>
      </c>
      <c r="H45" s="772">
        <v>0</v>
      </c>
    </row>
    <row r="46" spans="1:8" x14ac:dyDescent="0.55000000000000004">
      <c r="A46" s="513"/>
      <c r="B46" s="705"/>
      <c r="C46" s="706"/>
      <c r="D46" s="249" t="s">
        <v>1241</v>
      </c>
      <c r="E46" s="771">
        <v>0</v>
      </c>
      <c r="F46" s="771">
        <v>0</v>
      </c>
      <c r="G46" s="772">
        <v>0</v>
      </c>
      <c r="H46" s="772">
        <v>0</v>
      </c>
    </row>
    <row r="47" spans="1:8" x14ac:dyDescent="0.55000000000000004">
      <c r="A47" s="513"/>
      <c r="B47" s="705"/>
      <c r="C47" s="706"/>
      <c r="D47" s="249" t="s">
        <v>1242</v>
      </c>
      <c r="E47" s="771">
        <v>0</v>
      </c>
      <c r="F47" s="771">
        <v>0</v>
      </c>
      <c r="G47" s="772">
        <v>0</v>
      </c>
      <c r="H47" s="772">
        <v>0</v>
      </c>
    </row>
    <row r="48" spans="1:8" x14ac:dyDescent="0.55000000000000004">
      <c r="A48" s="513"/>
      <c r="B48" s="705"/>
      <c r="C48" s="706"/>
      <c r="D48" s="249" t="s">
        <v>1243</v>
      </c>
      <c r="E48" s="771">
        <v>0</v>
      </c>
      <c r="F48" s="771">
        <v>0</v>
      </c>
      <c r="G48" s="772">
        <v>0</v>
      </c>
      <c r="H48" s="772">
        <v>0</v>
      </c>
    </row>
    <row r="49" spans="1:8" x14ac:dyDescent="0.55000000000000004">
      <c r="A49" s="513"/>
      <c r="B49" s="705"/>
      <c r="C49" s="706"/>
      <c r="D49" s="249" t="s">
        <v>1244</v>
      </c>
      <c r="E49" s="771">
        <v>0</v>
      </c>
      <c r="F49" s="771">
        <v>0</v>
      </c>
      <c r="G49" s="772">
        <v>0</v>
      </c>
      <c r="H49" s="772">
        <v>0</v>
      </c>
    </row>
    <row r="50" spans="1:8" x14ac:dyDescent="0.55000000000000004">
      <c r="A50" s="513"/>
      <c r="B50" s="705"/>
      <c r="C50" s="706"/>
      <c r="D50" s="249" t="s">
        <v>1245</v>
      </c>
      <c r="E50" s="771">
        <v>0</v>
      </c>
      <c r="F50" s="771">
        <v>0</v>
      </c>
      <c r="G50" s="772">
        <v>0</v>
      </c>
      <c r="H50" s="772">
        <v>0</v>
      </c>
    </row>
    <row r="51" spans="1:8" x14ac:dyDescent="0.55000000000000004">
      <c r="A51" s="513"/>
      <c r="B51" s="705"/>
      <c r="C51" s="706"/>
      <c r="D51" s="249" t="s">
        <v>1246</v>
      </c>
      <c r="E51" s="771">
        <v>0</v>
      </c>
      <c r="F51" s="771">
        <v>0</v>
      </c>
      <c r="G51" s="772">
        <v>0</v>
      </c>
      <c r="H51" s="772">
        <v>0</v>
      </c>
    </row>
    <row r="52" spans="1:8" x14ac:dyDescent="0.55000000000000004">
      <c r="A52" s="513"/>
      <c r="B52" s="705"/>
      <c r="C52" s="706"/>
      <c r="D52" s="249" t="s">
        <v>1247</v>
      </c>
      <c r="E52" s="771">
        <v>0</v>
      </c>
      <c r="F52" s="771">
        <v>0</v>
      </c>
      <c r="G52" s="772">
        <v>0</v>
      </c>
      <c r="H52" s="772">
        <v>0</v>
      </c>
    </row>
    <row r="53" spans="1:8" x14ac:dyDescent="0.55000000000000004">
      <c r="A53" s="513"/>
      <c r="B53" s="705"/>
      <c r="C53" s="706"/>
      <c r="D53" s="249" t="s">
        <v>1248</v>
      </c>
      <c r="E53" s="771">
        <v>0</v>
      </c>
      <c r="F53" s="771">
        <v>0</v>
      </c>
      <c r="G53" s="772">
        <v>0</v>
      </c>
      <c r="H53" s="772">
        <v>0</v>
      </c>
    </row>
    <row r="54" spans="1:8" x14ac:dyDescent="0.55000000000000004">
      <c r="A54" s="513"/>
      <c r="B54" s="705"/>
      <c r="C54" s="706"/>
      <c r="D54" s="249" t="s">
        <v>1249</v>
      </c>
      <c r="E54" s="771">
        <v>0</v>
      </c>
      <c r="F54" s="771">
        <v>0</v>
      </c>
      <c r="G54" s="772">
        <v>0</v>
      </c>
      <c r="H54" s="772">
        <v>0</v>
      </c>
    </row>
    <row r="55" spans="1:8" x14ac:dyDescent="0.55000000000000004">
      <c r="A55" s="513"/>
      <c r="B55" s="705"/>
      <c r="C55" s="706"/>
      <c r="D55" s="249" t="s">
        <v>1250</v>
      </c>
      <c r="E55" s="771">
        <v>0</v>
      </c>
      <c r="F55" s="771">
        <v>0</v>
      </c>
      <c r="G55" s="772">
        <v>0</v>
      </c>
      <c r="H55" s="772">
        <v>0</v>
      </c>
    </row>
    <row r="56" spans="1:8" x14ac:dyDescent="0.55000000000000004">
      <c r="A56" s="513"/>
      <c r="B56" s="705"/>
      <c r="C56" s="706"/>
      <c r="D56" s="249" t="s">
        <v>1251</v>
      </c>
      <c r="E56" s="771">
        <v>0</v>
      </c>
      <c r="F56" s="771">
        <v>0</v>
      </c>
      <c r="G56" s="772">
        <v>0</v>
      </c>
      <c r="H56" s="772">
        <v>0</v>
      </c>
    </row>
    <row r="57" spans="1:8" x14ac:dyDescent="0.55000000000000004">
      <c r="A57" s="513"/>
      <c r="B57" s="705"/>
      <c r="C57" s="706"/>
      <c r="D57" s="249" t="s">
        <v>1252</v>
      </c>
      <c r="E57" s="771">
        <v>0</v>
      </c>
      <c r="F57" s="771">
        <v>0</v>
      </c>
      <c r="G57" s="772">
        <v>0</v>
      </c>
      <c r="H57" s="772">
        <v>0</v>
      </c>
    </row>
    <row r="58" spans="1:8" x14ac:dyDescent="0.55000000000000004">
      <c r="A58" s="513"/>
      <c r="B58" s="705"/>
      <c r="C58" s="706"/>
      <c r="D58" s="249" t="s">
        <v>1253</v>
      </c>
      <c r="E58" s="771">
        <v>0</v>
      </c>
      <c r="F58" s="771">
        <v>0</v>
      </c>
      <c r="G58" s="772">
        <v>0</v>
      </c>
      <c r="H58" s="772">
        <v>0</v>
      </c>
    </row>
    <row r="59" spans="1:8" x14ac:dyDescent="0.55000000000000004">
      <c r="A59" s="513"/>
      <c r="B59" s="705"/>
      <c r="C59" s="706"/>
      <c r="D59" s="249" t="s">
        <v>1254</v>
      </c>
      <c r="E59" s="771">
        <v>0</v>
      </c>
      <c r="F59" s="771">
        <v>0</v>
      </c>
      <c r="G59" s="772">
        <v>0</v>
      </c>
      <c r="H59" s="772">
        <v>0</v>
      </c>
    </row>
    <row r="60" spans="1:8" x14ac:dyDescent="0.55000000000000004">
      <c r="A60" s="513"/>
      <c r="B60" s="705"/>
      <c r="C60" s="706"/>
      <c r="D60" s="249" t="s">
        <v>1255</v>
      </c>
      <c r="E60" s="771">
        <v>0</v>
      </c>
      <c r="F60" s="771">
        <v>0</v>
      </c>
      <c r="G60" s="772">
        <v>0</v>
      </c>
      <c r="H60" s="772">
        <v>0</v>
      </c>
    </row>
    <row r="61" spans="1:8" x14ac:dyDescent="0.55000000000000004">
      <c r="A61" s="513"/>
      <c r="B61" s="705"/>
      <c r="C61" s="706"/>
      <c r="D61" s="249" t="s">
        <v>1256</v>
      </c>
      <c r="E61" s="771">
        <v>0</v>
      </c>
      <c r="F61" s="771">
        <v>0</v>
      </c>
      <c r="G61" s="772">
        <v>0</v>
      </c>
      <c r="H61" s="772">
        <v>0</v>
      </c>
    </row>
    <row r="62" spans="1:8" x14ac:dyDescent="0.55000000000000004">
      <c r="A62" s="513"/>
      <c r="B62" s="705"/>
      <c r="C62" s="706"/>
      <c r="D62" s="249" t="s">
        <v>1257</v>
      </c>
      <c r="E62" s="771">
        <v>0</v>
      </c>
      <c r="F62" s="771">
        <v>0</v>
      </c>
      <c r="G62" s="772">
        <v>0</v>
      </c>
      <c r="H62" s="772">
        <v>0</v>
      </c>
    </row>
    <row r="63" spans="1:8" x14ac:dyDescent="0.55000000000000004">
      <c r="A63" s="513"/>
      <c r="B63" s="705"/>
      <c r="C63" s="706"/>
      <c r="D63" s="249" t="s">
        <v>1258</v>
      </c>
      <c r="E63" s="771">
        <v>0</v>
      </c>
      <c r="F63" s="771">
        <v>0</v>
      </c>
      <c r="G63" s="772">
        <v>0</v>
      </c>
      <c r="H63" s="772">
        <v>0</v>
      </c>
    </row>
    <row r="64" spans="1:8" x14ac:dyDescent="0.55000000000000004">
      <c r="A64" s="513"/>
      <c r="B64" s="705"/>
      <c r="C64" s="706"/>
      <c r="D64" s="249" t="s">
        <v>1259</v>
      </c>
      <c r="E64" s="771">
        <v>0</v>
      </c>
      <c r="F64" s="771">
        <v>0</v>
      </c>
      <c r="G64" s="772">
        <v>0</v>
      </c>
      <c r="H64" s="772">
        <v>0</v>
      </c>
    </row>
    <row r="65" spans="1:8" x14ac:dyDescent="0.55000000000000004">
      <c r="A65" s="513"/>
      <c r="B65" s="705"/>
      <c r="C65" s="706"/>
      <c r="D65" s="249" t="s">
        <v>1260</v>
      </c>
      <c r="E65" s="771">
        <v>0</v>
      </c>
      <c r="F65" s="771">
        <v>0</v>
      </c>
      <c r="G65" s="772">
        <v>0</v>
      </c>
      <c r="H65" s="772">
        <v>0</v>
      </c>
    </row>
    <row r="66" spans="1:8" x14ac:dyDescent="0.55000000000000004">
      <c r="A66" s="513"/>
      <c r="B66" s="705"/>
      <c r="C66" s="706"/>
      <c r="D66" s="249" t="s">
        <v>1261</v>
      </c>
      <c r="E66" s="771">
        <v>0</v>
      </c>
      <c r="F66" s="771">
        <v>0</v>
      </c>
      <c r="G66" s="772">
        <v>0</v>
      </c>
      <c r="H66" s="772">
        <v>0</v>
      </c>
    </row>
    <row r="67" spans="1:8" x14ac:dyDescent="0.55000000000000004">
      <c r="A67" s="513"/>
      <c r="B67" s="705"/>
      <c r="C67" s="706"/>
      <c r="D67" s="249" t="s">
        <v>1262</v>
      </c>
      <c r="E67" s="771">
        <v>0</v>
      </c>
      <c r="F67" s="771">
        <v>0</v>
      </c>
      <c r="G67" s="772">
        <v>0</v>
      </c>
      <c r="H67" s="772">
        <v>0</v>
      </c>
    </row>
    <row r="68" spans="1:8" x14ac:dyDescent="0.55000000000000004">
      <c r="A68" s="513"/>
      <c r="B68" s="705"/>
      <c r="C68" s="706"/>
      <c r="D68" s="249" t="s">
        <v>1263</v>
      </c>
      <c r="E68" s="771">
        <v>0</v>
      </c>
      <c r="F68" s="771">
        <v>0</v>
      </c>
      <c r="G68" s="772">
        <v>0</v>
      </c>
      <c r="H68" s="772">
        <v>0</v>
      </c>
    </row>
    <row r="69" spans="1:8" x14ac:dyDescent="0.55000000000000004">
      <c r="A69" s="513"/>
      <c r="B69" s="705"/>
      <c r="C69" s="706"/>
      <c r="D69" s="249" t="s">
        <v>1264</v>
      </c>
      <c r="E69" s="771">
        <v>0</v>
      </c>
      <c r="F69" s="771">
        <v>0</v>
      </c>
      <c r="G69" s="772">
        <v>0</v>
      </c>
      <c r="H69" s="772">
        <v>0</v>
      </c>
    </row>
    <row r="70" spans="1:8" x14ac:dyDescent="0.55000000000000004">
      <c r="A70" s="513"/>
      <c r="B70" s="705"/>
      <c r="C70" s="706"/>
      <c r="D70" s="249" t="s">
        <v>1265</v>
      </c>
      <c r="E70" s="771">
        <v>0</v>
      </c>
      <c r="F70" s="771">
        <v>0</v>
      </c>
      <c r="G70" s="772">
        <v>0</v>
      </c>
      <c r="H70" s="772">
        <v>0</v>
      </c>
    </row>
    <row r="71" spans="1:8" x14ac:dyDescent="0.55000000000000004">
      <c r="A71" s="513"/>
      <c r="B71" s="705"/>
      <c r="C71" s="706"/>
      <c r="D71" s="249" t="s">
        <v>1266</v>
      </c>
      <c r="E71" s="771">
        <v>0</v>
      </c>
      <c r="F71" s="771">
        <v>0</v>
      </c>
      <c r="G71" s="772">
        <v>0</v>
      </c>
      <c r="H71" s="772">
        <v>0</v>
      </c>
    </row>
    <row r="72" spans="1:8" x14ac:dyDescent="0.55000000000000004">
      <c r="A72" s="513"/>
      <c r="B72" s="705"/>
      <c r="C72" s="706"/>
      <c r="D72" s="249" t="s">
        <v>1267</v>
      </c>
      <c r="E72" s="771">
        <v>0</v>
      </c>
      <c r="F72" s="771">
        <v>0</v>
      </c>
      <c r="G72" s="772">
        <v>0</v>
      </c>
      <c r="H72" s="772">
        <v>0</v>
      </c>
    </row>
    <row r="73" spans="1:8" x14ac:dyDescent="0.55000000000000004">
      <c r="A73" s="513"/>
      <c r="B73" s="705"/>
      <c r="C73" s="706"/>
      <c r="D73" s="249" t="s">
        <v>1268</v>
      </c>
      <c r="E73" s="771">
        <v>0</v>
      </c>
      <c r="F73" s="771">
        <v>0</v>
      </c>
      <c r="G73" s="772">
        <v>0</v>
      </c>
      <c r="H73" s="772">
        <v>0</v>
      </c>
    </row>
    <row r="74" spans="1:8" x14ac:dyDescent="0.55000000000000004">
      <c r="A74" s="513"/>
      <c r="B74" s="705"/>
      <c r="C74" s="706"/>
      <c r="D74" s="249" t="s">
        <v>1269</v>
      </c>
      <c r="E74" s="771">
        <v>0</v>
      </c>
      <c r="F74" s="771">
        <v>0</v>
      </c>
      <c r="G74" s="772">
        <v>0</v>
      </c>
      <c r="H74" s="772">
        <v>0</v>
      </c>
    </row>
    <row r="75" spans="1:8" x14ac:dyDescent="0.55000000000000004">
      <c r="A75" s="513"/>
      <c r="B75" s="705"/>
      <c r="C75" s="706"/>
      <c r="D75" s="249" t="s">
        <v>1270</v>
      </c>
      <c r="E75" s="771">
        <v>0</v>
      </c>
      <c r="F75" s="771">
        <v>0</v>
      </c>
      <c r="G75" s="772">
        <v>0</v>
      </c>
      <c r="H75" s="772">
        <v>0</v>
      </c>
    </row>
    <row r="76" spans="1:8" x14ac:dyDescent="0.55000000000000004">
      <c r="A76" s="513"/>
      <c r="B76" s="705"/>
      <c r="C76" s="706"/>
      <c r="D76" s="249" t="s">
        <v>1271</v>
      </c>
      <c r="E76" s="771">
        <v>0</v>
      </c>
      <c r="F76" s="771">
        <v>0</v>
      </c>
      <c r="G76" s="772">
        <v>0</v>
      </c>
      <c r="H76" s="772">
        <v>0</v>
      </c>
    </row>
    <row r="77" spans="1:8" x14ac:dyDescent="0.55000000000000004">
      <c r="A77" s="513"/>
      <c r="B77" s="705"/>
      <c r="C77" s="706"/>
      <c r="D77" s="249" t="s">
        <v>1272</v>
      </c>
      <c r="E77" s="771">
        <v>0</v>
      </c>
      <c r="F77" s="771">
        <v>0</v>
      </c>
      <c r="G77" s="772">
        <v>0</v>
      </c>
      <c r="H77" s="772">
        <v>0</v>
      </c>
    </row>
    <row r="78" spans="1:8" x14ac:dyDescent="0.55000000000000004">
      <c r="A78" s="513"/>
      <c r="B78" s="705"/>
      <c r="C78" s="706"/>
      <c r="D78" s="249" t="s">
        <v>1273</v>
      </c>
      <c r="E78" s="771">
        <v>0</v>
      </c>
      <c r="F78" s="771">
        <v>0</v>
      </c>
      <c r="G78" s="772">
        <v>0</v>
      </c>
      <c r="H78" s="772">
        <v>0</v>
      </c>
    </row>
    <row r="79" spans="1:8" x14ac:dyDescent="0.55000000000000004">
      <c r="A79" s="513"/>
      <c r="B79" s="705"/>
      <c r="C79" s="706"/>
      <c r="D79" s="249" t="s">
        <v>1274</v>
      </c>
      <c r="E79" s="771">
        <v>0</v>
      </c>
      <c r="F79" s="771">
        <v>0</v>
      </c>
      <c r="G79" s="772">
        <v>0</v>
      </c>
      <c r="H79" s="772">
        <v>0</v>
      </c>
    </row>
    <row r="80" spans="1:8" x14ac:dyDescent="0.55000000000000004">
      <c r="A80" s="513"/>
      <c r="B80" s="705"/>
      <c r="C80" s="706"/>
      <c r="D80" s="249" t="s">
        <v>1275</v>
      </c>
      <c r="E80" s="771">
        <v>0</v>
      </c>
      <c r="F80" s="771">
        <v>0</v>
      </c>
      <c r="G80" s="772">
        <v>0</v>
      </c>
      <c r="H80" s="772">
        <v>0</v>
      </c>
    </row>
    <row r="81" spans="1:8" x14ac:dyDescent="0.55000000000000004">
      <c r="A81" s="513"/>
      <c r="B81" s="705"/>
      <c r="C81" s="706"/>
      <c r="D81" s="249" t="s">
        <v>1276</v>
      </c>
      <c r="E81" s="771">
        <v>0</v>
      </c>
      <c r="F81" s="771">
        <v>0</v>
      </c>
      <c r="G81" s="772">
        <v>0</v>
      </c>
      <c r="H81" s="772">
        <v>0</v>
      </c>
    </row>
    <row r="82" spans="1:8" x14ac:dyDescent="0.55000000000000004">
      <c r="A82" s="513"/>
      <c r="B82" s="705"/>
      <c r="C82" s="706"/>
      <c r="D82" s="249" t="s">
        <v>1277</v>
      </c>
      <c r="E82" s="771">
        <v>0</v>
      </c>
      <c r="F82" s="771">
        <v>0</v>
      </c>
      <c r="G82" s="772">
        <v>0</v>
      </c>
      <c r="H82" s="772">
        <v>0</v>
      </c>
    </row>
    <row r="83" spans="1:8" x14ac:dyDescent="0.55000000000000004">
      <c r="A83" s="513"/>
      <c r="B83" s="705"/>
      <c r="C83" s="706"/>
      <c r="D83" s="249" t="s">
        <v>1278</v>
      </c>
      <c r="E83" s="771">
        <v>0</v>
      </c>
      <c r="F83" s="771">
        <v>0</v>
      </c>
      <c r="G83" s="772">
        <v>0</v>
      </c>
      <c r="H83" s="772">
        <v>0</v>
      </c>
    </row>
    <row r="84" spans="1:8" x14ac:dyDescent="0.55000000000000004">
      <c r="A84" s="513"/>
      <c r="B84" s="705"/>
      <c r="C84" s="706"/>
      <c r="D84" s="249" t="s">
        <v>1279</v>
      </c>
      <c r="E84" s="771">
        <v>0</v>
      </c>
      <c r="F84" s="771">
        <v>0</v>
      </c>
      <c r="G84" s="772">
        <v>0</v>
      </c>
      <c r="H84" s="772">
        <v>0</v>
      </c>
    </row>
    <row r="85" spans="1:8" x14ac:dyDescent="0.55000000000000004">
      <c r="A85" s="513"/>
      <c r="B85" s="705"/>
      <c r="C85" s="706"/>
      <c r="D85" s="249" t="s">
        <v>1280</v>
      </c>
      <c r="E85" s="771">
        <v>0</v>
      </c>
      <c r="F85" s="771">
        <v>0</v>
      </c>
      <c r="G85" s="772">
        <v>0</v>
      </c>
      <c r="H85" s="772">
        <v>0</v>
      </c>
    </row>
    <row r="86" spans="1:8" x14ac:dyDescent="0.55000000000000004">
      <c r="A86" s="513"/>
      <c r="B86" s="705"/>
      <c r="C86" s="706"/>
      <c r="D86" s="249" t="s">
        <v>1281</v>
      </c>
      <c r="E86" s="771">
        <v>0</v>
      </c>
      <c r="F86" s="771">
        <v>0</v>
      </c>
      <c r="G86" s="772">
        <v>0</v>
      </c>
      <c r="H86" s="772">
        <v>0</v>
      </c>
    </row>
    <row r="87" spans="1:8" x14ac:dyDescent="0.55000000000000004">
      <c r="A87" s="513"/>
      <c r="B87" s="705"/>
      <c r="C87" s="706"/>
      <c r="D87" s="249" t="s">
        <v>1282</v>
      </c>
      <c r="E87" s="771">
        <v>0</v>
      </c>
      <c r="F87" s="771">
        <v>0</v>
      </c>
      <c r="G87" s="772">
        <v>0</v>
      </c>
      <c r="H87" s="772">
        <v>0</v>
      </c>
    </row>
    <row r="88" spans="1:8" x14ac:dyDescent="0.55000000000000004">
      <c r="A88" s="513"/>
      <c r="B88" s="705"/>
      <c r="C88" s="706"/>
      <c r="D88" s="249" t="s">
        <v>1283</v>
      </c>
      <c r="E88" s="771">
        <v>0</v>
      </c>
      <c r="F88" s="771">
        <v>0</v>
      </c>
      <c r="G88" s="772">
        <v>0</v>
      </c>
      <c r="H88" s="772">
        <v>0</v>
      </c>
    </row>
    <row r="89" spans="1:8" x14ac:dyDescent="0.55000000000000004">
      <c r="A89" s="513"/>
      <c r="B89" s="705"/>
      <c r="C89" s="706"/>
      <c r="D89" s="249" t="s">
        <v>1284</v>
      </c>
      <c r="E89" s="771">
        <v>0</v>
      </c>
      <c r="F89" s="771">
        <v>0</v>
      </c>
      <c r="G89" s="772">
        <v>0</v>
      </c>
      <c r="H89" s="772">
        <v>0</v>
      </c>
    </row>
    <row r="90" spans="1:8" x14ac:dyDescent="0.55000000000000004">
      <c r="A90" s="513"/>
      <c r="B90" s="705"/>
      <c r="C90" s="706"/>
      <c r="D90" s="249" t="s">
        <v>1285</v>
      </c>
      <c r="E90" s="771">
        <v>0</v>
      </c>
      <c r="F90" s="771">
        <v>0</v>
      </c>
      <c r="G90" s="772">
        <v>0</v>
      </c>
      <c r="H90" s="772">
        <v>0</v>
      </c>
    </row>
    <row r="91" spans="1:8" x14ac:dyDescent="0.55000000000000004">
      <c r="A91" s="513"/>
      <c r="B91" s="705"/>
      <c r="C91" s="706"/>
      <c r="D91" s="249" t="s">
        <v>1286</v>
      </c>
      <c r="E91" s="771">
        <v>0</v>
      </c>
      <c r="F91" s="771">
        <v>0</v>
      </c>
      <c r="G91" s="772">
        <v>0</v>
      </c>
      <c r="H91" s="772">
        <v>0</v>
      </c>
    </row>
    <row r="92" spans="1:8" x14ac:dyDescent="0.55000000000000004">
      <c r="A92" s="513"/>
      <c r="B92" s="705"/>
      <c r="C92" s="706"/>
      <c r="D92" s="249" t="s">
        <v>1287</v>
      </c>
      <c r="E92" s="771">
        <v>0</v>
      </c>
      <c r="F92" s="771">
        <v>0</v>
      </c>
      <c r="G92" s="772">
        <v>0</v>
      </c>
      <c r="H92" s="772">
        <v>0</v>
      </c>
    </row>
    <row r="93" spans="1:8" x14ac:dyDescent="0.55000000000000004">
      <c r="A93" s="513"/>
      <c r="B93" s="705"/>
      <c r="C93" s="706"/>
      <c r="D93" s="249" t="s">
        <v>1288</v>
      </c>
      <c r="E93" s="771">
        <v>0</v>
      </c>
      <c r="F93" s="771">
        <v>0</v>
      </c>
      <c r="G93" s="772">
        <v>0</v>
      </c>
      <c r="H93" s="772">
        <v>0</v>
      </c>
    </row>
    <row r="94" spans="1:8" x14ac:dyDescent="0.55000000000000004">
      <c r="A94" s="513"/>
      <c r="B94" s="705"/>
      <c r="C94" s="706"/>
      <c r="D94" s="249" t="s">
        <v>1289</v>
      </c>
      <c r="E94" s="771">
        <v>0</v>
      </c>
      <c r="F94" s="771">
        <v>0</v>
      </c>
      <c r="G94" s="772">
        <v>0</v>
      </c>
      <c r="H94" s="772">
        <v>0</v>
      </c>
    </row>
    <row r="95" spans="1:8" x14ac:dyDescent="0.55000000000000004">
      <c r="A95" s="513"/>
      <c r="B95" s="705"/>
      <c r="C95" s="706"/>
      <c r="D95" s="249" t="s">
        <v>1290</v>
      </c>
      <c r="E95" s="771">
        <v>0</v>
      </c>
      <c r="F95" s="771">
        <v>0</v>
      </c>
      <c r="G95" s="772">
        <v>0</v>
      </c>
      <c r="H95" s="772">
        <v>0</v>
      </c>
    </row>
    <row r="96" spans="1:8" x14ac:dyDescent="0.55000000000000004">
      <c r="A96" s="513"/>
      <c r="B96" s="705"/>
      <c r="C96" s="706"/>
      <c r="D96" s="249" t="s">
        <v>1291</v>
      </c>
      <c r="E96" s="771">
        <v>0</v>
      </c>
      <c r="F96" s="771">
        <v>0</v>
      </c>
      <c r="G96" s="772">
        <v>0</v>
      </c>
      <c r="H96" s="772">
        <v>0</v>
      </c>
    </row>
    <row r="97" spans="1:8" x14ac:dyDescent="0.55000000000000004">
      <c r="A97" s="513"/>
      <c r="B97" s="705"/>
      <c r="C97" s="706"/>
      <c r="D97" s="249" t="s">
        <v>1292</v>
      </c>
      <c r="E97" s="771">
        <v>0</v>
      </c>
      <c r="F97" s="771">
        <v>0</v>
      </c>
      <c r="G97" s="772">
        <v>0</v>
      </c>
      <c r="H97" s="772">
        <v>0</v>
      </c>
    </row>
    <row r="98" spans="1:8" x14ac:dyDescent="0.55000000000000004">
      <c r="A98" s="513"/>
      <c r="B98" s="705"/>
      <c r="C98" s="706"/>
      <c r="D98" s="249" t="s">
        <v>1293</v>
      </c>
      <c r="E98" s="771">
        <v>0</v>
      </c>
      <c r="F98" s="771">
        <v>0</v>
      </c>
      <c r="G98" s="772">
        <v>0</v>
      </c>
      <c r="H98" s="772">
        <v>0</v>
      </c>
    </row>
    <row r="99" spans="1:8" x14ac:dyDescent="0.55000000000000004">
      <c r="A99" s="513"/>
      <c r="B99" s="705"/>
      <c r="C99" s="706"/>
      <c r="D99" s="249" t="s">
        <v>1294</v>
      </c>
      <c r="E99" s="771">
        <v>0</v>
      </c>
      <c r="F99" s="771">
        <v>0</v>
      </c>
      <c r="G99" s="772">
        <v>0</v>
      </c>
      <c r="H99" s="772">
        <v>0</v>
      </c>
    </row>
    <row r="100" spans="1:8" x14ac:dyDescent="0.55000000000000004">
      <c r="A100" s="513"/>
      <c r="B100" s="705"/>
      <c r="C100" s="706"/>
      <c r="D100" s="249" t="s">
        <v>1295</v>
      </c>
      <c r="E100" s="771">
        <v>0</v>
      </c>
      <c r="F100" s="771">
        <v>0</v>
      </c>
      <c r="G100" s="772">
        <v>0</v>
      </c>
      <c r="H100" s="772">
        <v>0</v>
      </c>
    </row>
    <row r="101" spans="1:8" x14ac:dyDescent="0.55000000000000004">
      <c r="A101" s="513"/>
      <c r="B101" s="705"/>
      <c r="C101" s="706"/>
      <c r="D101" s="249" t="s">
        <v>1296</v>
      </c>
      <c r="E101" s="771">
        <v>0</v>
      </c>
      <c r="F101" s="771">
        <v>0</v>
      </c>
      <c r="G101" s="772">
        <v>0</v>
      </c>
      <c r="H101" s="772">
        <v>0</v>
      </c>
    </row>
    <row r="102" spans="1:8" x14ac:dyDescent="0.55000000000000004">
      <c r="A102" s="513"/>
      <c r="B102" s="705"/>
      <c r="C102" s="706"/>
      <c r="D102" s="249" t="s">
        <v>1297</v>
      </c>
      <c r="E102" s="771">
        <v>0</v>
      </c>
      <c r="F102" s="771">
        <v>0</v>
      </c>
      <c r="G102" s="772">
        <v>0</v>
      </c>
      <c r="H102" s="772">
        <v>0</v>
      </c>
    </row>
    <row r="103" spans="1:8" x14ac:dyDescent="0.55000000000000004">
      <c r="A103" s="513"/>
      <c r="B103" s="705"/>
      <c r="C103" s="706"/>
      <c r="D103" s="249" t="s">
        <v>1298</v>
      </c>
      <c r="E103" s="771">
        <v>0</v>
      </c>
      <c r="F103" s="771">
        <v>0</v>
      </c>
      <c r="G103" s="772">
        <v>0</v>
      </c>
      <c r="H103" s="772">
        <v>0</v>
      </c>
    </row>
    <row r="104" spans="1:8" x14ac:dyDescent="0.55000000000000004">
      <c r="A104" s="513"/>
      <c r="B104" s="705"/>
      <c r="C104" s="706"/>
      <c r="D104" s="249" t="s">
        <v>1299</v>
      </c>
      <c r="E104" s="771">
        <v>0</v>
      </c>
      <c r="F104" s="771">
        <v>0</v>
      </c>
      <c r="G104" s="772">
        <v>0</v>
      </c>
      <c r="H104" s="772">
        <v>0</v>
      </c>
    </row>
    <row r="105" spans="1:8" x14ac:dyDescent="0.55000000000000004">
      <c r="A105" s="513"/>
      <c r="B105" s="705"/>
      <c r="C105" s="706"/>
      <c r="D105" s="249" t="s">
        <v>1300</v>
      </c>
      <c r="E105" s="771">
        <v>0</v>
      </c>
      <c r="F105" s="771">
        <v>0</v>
      </c>
      <c r="G105" s="772">
        <v>0</v>
      </c>
      <c r="H105" s="772">
        <v>0</v>
      </c>
    </row>
    <row r="106" spans="1:8" x14ac:dyDescent="0.55000000000000004">
      <c r="A106" s="513"/>
      <c r="B106" s="705"/>
      <c r="C106" s="706"/>
      <c r="D106" s="249" t="s">
        <v>1301</v>
      </c>
      <c r="E106" s="771">
        <v>0</v>
      </c>
      <c r="F106" s="771">
        <v>0</v>
      </c>
      <c r="G106" s="772">
        <v>0</v>
      </c>
      <c r="H106" s="772">
        <v>0</v>
      </c>
    </row>
    <row r="107" spans="1:8" x14ac:dyDescent="0.55000000000000004">
      <c r="A107" s="513"/>
      <c r="B107" s="705"/>
      <c r="C107" s="706"/>
      <c r="D107" s="249" t="s">
        <v>1302</v>
      </c>
      <c r="E107" s="771">
        <v>0</v>
      </c>
      <c r="F107" s="771">
        <v>0</v>
      </c>
      <c r="G107" s="772">
        <v>0</v>
      </c>
      <c r="H107" s="772">
        <v>0</v>
      </c>
    </row>
    <row r="108" spans="1:8" x14ac:dyDescent="0.55000000000000004">
      <c r="A108" s="513"/>
      <c r="B108" s="705"/>
      <c r="C108" s="706"/>
      <c r="D108" s="249" t="s">
        <v>1303</v>
      </c>
      <c r="E108" s="771">
        <v>0</v>
      </c>
      <c r="F108" s="771">
        <v>0</v>
      </c>
      <c r="G108" s="772">
        <v>0</v>
      </c>
      <c r="H108" s="772">
        <v>0</v>
      </c>
    </row>
    <row r="109" spans="1:8" x14ac:dyDescent="0.55000000000000004">
      <c r="A109" s="513"/>
      <c r="B109" s="705"/>
      <c r="C109" s="706"/>
      <c r="D109" s="249" t="s">
        <v>1304</v>
      </c>
      <c r="E109" s="771">
        <v>0</v>
      </c>
      <c r="F109" s="771">
        <v>0</v>
      </c>
      <c r="G109" s="772">
        <v>0</v>
      </c>
      <c r="H109" s="772">
        <v>0</v>
      </c>
    </row>
    <row r="110" spans="1:8" x14ac:dyDescent="0.55000000000000004">
      <c r="A110" s="513"/>
      <c r="B110" s="705"/>
      <c r="C110" s="706"/>
      <c r="D110" s="249" t="s">
        <v>1305</v>
      </c>
      <c r="E110" s="771">
        <v>0</v>
      </c>
      <c r="F110" s="771">
        <v>0</v>
      </c>
      <c r="G110" s="772">
        <v>0</v>
      </c>
      <c r="H110" s="772">
        <v>0</v>
      </c>
    </row>
    <row r="111" spans="1:8" x14ac:dyDescent="0.55000000000000004">
      <c r="A111" s="513"/>
      <c r="B111" s="705"/>
      <c r="C111" s="706"/>
      <c r="D111" s="249" t="s">
        <v>1306</v>
      </c>
      <c r="E111" s="771">
        <v>0</v>
      </c>
      <c r="F111" s="771">
        <v>0</v>
      </c>
      <c r="G111" s="772">
        <v>0</v>
      </c>
      <c r="H111" s="772">
        <v>0</v>
      </c>
    </row>
    <row r="112" spans="1:8" x14ac:dyDescent="0.55000000000000004">
      <c r="A112" s="513"/>
      <c r="B112" s="705"/>
      <c r="C112" s="706"/>
      <c r="D112" s="249" t="s">
        <v>1307</v>
      </c>
      <c r="E112" s="771">
        <v>0</v>
      </c>
      <c r="F112" s="771">
        <v>0</v>
      </c>
      <c r="G112" s="772">
        <v>0</v>
      </c>
      <c r="H112" s="772">
        <v>0</v>
      </c>
    </row>
    <row r="113" spans="1:8" x14ac:dyDescent="0.55000000000000004">
      <c r="A113" s="513"/>
      <c r="B113" s="705"/>
      <c r="C113" s="706"/>
      <c r="D113" s="249" t="s">
        <v>1308</v>
      </c>
      <c r="E113" s="771">
        <v>0</v>
      </c>
      <c r="F113" s="771">
        <v>0</v>
      </c>
      <c r="G113" s="772">
        <v>0</v>
      </c>
      <c r="H113" s="772">
        <v>0</v>
      </c>
    </row>
    <row r="114" spans="1:8" x14ac:dyDescent="0.55000000000000004">
      <c r="A114" s="513"/>
      <c r="B114" s="705"/>
      <c r="C114" s="706"/>
      <c r="D114" s="249" t="s">
        <v>1309</v>
      </c>
      <c r="E114" s="771">
        <v>0</v>
      </c>
      <c r="F114" s="771">
        <v>0</v>
      </c>
      <c r="G114" s="772">
        <v>0</v>
      </c>
      <c r="H114" s="772">
        <v>0</v>
      </c>
    </row>
    <row r="115" spans="1:8" x14ac:dyDescent="0.55000000000000004">
      <c r="A115" s="513"/>
      <c r="B115" s="705"/>
      <c r="C115" s="706"/>
      <c r="D115" s="249" t="s">
        <v>1310</v>
      </c>
      <c r="E115" s="771">
        <v>0</v>
      </c>
      <c r="F115" s="771">
        <v>0</v>
      </c>
      <c r="G115" s="772">
        <v>0</v>
      </c>
      <c r="H115" s="772">
        <v>0</v>
      </c>
    </row>
    <row r="116" spans="1:8" x14ac:dyDescent="0.55000000000000004">
      <c r="A116" s="513"/>
      <c r="B116" s="705"/>
      <c r="C116" s="706"/>
      <c r="D116" s="249" t="s">
        <v>1311</v>
      </c>
      <c r="E116" s="771">
        <v>0</v>
      </c>
      <c r="F116" s="771">
        <v>0</v>
      </c>
      <c r="G116" s="772">
        <v>0</v>
      </c>
      <c r="H116" s="772">
        <v>0</v>
      </c>
    </row>
    <row r="117" spans="1:8" x14ac:dyDescent="0.55000000000000004">
      <c r="A117" s="513"/>
      <c r="B117" s="705"/>
      <c r="C117" s="706"/>
      <c r="D117" s="249" t="s">
        <v>1312</v>
      </c>
      <c r="E117" s="771">
        <v>0</v>
      </c>
      <c r="F117" s="771">
        <v>0</v>
      </c>
      <c r="G117" s="772">
        <v>0</v>
      </c>
      <c r="H117" s="772">
        <v>0</v>
      </c>
    </row>
    <row r="118" spans="1:8" x14ac:dyDescent="0.55000000000000004">
      <c r="A118" s="513"/>
      <c r="B118" s="705"/>
      <c r="C118" s="706"/>
      <c r="D118" s="249" t="s">
        <v>1313</v>
      </c>
      <c r="E118" s="771">
        <v>0</v>
      </c>
      <c r="F118" s="771">
        <v>0</v>
      </c>
      <c r="G118" s="772">
        <v>0</v>
      </c>
      <c r="H118" s="772">
        <v>0</v>
      </c>
    </row>
    <row r="119" spans="1:8" x14ac:dyDescent="0.55000000000000004">
      <c r="A119" s="513"/>
      <c r="B119" s="705"/>
      <c r="C119" s="706"/>
      <c r="D119" s="249" t="s">
        <v>1314</v>
      </c>
      <c r="E119" s="771">
        <v>0</v>
      </c>
      <c r="F119" s="771">
        <v>0</v>
      </c>
      <c r="G119" s="772">
        <v>0</v>
      </c>
      <c r="H119" s="772">
        <v>0</v>
      </c>
    </row>
    <row r="120" spans="1:8" x14ac:dyDescent="0.55000000000000004">
      <c r="A120" s="513"/>
      <c r="B120" s="705"/>
      <c r="C120" s="706"/>
      <c r="D120" s="249" t="s">
        <v>1315</v>
      </c>
      <c r="E120" s="771">
        <v>0</v>
      </c>
      <c r="F120" s="771">
        <v>0</v>
      </c>
      <c r="G120" s="772">
        <v>0</v>
      </c>
      <c r="H120" s="772">
        <v>0</v>
      </c>
    </row>
    <row r="121" spans="1:8" x14ac:dyDescent="0.55000000000000004">
      <c r="A121" s="513"/>
      <c r="B121" s="705"/>
      <c r="C121" s="706"/>
      <c r="D121" s="249" t="s">
        <v>1316</v>
      </c>
      <c r="E121" s="771">
        <v>0</v>
      </c>
      <c r="F121" s="771">
        <v>0</v>
      </c>
      <c r="G121" s="772">
        <v>0</v>
      </c>
      <c r="H121" s="772">
        <v>0</v>
      </c>
    </row>
    <row r="122" spans="1:8" x14ac:dyDescent="0.55000000000000004">
      <c r="A122" s="513"/>
      <c r="B122" s="705"/>
      <c r="C122" s="706"/>
      <c r="D122" s="249" t="s">
        <v>1317</v>
      </c>
      <c r="E122" s="771">
        <v>0</v>
      </c>
      <c r="F122" s="771">
        <v>0</v>
      </c>
      <c r="G122" s="772">
        <v>0</v>
      </c>
      <c r="H122" s="772">
        <v>0</v>
      </c>
    </row>
    <row r="123" spans="1:8" x14ac:dyDescent="0.55000000000000004">
      <c r="A123" s="513"/>
      <c r="B123" s="705"/>
      <c r="C123" s="706"/>
      <c r="D123" s="249" t="s">
        <v>1318</v>
      </c>
      <c r="E123" s="771">
        <v>0</v>
      </c>
      <c r="F123" s="771">
        <v>0</v>
      </c>
      <c r="G123" s="772">
        <v>0</v>
      </c>
      <c r="H123" s="772">
        <v>0</v>
      </c>
    </row>
    <row r="124" spans="1:8" x14ac:dyDescent="0.55000000000000004">
      <c r="A124" s="513"/>
      <c r="B124" s="705"/>
      <c r="C124" s="706"/>
      <c r="D124" s="249" t="s">
        <v>1319</v>
      </c>
      <c r="E124" s="771">
        <v>0</v>
      </c>
      <c r="F124" s="771">
        <v>0</v>
      </c>
      <c r="G124" s="772">
        <v>0</v>
      </c>
      <c r="H124" s="772">
        <v>0</v>
      </c>
    </row>
    <row r="125" spans="1:8" x14ac:dyDescent="0.55000000000000004">
      <c r="A125" s="513"/>
      <c r="B125" s="705"/>
      <c r="C125" s="706"/>
      <c r="D125" s="249" t="s">
        <v>1320</v>
      </c>
      <c r="E125" s="771">
        <v>0</v>
      </c>
      <c r="F125" s="771">
        <v>0</v>
      </c>
      <c r="G125" s="772">
        <v>0</v>
      </c>
      <c r="H125" s="772">
        <v>0</v>
      </c>
    </row>
    <row r="126" spans="1:8" x14ac:dyDescent="0.55000000000000004">
      <c r="A126" s="513"/>
      <c r="B126" s="705"/>
      <c r="C126" s="706"/>
      <c r="D126" s="249" t="s">
        <v>1321</v>
      </c>
      <c r="E126" s="771">
        <v>0</v>
      </c>
      <c r="F126" s="771">
        <v>0</v>
      </c>
      <c r="G126" s="772">
        <v>0</v>
      </c>
      <c r="H126" s="772">
        <v>0</v>
      </c>
    </row>
    <row r="127" spans="1:8" x14ac:dyDescent="0.55000000000000004">
      <c r="A127" s="513"/>
      <c r="B127" s="705"/>
      <c r="C127" s="706"/>
      <c r="D127" s="249" t="s">
        <v>1322</v>
      </c>
      <c r="E127" s="771">
        <v>0</v>
      </c>
      <c r="F127" s="771">
        <v>0</v>
      </c>
      <c r="G127" s="772">
        <v>0</v>
      </c>
      <c r="H127" s="772">
        <v>0</v>
      </c>
    </row>
    <row r="128" spans="1:8" x14ac:dyDescent="0.55000000000000004">
      <c r="A128" s="513"/>
      <c r="B128" s="705"/>
      <c r="C128" s="706"/>
      <c r="D128" s="249" t="s">
        <v>1323</v>
      </c>
      <c r="E128" s="771">
        <v>0</v>
      </c>
      <c r="F128" s="771">
        <v>0</v>
      </c>
      <c r="G128" s="772">
        <v>0</v>
      </c>
      <c r="H128" s="772">
        <v>0</v>
      </c>
    </row>
    <row r="129" spans="1:8" x14ac:dyDescent="0.55000000000000004">
      <c r="A129" s="513"/>
      <c r="B129" s="705"/>
      <c r="C129" s="706"/>
      <c r="D129" s="249" t="s">
        <v>1324</v>
      </c>
      <c r="E129" s="771">
        <v>0</v>
      </c>
      <c r="F129" s="771">
        <v>0</v>
      </c>
      <c r="G129" s="772">
        <v>0</v>
      </c>
      <c r="H129" s="772">
        <v>0</v>
      </c>
    </row>
    <row r="130" spans="1:8" x14ac:dyDescent="0.55000000000000004">
      <c r="A130" s="513"/>
      <c r="B130" s="705"/>
      <c r="C130" s="706"/>
      <c r="D130" s="249" t="s">
        <v>1325</v>
      </c>
      <c r="E130" s="771">
        <v>0</v>
      </c>
      <c r="F130" s="771">
        <v>0</v>
      </c>
      <c r="G130" s="772">
        <v>0</v>
      </c>
      <c r="H130" s="772">
        <v>0</v>
      </c>
    </row>
    <row r="131" spans="1:8" x14ac:dyDescent="0.55000000000000004">
      <c r="A131" s="513"/>
      <c r="B131" s="705"/>
      <c r="C131" s="706"/>
      <c r="D131" s="249" t="s">
        <v>1326</v>
      </c>
      <c r="E131" s="771">
        <v>0</v>
      </c>
      <c r="F131" s="771">
        <v>0</v>
      </c>
      <c r="G131" s="772">
        <v>0</v>
      </c>
      <c r="H131" s="772">
        <v>0</v>
      </c>
    </row>
    <row r="132" spans="1:8" x14ac:dyDescent="0.55000000000000004">
      <c r="A132" s="513"/>
      <c r="B132" s="705"/>
      <c r="C132" s="706"/>
      <c r="D132" s="249" t="s">
        <v>1327</v>
      </c>
      <c r="E132" s="771">
        <v>0</v>
      </c>
      <c r="F132" s="771">
        <v>0</v>
      </c>
      <c r="G132" s="772">
        <v>0</v>
      </c>
      <c r="H132" s="772">
        <v>0</v>
      </c>
    </row>
    <row r="133" spans="1:8" x14ac:dyDescent="0.55000000000000004">
      <c r="A133" s="513"/>
      <c r="B133" s="705"/>
      <c r="C133" s="706"/>
      <c r="D133" s="249" t="s">
        <v>1328</v>
      </c>
      <c r="E133" s="771">
        <v>0</v>
      </c>
      <c r="F133" s="771">
        <v>0</v>
      </c>
      <c r="G133" s="772">
        <v>0</v>
      </c>
      <c r="H133" s="772">
        <v>0</v>
      </c>
    </row>
    <row r="134" spans="1:8" x14ac:dyDescent="0.55000000000000004">
      <c r="A134" s="513"/>
      <c r="B134" s="705"/>
      <c r="C134" s="706"/>
      <c r="D134" s="249" t="s">
        <v>1329</v>
      </c>
      <c r="E134" s="771">
        <v>0</v>
      </c>
      <c r="F134" s="771">
        <v>0</v>
      </c>
      <c r="G134" s="772">
        <v>0</v>
      </c>
      <c r="H134" s="772">
        <v>0</v>
      </c>
    </row>
    <row r="135" spans="1:8" x14ac:dyDescent="0.55000000000000004">
      <c r="A135" s="513"/>
      <c r="B135" s="705"/>
      <c r="C135" s="706"/>
      <c r="D135" s="249" t="s">
        <v>1330</v>
      </c>
      <c r="E135" s="771">
        <v>0</v>
      </c>
      <c r="F135" s="771">
        <v>0</v>
      </c>
      <c r="G135" s="772">
        <v>0</v>
      </c>
      <c r="H135" s="772">
        <v>0</v>
      </c>
    </row>
    <row r="136" spans="1:8" x14ac:dyDescent="0.55000000000000004">
      <c r="A136" s="513"/>
      <c r="B136" s="705"/>
      <c r="C136" s="706"/>
      <c r="D136" s="249" t="s">
        <v>1331</v>
      </c>
      <c r="E136" s="771">
        <v>0</v>
      </c>
      <c r="F136" s="771">
        <v>0</v>
      </c>
      <c r="G136" s="772">
        <v>0</v>
      </c>
      <c r="H136" s="772">
        <v>0</v>
      </c>
    </row>
    <row r="137" spans="1:8" x14ac:dyDescent="0.55000000000000004">
      <c r="A137" s="513"/>
      <c r="B137" s="705"/>
      <c r="C137" s="706"/>
      <c r="D137" s="249" t="s">
        <v>1332</v>
      </c>
      <c r="E137" s="771">
        <v>0</v>
      </c>
      <c r="F137" s="771">
        <v>0</v>
      </c>
      <c r="G137" s="772">
        <v>0</v>
      </c>
      <c r="H137" s="772">
        <v>0</v>
      </c>
    </row>
    <row r="138" spans="1:8" x14ac:dyDescent="0.55000000000000004">
      <c r="A138" s="513"/>
      <c r="B138" s="705"/>
      <c r="C138" s="706"/>
      <c r="D138" s="249" t="s">
        <v>1333</v>
      </c>
      <c r="E138" s="771">
        <v>0</v>
      </c>
      <c r="F138" s="771">
        <v>0</v>
      </c>
      <c r="G138" s="772">
        <v>0</v>
      </c>
      <c r="H138" s="772">
        <v>0</v>
      </c>
    </row>
    <row r="139" spans="1:8" x14ac:dyDescent="0.55000000000000004">
      <c r="A139" s="513"/>
      <c r="B139" s="705"/>
      <c r="C139" s="706"/>
      <c r="D139" s="249" t="s">
        <v>1334</v>
      </c>
      <c r="E139" s="771">
        <v>0</v>
      </c>
      <c r="F139" s="771">
        <v>0</v>
      </c>
      <c r="G139" s="772">
        <v>0</v>
      </c>
      <c r="H139" s="772">
        <v>0</v>
      </c>
    </row>
    <row r="140" spans="1:8" x14ac:dyDescent="0.55000000000000004">
      <c r="A140" s="513"/>
      <c r="B140" s="705"/>
      <c r="C140" s="706"/>
      <c r="D140" s="249" t="s">
        <v>1335</v>
      </c>
      <c r="E140" s="771">
        <v>0</v>
      </c>
      <c r="F140" s="771">
        <v>0</v>
      </c>
      <c r="G140" s="772">
        <v>0</v>
      </c>
      <c r="H140" s="772">
        <v>0</v>
      </c>
    </row>
    <row r="141" spans="1:8" x14ac:dyDescent="0.55000000000000004">
      <c r="A141" s="513"/>
      <c r="B141" s="705"/>
      <c r="C141" s="706"/>
      <c r="D141" s="249" t="s">
        <v>1336</v>
      </c>
      <c r="E141" s="771">
        <v>0</v>
      </c>
      <c r="F141" s="771">
        <v>0</v>
      </c>
      <c r="G141" s="772">
        <v>0</v>
      </c>
      <c r="H141" s="772">
        <v>0</v>
      </c>
    </row>
    <row r="142" spans="1:8" x14ac:dyDescent="0.55000000000000004">
      <c r="A142" s="513"/>
      <c r="B142" s="705"/>
      <c r="C142" s="706"/>
      <c r="D142" s="249" t="s">
        <v>1337</v>
      </c>
      <c r="E142" s="771">
        <v>0</v>
      </c>
      <c r="F142" s="771">
        <v>0</v>
      </c>
      <c r="G142" s="772">
        <v>0</v>
      </c>
      <c r="H142" s="772">
        <v>0</v>
      </c>
    </row>
    <row r="143" spans="1:8" x14ac:dyDescent="0.55000000000000004">
      <c r="A143" s="513"/>
      <c r="B143" s="705"/>
      <c r="C143" s="706"/>
      <c r="D143" s="249" t="s">
        <v>1338</v>
      </c>
      <c r="E143" s="771">
        <v>0</v>
      </c>
      <c r="F143" s="771">
        <v>0</v>
      </c>
      <c r="G143" s="772">
        <v>0</v>
      </c>
      <c r="H143" s="772">
        <v>0</v>
      </c>
    </row>
    <row r="144" spans="1:8" x14ac:dyDescent="0.55000000000000004">
      <c r="A144" s="513"/>
      <c r="B144" s="705"/>
      <c r="C144" s="706"/>
      <c r="D144" s="249" t="s">
        <v>1339</v>
      </c>
      <c r="E144" s="771">
        <v>0</v>
      </c>
      <c r="F144" s="771">
        <v>0</v>
      </c>
      <c r="G144" s="772">
        <v>0</v>
      </c>
      <c r="H144" s="772">
        <v>0</v>
      </c>
    </row>
    <row r="145" spans="1:8" x14ac:dyDescent="0.55000000000000004">
      <c r="A145" s="513"/>
      <c r="B145" s="705"/>
      <c r="C145" s="706"/>
      <c r="D145" s="249" t="s">
        <v>1340</v>
      </c>
      <c r="E145" s="771">
        <v>0</v>
      </c>
      <c r="F145" s="771">
        <v>0</v>
      </c>
      <c r="G145" s="772">
        <v>0</v>
      </c>
      <c r="H145" s="772">
        <v>0</v>
      </c>
    </row>
    <row r="146" spans="1:8" x14ac:dyDescent="0.55000000000000004">
      <c r="A146" s="513"/>
      <c r="B146" s="705"/>
      <c r="C146" s="706"/>
      <c r="D146" s="249" t="s">
        <v>1341</v>
      </c>
      <c r="E146" s="771">
        <v>0</v>
      </c>
      <c r="F146" s="771">
        <v>0</v>
      </c>
      <c r="G146" s="772">
        <v>0</v>
      </c>
      <c r="H146" s="772">
        <v>0</v>
      </c>
    </row>
    <row r="147" spans="1:8" x14ac:dyDescent="0.55000000000000004">
      <c r="A147" s="513"/>
      <c r="B147" s="705"/>
      <c r="C147" s="706"/>
      <c r="D147" s="249" t="s">
        <v>1342</v>
      </c>
      <c r="E147" s="771">
        <v>0</v>
      </c>
      <c r="F147" s="771">
        <v>0</v>
      </c>
      <c r="G147" s="772">
        <v>0</v>
      </c>
      <c r="H147" s="772">
        <v>0</v>
      </c>
    </row>
    <row r="148" spans="1:8" x14ac:dyDescent="0.55000000000000004">
      <c r="A148" s="513"/>
      <c r="B148" s="705"/>
      <c r="C148" s="706"/>
      <c r="D148" s="249" t="s">
        <v>1343</v>
      </c>
      <c r="E148" s="771">
        <v>0</v>
      </c>
      <c r="F148" s="771">
        <v>0</v>
      </c>
      <c r="G148" s="772">
        <v>0</v>
      </c>
      <c r="H148" s="772">
        <v>0</v>
      </c>
    </row>
    <row r="149" spans="1:8" x14ac:dyDescent="0.55000000000000004">
      <c r="A149" s="513"/>
      <c r="B149" s="705"/>
      <c r="C149" s="706"/>
      <c r="D149" s="249" t="s">
        <v>1344</v>
      </c>
      <c r="E149" s="771">
        <v>0</v>
      </c>
      <c r="F149" s="771">
        <v>0</v>
      </c>
      <c r="G149" s="772">
        <v>0</v>
      </c>
      <c r="H149" s="772">
        <v>0</v>
      </c>
    </row>
    <row r="150" spans="1:8" x14ac:dyDescent="0.55000000000000004">
      <c r="A150" s="513"/>
      <c r="B150" s="705"/>
      <c r="C150" s="706"/>
      <c r="D150" s="249" t="s">
        <v>1345</v>
      </c>
      <c r="E150" s="771">
        <v>0</v>
      </c>
      <c r="F150" s="771">
        <v>0</v>
      </c>
      <c r="G150" s="772">
        <v>0</v>
      </c>
      <c r="H150" s="772">
        <v>0</v>
      </c>
    </row>
    <row r="151" spans="1:8" x14ac:dyDescent="0.55000000000000004">
      <c r="A151" s="513"/>
      <c r="B151" s="705"/>
      <c r="C151" s="706"/>
      <c r="D151" s="249" t="s">
        <v>1346</v>
      </c>
      <c r="E151" s="771">
        <v>0</v>
      </c>
      <c r="F151" s="771">
        <v>0</v>
      </c>
      <c r="G151" s="772">
        <v>0</v>
      </c>
      <c r="H151" s="772">
        <v>0</v>
      </c>
    </row>
    <row r="152" spans="1:8" x14ac:dyDescent="0.55000000000000004">
      <c r="A152" s="513"/>
      <c r="B152" s="705"/>
      <c r="C152" s="706"/>
      <c r="D152" s="249" t="s">
        <v>1347</v>
      </c>
      <c r="E152" s="771">
        <v>0</v>
      </c>
      <c r="F152" s="771">
        <v>0</v>
      </c>
      <c r="G152" s="772">
        <v>0</v>
      </c>
      <c r="H152" s="772">
        <v>0</v>
      </c>
    </row>
    <row r="153" spans="1:8" x14ac:dyDescent="0.55000000000000004">
      <c r="A153" s="513"/>
      <c r="B153" s="705"/>
      <c r="C153" s="706"/>
      <c r="D153" s="249" t="s">
        <v>1348</v>
      </c>
      <c r="E153" s="771">
        <v>0</v>
      </c>
      <c r="F153" s="771">
        <v>0</v>
      </c>
      <c r="G153" s="772">
        <v>0</v>
      </c>
      <c r="H153" s="772">
        <v>0</v>
      </c>
    </row>
    <row r="154" spans="1:8" x14ac:dyDescent="0.55000000000000004">
      <c r="A154" s="513"/>
      <c r="B154" s="705"/>
      <c r="C154" s="706"/>
      <c r="D154" s="249" t="s">
        <v>1349</v>
      </c>
      <c r="E154" s="771">
        <v>0</v>
      </c>
      <c r="F154" s="771">
        <v>0</v>
      </c>
      <c r="G154" s="772">
        <v>0</v>
      </c>
      <c r="H154" s="772">
        <v>0</v>
      </c>
    </row>
    <row r="155" spans="1:8" x14ac:dyDescent="0.55000000000000004">
      <c r="A155" s="513"/>
      <c r="B155" s="705"/>
      <c r="C155" s="706"/>
      <c r="D155" s="249" t="s">
        <v>1350</v>
      </c>
      <c r="E155" s="771">
        <v>0</v>
      </c>
      <c r="F155" s="771">
        <v>0</v>
      </c>
      <c r="G155" s="772">
        <v>0</v>
      </c>
      <c r="H155" s="772">
        <v>0</v>
      </c>
    </row>
    <row r="156" spans="1:8" x14ac:dyDescent="0.55000000000000004">
      <c r="A156" s="513"/>
      <c r="B156" s="705"/>
      <c r="C156" s="706"/>
      <c r="D156" s="249" t="s">
        <v>1351</v>
      </c>
      <c r="E156" s="771">
        <v>0</v>
      </c>
      <c r="F156" s="771">
        <v>0</v>
      </c>
      <c r="G156" s="772">
        <v>0</v>
      </c>
      <c r="H156" s="772">
        <v>0</v>
      </c>
    </row>
    <row r="157" spans="1:8" x14ac:dyDescent="0.55000000000000004">
      <c r="A157" s="513"/>
      <c r="B157" s="705"/>
      <c r="C157" s="706"/>
      <c r="D157" s="249" t="s">
        <v>1352</v>
      </c>
      <c r="E157" s="771">
        <v>0</v>
      </c>
      <c r="F157" s="771">
        <v>0</v>
      </c>
      <c r="G157" s="772">
        <v>0</v>
      </c>
      <c r="H157" s="772">
        <v>0</v>
      </c>
    </row>
    <row r="158" spans="1:8" x14ac:dyDescent="0.55000000000000004">
      <c r="A158" s="513"/>
      <c r="B158" s="705"/>
      <c r="C158" s="706"/>
      <c r="D158" s="249" t="s">
        <v>1353</v>
      </c>
      <c r="E158" s="771">
        <v>0</v>
      </c>
      <c r="F158" s="771">
        <v>0</v>
      </c>
      <c r="G158" s="772">
        <v>0</v>
      </c>
      <c r="H158" s="772">
        <v>0</v>
      </c>
    </row>
    <row r="159" spans="1:8" x14ac:dyDescent="0.55000000000000004">
      <c r="A159" s="513"/>
      <c r="B159" s="705"/>
      <c r="C159" s="706"/>
      <c r="D159" s="249" t="s">
        <v>1354</v>
      </c>
      <c r="E159" s="771">
        <v>0</v>
      </c>
      <c r="F159" s="771">
        <v>0</v>
      </c>
      <c r="G159" s="772">
        <v>0</v>
      </c>
      <c r="H159" s="772">
        <v>0</v>
      </c>
    </row>
  </sheetData>
  <sheetProtection algorithmName="SHA-512" hashValue="XTd69t57eG+8vCfeILL7dUQY0g95qu7sm82yNPwcaeWFxnCxFKkh0mahZiiYj0w9jHeq8HkXh1MUrgv+uRbWQg==" saltValue="PUkyTE4Mg9UcKIyR96uylA==" spinCount="100000" sheet="1" objects="1" scenarios="1"/>
  <mergeCells count="1">
    <mergeCell ref="B12:D12"/>
  </mergeCells>
  <dataValidations count="3">
    <dataValidation type="whole" operator="greaterThan" allowBlank="1" showInputMessage="1" showErrorMessage="1" errorTitle="Whole numbers allowed only" error="All monies should be independently rounded to the nearest £1,000." sqref="E5:H9" xr:uid="{812B7398-078B-4B7E-BE97-368A37E06602}">
      <formula1>-99999999</formula1>
    </dataValidation>
    <dataValidation type="decimal" operator="greaterThanOrEqual" allowBlank="1" showInputMessage="1" showErrorMessage="1" errorTitle="Numeric values only" error="Numeric values only" sqref="E13:H13 G19:H159" xr:uid="{FB6F46E1-A0DF-4FE4-BEF9-199DD61BA069}">
      <formula1>0</formula1>
    </dataValidation>
    <dataValidation type="whole" operator="greaterThan" allowBlank="1" showInputMessage="1" showErrorMessage="1" errorTitle="Whole numbers only allowed" error="All values should be whole numbers" sqref="E19:F159" xr:uid="{E8C74A95-42EC-47DF-B3D0-B30682A8D5E0}">
      <formula1>-999999999</formula1>
    </dataValidation>
  </dataValidations>
  <printOptions headings="1"/>
  <pageMargins left="0.31496062992125984" right="0.31496062992125984" top="0.35433070866141736" bottom="0.35433070866141736" header="0.31496062992125984" footer="0.31496062992125984"/>
  <pageSetup paperSize="9" scale="53" fitToHeight="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880DA-F50A-4C63-932A-120FE43D837E}">
  <sheetPr>
    <pageSetUpPr fitToPage="1"/>
  </sheetPr>
  <dimension ref="A1:H26"/>
  <sheetViews>
    <sheetView workbookViewId="0"/>
  </sheetViews>
  <sheetFormatPr defaultColWidth="9.20703125" defaultRowHeight="14.4" x14ac:dyDescent="0.55000000000000004"/>
  <cols>
    <col min="1" max="1" width="9.20703125" style="216"/>
    <col min="2" max="2" width="1.83984375" style="216" customWidth="1"/>
    <col min="3" max="3" width="2.68359375" style="216" customWidth="1"/>
    <col min="4" max="4" width="33" style="216" customWidth="1"/>
    <col min="5" max="5" width="9.20703125" style="216"/>
    <col min="6" max="6" width="73.68359375" style="216" customWidth="1"/>
    <col min="7" max="7" width="17.83984375" style="216" customWidth="1"/>
    <col min="8" max="8" width="16.3671875" style="216" customWidth="1"/>
    <col min="9" max="16384" width="9.20703125" style="216"/>
  </cols>
  <sheetData>
    <row r="1" spans="1:8" ht="30" x14ac:dyDescent="0.55000000000000004">
      <c r="A1" s="526" t="s">
        <v>1378</v>
      </c>
      <c r="B1" s="527"/>
      <c r="C1" s="527"/>
      <c r="D1" s="527"/>
      <c r="E1" s="527"/>
      <c r="F1" s="527"/>
      <c r="G1" s="719" t="s">
        <v>1196</v>
      </c>
      <c r="H1" s="531"/>
    </row>
    <row r="2" spans="1:8" ht="15" x14ac:dyDescent="0.55000000000000004">
      <c r="A2" s="505"/>
      <c r="B2" s="506"/>
      <c r="C2" s="506"/>
      <c r="D2" s="506"/>
      <c r="E2" s="506"/>
      <c r="F2" s="506"/>
      <c r="G2" s="720"/>
      <c r="H2" s="532"/>
    </row>
    <row r="3" spans="1:8" ht="30.3" x14ac:dyDescent="0.55000000000000004">
      <c r="A3" s="507"/>
      <c r="B3" s="589"/>
      <c r="C3" s="589"/>
      <c r="D3" s="589"/>
      <c r="E3" s="589"/>
      <c r="F3" s="509"/>
      <c r="G3" s="517" t="s">
        <v>1355</v>
      </c>
      <c r="H3" s="138" t="s">
        <v>1362</v>
      </c>
    </row>
    <row r="4" spans="1:8" ht="15.3" x14ac:dyDescent="0.55000000000000004">
      <c r="A4" s="510"/>
      <c r="B4" s="511"/>
      <c r="C4" s="511"/>
      <c r="D4" s="511"/>
      <c r="E4" s="511"/>
      <c r="F4" s="141"/>
      <c r="G4" s="512" t="s">
        <v>88</v>
      </c>
      <c r="H4" s="138" t="s">
        <v>88</v>
      </c>
    </row>
    <row r="5" spans="1:8" x14ac:dyDescent="0.55000000000000004">
      <c r="A5" s="513">
        <v>1</v>
      </c>
      <c r="B5" s="858" t="s">
        <v>1379</v>
      </c>
      <c r="C5" s="859"/>
      <c r="D5" s="859"/>
      <c r="E5" s="859"/>
      <c r="F5" s="860"/>
      <c r="G5" s="144"/>
      <c r="H5" s="144"/>
    </row>
    <row r="6" spans="1:8" x14ac:dyDescent="0.55000000000000004">
      <c r="A6" s="513" t="s">
        <v>219</v>
      </c>
      <c r="B6" s="601"/>
      <c r="C6" s="856" t="s">
        <v>1380</v>
      </c>
      <c r="D6" s="856"/>
      <c r="E6" s="856"/>
      <c r="F6" s="857"/>
      <c r="G6" s="284">
        <v>0</v>
      </c>
      <c r="H6" s="284">
        <v>0</v>
      </c>
    </row>
    <row r="7" spans="1:8" x14ac:dyDescent="0.55000000000000004">
      <c r="A7" s="513" t="s">
        <v>220</v>
      </c>
      <c r="B7" s="601"/>
      <c r="C7" s="856" t="s">
        <v>1381</v>
      </c>
      <c r="D7" s="856"/>
      <c r="E7" s="856"/>
      <c r="F7" s="857"/>
      <c r="G7" s="284">
        <v>0</v>
      </c>
      <c r="H7" s="284">
        <v>0</v>
      </c>
    </row>
    <row r="8" spans="1:8" x14ac:dyDescent="0.55000000000000004">
      <c r="A8" s="513" t="s">
        <v>221</v>
      </c>
      <c r="B8" s="601"/>
      <c r="C8" s="856" t="s">
        <v>1358</v>
      </c>
      <c r="D8" s="856"/>
      <c r="E8" s="856"/>
      <c r="F8" s="857"/>
      <c r="G8" s="284">
        <v>0</v>
      </c>
      <c r="H8" s="284">
        <v>0</v>
      </c>
    </row>
    <row r="9" spans="1:8" ht="14.7" customHeight="1" x14ac:dyDescent="0.55000000000000004">
      <c r="A9" s="513" t="s">
        <v>222</v>
      </c>
      <c r="B9" s="601"/>
      <c r="C9" s="856" t="s">
        <v>1359</v>
      </c>
      <c r="D9" s="856"/>
      <c r="E9" s="856"/>
      <c r="F9" s="857"/>
      <c r="G9" s="862" t="s">
        <v>1361</v>
      </c>
      <c r="H9" s="845"/>
    </row>
    <row r="10" spans="1:8" x14ac:dyDescent="0.55000000000000004">
      <c r="A10" s="513" t="s">
        <v>223</v>
      </c>
      <c r="B10" s="606"/>
      <c r="C10" s="856" t="s">
        <v>1360</v>
      </c>
      <c r="D10" s="856"/>
      <c r="E10" s="856"/>
      <c r="F10" s="857"/>
      <c r="G10" s="284">
        <v>0</v>
      </c>
      <c r="H10" s="284">
        <v>0</v>
      </c>
    </row>
    <row r="11" spans="1:8" x14ac:dyDescent="0.55000000000000004">
      <c r="A11" s="513"/>
      <c r="B11" s="489"/>
      <c r="C11" s="861"/>
      <c r="D11" s="861"/>
      <c r="E11" s="514"/>
      <c r="F11" s="515"/>
      <c r="G11" s="590"/>
      <c r="H11" s="590"/>
    </row>
    <row r="12" spans="1:8" x14ac:dyDescent="0.55000000000000004">
      <c r="A12" s="513">
        <v>2</v>
      </c>
      <c r="B12" s="724" t="s">
        <v>1407</v>
      </c>
      <c r="C12" s="573"/>
      <c r="D12" s="725"/>
      <c r="E12" s="725"/>
      <c r="F12" s="726"/>
      <c r="G12" s="162"/>
      <c r="H12" s="162"/>
    </row>
    <row r="13" spans="1:8" x14ac:dyDescent="0.55000000000000004">
      <c r="A13" s="513" t="s">
        <v>227</v>
      </c>
      <c r="B13" s="601"/>
      <c r="C13" s="856" t="s">
        <v>1382</v>
      </c>
      <c r="D13" s="856"/>
      <c r="E13" s="856"/>
      <c r="F13" s="857"/>
      <c r="G13" s="590"/>
      <c r="H13" s="590"/>
    </row>
    <row r="14" spans="1:8" x14ac:dyDescent="0.55000000000000004">
      <c r="A14" s="513" t="s">
        <v>275</v>
      </c>
      <c r="B14" s="600"/>
      <c r="C14" s="723"/>
      <c r="D14" s="856" t="s">
        <v>1356</v>
      </c>
      <c r="E14" s="856"/>
      <c r="F14" s="857"/>
      <c r="G14" s="284">
        <v>0</v>
      </c>
      <c r="H14" s="284">
        <v>0</v>
      </c>
    </row>
    <row r="15" spans="1:8" x14ac:dyDescent="0.55000000000000004">
      <c r="A15" s="513" t="s">
        <v>272</v>
      </c>
      <c r="B15" s="600"/>
      <c r="C15" s="723"/>
      <c r="D15" s="856" t="s">
        <v>1357</v>
      </c>
      <c r="E15" s="856"/>
      <c r="F15" s="857"/>
      <c r="G15" s="284">
        <v>0</v>
      </c>
      <c r="H15" s="284">
        <v>0</v>
      </c>
    </row>
    <row r="16" spans="1:8" x14ac:dyDescent="0.55000000000000004">
      <c r="A16" s="513" t="s">
        <v>228</v>
      </c>
      <c r="B16" s="601"/>
      <c r="C16" s="856" t="s">
        <v>1383</v>
      </c>
      <c r="D16" s="856"/>
      <c r="E16" s="856"/>
      <c r="F16" s="857"/>
      <c r="G16" s="590"/>
      <c r="H16" s="590"/>
    </row>
    <row r="17" spans="1:8" x14ac:dyDescent="0.55000000000000004">
      <c r="A17" s="513" t="s">
        <v>275</v>
      </c>
      <c r="B17" s="723"/>
      <c r="C17" s="723"/>
      <c r="D17" s="856" t="s">
        <v>1356</v>
      </c>
      <c r="E17" s="856"/>
      <c r="F17" s="857"/>
      <c r="G17" s="284">
        <v>0</v>
      </c>
      <c r="H17" s="284">
        <v>0</v>
      </c>
    </row>
    <row r="18" spans="1:8" x14ac:dyDescent="0.55000000000000004">
      <c r="A18" s="513" t="s">
        <v>272</v>
      </c>
      <c r="B18" s="489"/>
      <c r="C18" s="489"/>
      <c r="D18" s="856" t="s">
        <v>1357</v>
      </c>
      <c r="E18" s="856"/>
      <c r="F18" s="857"/>
      <c r="G18" s="284">
        <v>0</v>
      </c>
      <c r="H18" s="284">
        <v>0</v>
      </c>
    </row>
    <row r="19" spans="1:8" x14ac:dyDescent="0.55000000000000004">
      <c r="A19" s="513"/>
      <c r="B19" s="159"/>
      <c r="C19" s="861"/>
      <c r="D19" s="861"/>
      <c r="E19" s="514"/>
      <c r="F19" s="515"/>
      <c r="G19" s="590"/>
      <c r="H19" s="590"/>
    </row>
    <row r="20" spans="1:8" x14ac:dyDescent="0.55000000000000004">
      <c r="A20" s="513">
        <v>3</v>
      </c>
      <c r="B20" s="591" t="s">
        <v>1420</v>
      </c>
      <c r="C20" s="573"/>
      <c r="D20" s="725"/>
      <c r="E20" s="725"/>
      <c r="F20" s="726"/>
      <c r="G20" s="144"/>
      <c r="H20" s="144"/>
    </row>
    <row r="21" spans="1:8" x14ac:dyDescent="0.55000000000000004">
      <c r="A21" s="513" t="s">
        <v>238</v>
      </c>
      <c r="B21" s="601"/>
      <c r="C21" s="856" t="s">
        <v>1382</v>
      </c>
      <c r="D21" s="856"/>
      <c r="E21" s="856"/>
      <c r="F21" s="857"/>
      <c r="G21" s="284"/>
      <c r="H21" s="284"/>
    </row>
    <row r="22" spans="1:8" x14ac:dyDescent="0.55000000000000004">
      <c r="A22" s="513" t="s">
        <v>275</v>
      </c>
      <c r="B22" s="600"/>
      <c r="C22" s="723"/>
      <c r="D22" s="856" t="s">
        <v>1356</v>
      </c>
      <c r="E22" s="856"/>
      <c r="F22" s="857"/>
      <c r="G22" s="284">
        <v>0</v>
      </c>
      <c r="H22" s="284">
        <v>0</v>
      </c>
    </row>
    <row r="23" spans="1:8" x14ac:dyDescent="0.55000000000000004">
      <c r="A23" s="513" t="s">
        <v>272</v>
      </c>
      <c r="B23" s="600"/>
      <c r="C23" s="723"/>
      <c r="D23" s="856" t="s">
        <v>1357</v>
      </c>
      <c r="E23" s="856"/>
      <c r="F23" s="857"/>
      <c r="G23" s="284">
        <v>0</v>
      </c>
      <c r="H23" s="284">
        <v>0</v>
      </c>
    </row>
    <row r="24" spans="1:8" x14ac:dyDescent="0.55000000000000004">
      <c r="A24" s="513" t="s">
        <v>239</v>
      </c>
      <c r="B24" s="601"/>
      <c r="C24" s="856" t="s">
        <v>1383</v>
      </c>
      <c r="D24" s="856"/>
      <c r="E24" s="856"/>
      <c r="F24" s="857"/>
      <c r="G24" s="592"/>
      <c r="H24" s="592"/>
    </row>
    <row r="25" spans="1:8" x14ac:dyDescent="0.55000000000000004">
      <c r="A25" s="513" t="s">
        <v>275</v>
      </c>
      <c r="B25" s="723"/>
      <c r="C25" s="723"/>
      <c r="D25" s="856" t="s">
        <v>1356</v>
      </c>
      <c r="E25" s="856"/>
      <c r="F25" s="857"/>
      <c r="G25" s="284">
        <v>0</v>
      </c>
      <c r="H25" s="284">
        <v>0</v>
      </c>
    </row>
    <row r="26" spans="1:8" x14ac:dyDescent="0.55000000000000004">
      <c r="A26" s="513" t="s">
        <v>272</v>
      </c>
      <c r="B26" s="489"/>
      <c r="C26" s="489"/>
      <c r="D26" s="856" t="s">
        <v>1357</v>
      </c>
      <c r="E26" s="856"/>
      <c r="F26" s="857"/>
      <c r="G26" s="284">
        <v>0</v>
      </c>
      <c r="H26" s="284">
        <v>0</v>
      </c>
    </row>
  </sheetData>
  <sheetProtection algorithmName="SHA-512" hashValue="xeKh+MizQHNkE8YGL250Sr8W27eq7MRaxGPdFAEL8e43CgJibshppKFRmjSKnCLNSyZgs1LUFpmP2Hi1lTsWvA==" saltValue="u3irf4S0WYQAK28XTP8LrQ==" spinCount="100000" sheet="1" objects="1" scenarios="1"/>
  <mergeCells count="21">
    <mergeCell ref="D25:F25"/>
    <mergeCell ref="D26:F26"/>
    <mergeCell ref="C19:D19"/>
    <mergeCell ref="G9:H9"/>
    <mergeCell ref="C11:D11"/>
    <mergeCell ref="C16:F16"/>
    <mergeCell ref="D14:F14"/>
    <mergeCell ref="D15:F15"/>
    <mergeCell ref="D17:F17"/>
    <mergeCell ref="D18:F18"/>
    <mergeCell ref="C21:F21"/>
    <mergeCell ref="C24:F24"/>
    <mergeCell ref="D22:F22"/>
    <mergeCell ref="D23:F23"/>
    <mergeCell ref="C8:F8"/>
    <mergeCell ref="C9:F9"/>
    <mergeCell ref="C10:F10"/>
    <mergeCell ref="C13:F13"/>
    <mergeCell ref="B5:F5"/>
    <mergeCell ref="C6:F6"/>
    <mergeCell ref="C7:F7"/>
  </mergeCells>
  <dataValidations count="2">
    <dataValidation type="whole" operator="greaterThan" allowBlank="1" showInputMessage="1" showErrorMessage="1" errorTitle="Whole numbers allowed only" error="All monies should be independently rounded to the nearest £1,000." sqref="G6:H8 G10:H10 G14:H14 G17:H17 G22:H22 G25:H25" xr:uid="{7D8879B0-5534-4D6F-9750-B29DEBBC85DB}">
      <formula1>-99999999</formula1>
    </dataValidation>
    <dataValidation type="whole" operator="greaterThanOrEqual" allowBlank="1" showInputMessage="1" showErrorMessage="1" errorTitle="Whole numbers only" error="Whole numbers only." sqref="G18:H18 G15:H15 G23:H23 G26:H26" xr:uid="{68E0D4AD-ED38-4DD5-9CA9-9A2C645CDE6C}">
      <formula1>0</formula1>
    </dataValidation>
  </dataValidations>
  <printOptions headings="1"/>
  <pageMargins left="0.31496062992125984" right="0.31496062992125984" top="0.74803149606299213" bottom="0.74803149606299213" header="0.31496062992125984" footer="0.31496062992125984"/>
  <pageSetup paperSize="9" scale="33"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19"/>
  <sheetViews>
    <sheetView workbookViewId="0"/>
  </sheetViews>
  <sheetFormatPr defaultColWidth="9.15625" defaultRowHeight="14.4" x14ac:dyDescent="0.55000000000000004"/>
  <cols>
    <col min="1" max="1" width="9.15625" style="288"/>
    <col min="2" max="2" width="36.5234375" style="288" customWidth="1"/>
    <col min="3" max="3" width="9.83984375" style="288" customWidth="1"/>
    <col min="4" max="4" width="82.83984375" style="288" customWidth="1"/>
    <col min="5" max="5" width="19.3671875" style="288" hidden="1" customWidth="1"/>
    <col min="6" max="6" width="18.3671875" style="288" hidden="1" customWidth="1"/>
    <col min="7" max="7" width="9.83984375" style="288" hidden="1" customWidth="1"/>
    <col min="8" max="8" width="11.83984375" style="288" hidden="1" customWidth="1"/>
    <col min="9" max="9" width="18" style="288" customWidth="1"/>
    <col min="10" max="16384" width="9.15625" style="288"/>
  </cols>
  <sheetData>
    <row r="1" spans="1:10" ht="15.3" x14ac:dyDescent="0.55000000000000004">
      <c r="A1" s="285" t="s">
        <v>718</v>
      </c>
      <c r="B1" s="285"/>
      <c r="C1" s="286"/>
      <c r="D1" s="286"/>
      <c r="E1" s="285"/>
      <c r="F1" s="286"/>
      <c r="G1" s="286"/>
      <c r="H1" s="286"/>
      <c r="I1" s="287"/>
    </row>
    <row r="2" spans="1:10" ht="15.6" thickBot="1" x14ac:dyDescent="0.6">
      <c r="A2" s="285"/>
      <c r="B2" s="289"/>
      <c r="C2" s="289"/>
      <c r="D2" s="286"/>
      <c r="E2" s="863" t="s">
        <v>779</v>
      </c>
      <c r="F2" s="864"/>
      <c r="G2" s="864"/>
      <c r="H2" s="864"/>
      <c r="I2" s="290" t="s">
        <v>88</v>
      </c>
    </row>
    <row r="3" spans="1:10" x14ac:dyDescent="0.55000000000000004">
      <c r="A3" s="291"/>
      <c r="B3" s="292"/>
      <c r="C3" s="293"/>
      <c r="D3" s="293"/>
      <c r="E3" s="294"/>
      <c r="F3" s="294"/>
      <c r="G3" s="294"/>
      <c r="H3" s="294"/>
      <c r="I3" s="295"/>
    </row>
    <row r="4" spans="1:10" x14ac:dyDescent="0.55000000000000004">
      <c r="A4" s="296" t="s">
        <v>719</v>
      </c>
      <c r="B4" s="865" t="s">
        <v>720</v>
      </c>
      <c r="C4" s="866"/>
      <c r="D4" s="729" t="s">
        <v>838</v>
      </c>
      <c r="E4" s="297" t="s">
        <v>721</v>
      </c>
      <c r="F4" s="297" t="s">
        <v>722</v>
      </c>
      <c r="G4" s="728" t="s">
        <v>723</v>
      </c>
      <c r="H4" s="728" t="s">
        <v>724</v>
      </c>
      <c r="I4" s="298" t="s">
        <v>377</v>
      </c>
    </row>
    <row r="5" spans="1:10" x14ac:dyDescent="0.55000000000000004">
      <c r="A5" s="299">
        <v>1</v>
      </c>
      <c r="B5" s="867" t="s">
        <v>725</v>
      </c>
      <c r="C5" s="868"/>
      <c r="D5" s="300" t="s">
        <v>1408</v>
      </c>
      <c r="E5" s="301">
        <v>1</v>
      </c>
      <c r="F5" s="302">
        <v>0</v>
      </c>
      <c r="G5" s="303">
        <f>Table_1_UK!H22</f>
        <v>0</v>
      </c>
      <c r="H5" s="303">
        <f>Table_1_UK!H12</f>
        <v>0</v>
      </c>
      <c r="I5" s="304">
        <f>ROUND(IF(H5=0,0,(100*G5)/H5),2)</f>
        <v>0</v>
      </c>
    </row>
    <row r="6" spans="1:10" x14ac:dyDescent="0.55000000000000004">
      <c r="A6" s="305">
        <v>2</v>
      </c>
      <c r="B6" s="869" t="s">
        <v>726</v>
      </c>
      <c r="C6" s="870"/>
      <c r="D6" s="306" t="s">
        <v>1409</v>
      </c>
      <c r="E6" s="301">
        <v>2</v>
      </c>
      <c r="F6" s="307">
        <v>0</v>
      </c>
      <c r="G6" s="308">
        <f>Table_1_UK!H15</f>
        <v>0</v>
      </c>
      <c r="H6" s="308">
        <f>Table_1_UK!H12</f>
        <v>0</v>
      </c>
      <c r="I6" s="304">
        <f>ROUND(IF(H6=0,0,(100*G6)/H6),2)</f>
        <v>0</v>
      </c>
    </row>
    <row r="7" spans="1:10" x14ac:dyDescent="0.55000000000000004">
      <c r="A7" s="305">
        <v>3</v>
      </c>
      <c r="B7" s="871" t="s">
        <v>727</v>
      </c>
      <c r="C7" s="872"/>
      <c r="D7" s="730" t="s">
        <v>820</v>
      </c>
      <c r="E7" s="301">
        <v>3</v>
      </c>
      <c r="F7" s="307">
        <v>0</v>
      </c>
      <c r="G7" s="308">
        <f>Table_8_UK!L67</f>
        <v>0</v>
      </c>
      <c r="H7" s="308">
        <f>Table_1_UK!H20</f>
        <v>0</v>
      </c>
      <c r="I7" s="304">
        <f t="shared" ref="I7:I9" si="0">ROUND(IF(H7=0,0,(100*G7)/H7),2)</f>
        <v>0</v>
      </c>
    </row>
    <row r="8" spans="1:10" x14ac:dyDescent="0.55000000000000004">
      <c r="A8" s="305">
        <v>4</v>
      </c>
      <c r="B8" s="869" t="s">
        <v>728</v>
      </c>
      <c r="C8" s="870"/>
      <c r="D8" s="306" t="s">
        <v>1410</v>
      </c>
      <c r="E8" s="301">
        <v>4</v>
      </c>
      <c r="F8" s="307">
        <v>0</v>
      </c>
      <c r="G8" s="308">
        <f>Table_3_UK!H57+Table_3_UK!H58</f>
        <v>0</v>
      </c>
      <c r="H8" s="308">
        <f>Table_1_UK!H12</f>
        <v>0</v>
      </c>
      <c r="I8" s="304">
        <f t="shared" si="0"/>
        <v>0</v>
      </c>
    </row>
    <row r="9" spans="1:10" ht="27.6" x14ac:dyDescent="0.55000000000000004">
      <c r="A9" s="305">
        <v>5</v>
      </c>
      <c r="B9" s="869" t="s">
        <v>729</v>
      </c>
      <c r="C9" s="870"/>
      <c r="D9" s="306" t="s">
        <v>1411</v>
      </c>
      <c r="E9" s="309">
        <v>5</v>
      </c>
      <c r="F9" s="310">
        <v>0</v>
      </c>
      <c r="G9" s="308">
        <f>Table_3_UK!H26+Table_3_UK!H27+Table_3_UK!H28+Table_3_UK!H29+Table_3_UK!H40+Table_3_UK!H41+Table_3_UK!H42</f>
        <v>0</v>
      </c>
      <c r="H9" s="311">
        <f>Table_1_UK!H12</f>
        <v>0</v>
      </c>
      <c r="I9" s="304">
        <f t="shared" si="0"/>
        <v>0</v>
      </c>
    </row>
    <row r="10" spans="1:10" x14ac:dyDescent="0.55000000000000004">
      <c r="A10" s="305">
        <v>6</v>
      </c>
      <c r="B10" s="873" t="s">
        <v>821</v>
      </c>
      <c r="C10" s="874"/>
      <c r="D10" s="312" t="s">
        <v>730</v>
      </c>
      <c r="E10" s="309">
        <v>6</v>
      </c>
      <c r="F10" s="310">
        <v>0</v>
      </c>
      <c r="G10" s="311">
        <f>Table_3_UK!H51</f>
        <v>0</v>
      </c>
      <c r="H10" s="311">
        <f>Table_1_UK!H20</f>
        <v>0</v>
      </c>
      <c r="I10" s="304">
        <f>ROUND(IF(H10=0,0,(365*G10)/H10),1)</f>
        <v>0</v>
      </c>
    </row>
    <row r="11" spans="1:10" x14ac:dyDescent="0.55000000000000004">
      <c r="A11" s="305">
        <v>7</v>
      </c>
      <c r="B11" s="873" t="s">
        <v>731</v>
      </c>
      <c r="C11" s="874"/>
      <c r="D11" s="314" t="s">
        <v>732</v>
      </c>
      <c r="E11" s="309">
        <v>7</v>
      </c>
      <c r="F11" s="310">
        <v>0</v>
      </c>
      <c r="G11" s="311">
        <f>Table_3_UK!H23</f>
        <v>0</v>
      </c>
      <c r="H11" s="311">
        <f>Table_3_UK!H31</f>
        <v>0</v>
      </c>
      <c r="I11" s="313">
        <f>ROUND(IF(H11=0,0,G11/H11),2)</f>
        <v>0</v>
      </c>
    </row>
    <row r="12" spans="1:10" ht="32.25" customHeight="1" x14ac:dyDescent="0.55000000000000004">
      <c r="A12" s="305">
        <v>8</v>
      </c>
      <c r="B12" s="869" t="s">
        <v>733</v>
      </c>
      <c r="C12" s="870"/>
      <c r="D12" s="306" t="s">
        <v>1412</v>
      </c>
      <c r="E12" s="309">
        <v>8</v>
      </c>
      <c r="F12" s="310">
        <v>0</v>
      </c>
      <c r="G12" s="311">
        <f>Table_4_UK!H31</f>
        <v>0</v>
      </c>
      <c r="H12" s="311">
        <f>Table_1_UK!H12</f>
        <v>0</v>
      </c>
      <c r="I12" s="304">
        <f>ROUND(IF(H12=0,0,(100*G12)/H12),2)</f>
        <v>0</v>
      </c>
    </row>
    <row r="13" spans="1:10" ht="27.9" thickBot="1" x14ac:dyDescent="0.6">
      <c r="A13" s="305">
        <v>9</v>
      </c>
      <c r="B13" s="869" t="s">
        <v>734</v>
      </c>
      <c r="C13" s="870"/>
      <c r="D13" s="306" t="s">
        <v>735</v>
      </c>
      <c r="E13" s="309">
        <v>9</v>
      </c>
      <c r="F13" s="310">
        <v>0</v>
      </c>
      <c r="G13" s="311">
        <f>Table_3_UK!H20+Table_3_UK!H21-Table_3_UK!H26</f>
        <v>0</v>
      </c>
      <c r="H13" s="311">
        <f>Table_1_UK!H20-Table_1_UK!H18</f>
        <v>0</v>
      </c>
      <c r="I13" s="304">
        <f>ROUND(IF(H13=0,0,(365*G13)/H13),2)</f>
        <v>0</v>
      </c>
    </row>
    <row r="14" spans="1:10" x14ac:dyDescent="0.55000000000000004">
      <c r="A14" s="315"/>
      <c r="B14" s="315"/>
      <c r="C14" s="315"/>
      <c r="D14" s="316"/>
      <c r="E14" s="316"/>
      <c r="F14" s="316"/>
      <c r="G14" s="316"/>
      <c r="H14" s="316"/>
      <c r="I14" s="316"/>
    </row>
    <row r="15" spans="1:10" x14ac:dyDescent="0.55000000000000004">
      <c r="A15" s="317"/>
      <c r="B15" s="317"/>
      <c r="C15" s="317"/>
      <c r="D15" s="318"/>
      <c r="E15" s="318"/>
      <c r="F15" s="318"/>
      <c r="G15" s="318"/>
      <c r="H15" s="318"/>
      <c r="I15" s="318"/>
      <c r="J15" s="319"/>
    </row>
    <row r="16" spans="1:10" x14ac:dyDescent="0.55000000000000004">
      <c r="A16" s="317"/>
      <c r="B16" s="317"/>
      <c r="C16" s="317"/>
      <c r="D16" s="317"/>
      <c r="E16" s="320"/>
      <c r="F16" s="320"/>
      <c r="G16" s="319"/>
      <c r="H16" s="319"/>
      <c r="I16" s="319"/>
      <c r="J16" s="319"/>
    </row>
    <row r="17" spans="1:10" x14ac:dyDescent="0.55000000000000004">
      <c r="A17" s="317"/>
      <c r="B17" s="319"/>
      <c r="C17" s="317"/>
      <c r="D17" s="317"/>
      <c r="E17" s="319"/>
      <c r="F17" s="319"/>
      <c r="G17" s="319"/>
      <c r="H17" s="319"/>
      <c r="I17" s="319"/>
      <c r="J17" s="319"/>
    </row>
    <row r="18" spans="1:10" x14ac:dyDescent="0.55000000000000004">
      <c r="B18" s="319"/>
      <c r="C18" s="317"/>
      <c r="D18" s="317"/>
      <c r="E18" s="319"/>
      <c r="F18" s="319"/>
      <c r="G18" s="319"/>
      <c r="H18" s="319"/>
      <c r="I18" s="319"/>
      <c r="J18" s="319"/>
    </row>
    <row r="19" spans="1:10" x14ac:dyDescent="0.55000000000000004">
      <c r="B19" s="319"/>
      <c r="C19" s="317"/>
      <c r="D19" s="317"/>
      <c r="E19" s="319"/>
      <c r="F19" s="319"/>
      <c r="G19" s="319"/>
      <c r="H19" s="319"/>
      <c r="I19" s="319"/>
      <c r="J19" s="319"/>
    </row>
  </sheetData>
  <sheetProtection algorithmName="SHA-512" hashValue="ImCwNOS3+0XO11itqmXSXCdftusoFKomCV0oYcorPBEjUKbkWw3XZJDl+KlyC37/pyV2PDzO+sjCY4UoQOx67g==" saltValue="IdY5sfVwVSTFPcHRZ8S+tg==" spinCount="100000" sheet="1" objects="1" scenarios="1"/>
  <mergeCells count="11">
    <mergeCell ref="B13:C13"/>
    <mergeCell ref="B10:C10"/>
    <mergeCell ref="B11:C11"/>
    <mergeCell ref="B12:C12"/>
    <mergeCell ref="B8:C8"/>
    <mergeCell ref="B9:C9"/>
    <mergeCell ref="E2:H2"/>
    <mergeCell ref="B4:C4"/>
    <mergeCell ref="B5:C5"/>
    <mergeCell ref="B6:C6"/>
    <mergeCell ref="B7:C7"/>
  </mergeCells>
  <printOptions headings="1"/>
  <pageMargins left="0.31496062992125984" right="0.31496062992125984" top="0.74803149606299213" bottom="0.74803149606299213" header="0.31496062992125984" footer="0.31496062992125984"/>
  <pageSetup paperSize="9" scale="60" orientation="portrait" r:id="rId1"/>
  <ignoredErrors>
    <ignoredError sqref="H13:I13 H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58"/>
  <sheetViews>
    <sheetView zoomScale="90" zoomScaleNormal="90" workbookViewId="0"/>
  </sheetViews>
  <sheetFormatPr defaultColWidth="9.15625" defaultRowHeight="12.3" x14ac:dyDescent="0.4"/>
  <cols>
    <col min="1" max="1" width="9" style="175" customWidth="1"/>
    <col min="2" max="2" width="1.3671875" style="121" customWidth="1"/>
    <col min="3" max="3" width="0.83984375" style="121" customWidth="1"/>
    <col min="4" max="4" width="74.5234375" style="121" customWidth="1"/>
    <col min="5" max="5" width="3.20703125" style="121" hidden="1" customWidth="1"/>
    <col min="6" max="6" width="4.15625" style="121" hidden="1" customWidth="1"/>
    <col min="7" max="7" width="2.68359375" style="121" hidden="1" customWidth="1"/>
    <col min="8" max="8" width="16.3671875" style="121" customWidth="1"/>
    <col min="9" max="9" width="16.20703125" style="121" customWidth="1"/>
    <col min="10" max="10" width="26.3671875" style="121" hidden="1" customWidth="1"/>
    <col min="11" max="11" width="14.3671875" style="121" hidden="1" customWidth="1"/>
    <col min="12" max="12" width="14.3671875" style="161" hidden="1" customWidth="1"/>
    <col min="13" max="13" width="67" style="121" customWidth="1"/>
    <col min="14" max="15" width="9.15625" style="121"/>
    <col min="16" max="16" width="17.3671875" style="121" bestFit="1" customWidth="1"/>
    <col min="17" max="17" width="10.3671875" style="121" customWidth="1"/>
    <col min="18" max="16384" width="9.15625" style="121"/>
  </cols>
  <sheetData>
    <row r="1" spans="1:13" ht="54" customHeight="1" x14ac:dyDescent="0.4">
      <c r="A1" s="488" t="s">
        <v>351</v>
      </c>
      <c r="B1" s="789" t="s">
        <v>1174</v>
      </c>
      <c r="C1" s="789"/>
      <c r="D1" s="789"/>
      <c r="E1" s="789"/>
      <c r="F1" s="789"/>
      <c r="G1" s="789"/>
      <c r="H1" s="132"/>
      <c r="I1" s="790" t="s">
        <v>853</v>
      </c>
      <c r="J1" s="790" t="s">
        <v>854</v>
      </c>
      <c r="L1" s="133"/>
    </row>
    <row r="2" spans="1:13" ht="44.25" customHeight="1" x14ac:dyDescent="0.4">
      <c r="A2" s="505"/>
      <c r="B2" s="506"/>
      <c r="C2" s="506"/>
      <c r="D2" s="506"/>
      <c r="E2" s="506"/>
      <c r="F2" s="506"/>
      <c r="G2" s="506"/>
      <c r="H2" s="506"/>
      <c r="I2" s="791"/>
      <c r="J2" s="791"/>
      <c r="K2" s="134"/>
      <c r="L2" s="135"/>
      <c r="M2" s="136" t="s">
        <v>1167</v>
      </c>
    </row>
    <row r="3" spans="1:13" ht="30" x14ac:dyDescent="0.5">
      <c r="A3" s="507"/>
      <c r="B3" s="508"/>
      <c r="C3" s="508"/>
      <c r="D3" s="508"/>
      <c r="E3" s="508"/>
      <c r="F3" s="508"/>
      <c r="G3" s="509"/>
      <c r="H3" s="137" t="s">
        <v>1166</v>
      </c>
      <c r="I3" s="138" t="s">
        <v>848</v>
      </c>
      <c r="J3" s="138" t="s">
        <v>848</v>
      </c>
      <c r="K3" s="139"/>
      <c r="L3" s="135"/>
      <c r="M3" s="140" t="s">
        <v>387</v>
      </c>
    </row>
    <row r="4" spans="1:13" ht="28.5" customHeight="1" x14ac:dyDescent="0.5">
      <c r="A4" s="510"/>
      <c r="B4" s="511"/>
      <c r="C4" s="511"/>
      <c r="D4" s="511"/>
      <c r="E4" s="511"/>
      <c r="F4" s="511"/>
      <c r="G4" s="141"/>
      <c r="H4" s="512" t="s">
        <v>88</v>
      </c>
      <c r="I4" s="512" t="s">
        <v>88</v>
      </c>
      <c r="J4" s="512" t="s">
        <v>88</v>
      </c>
      <c r="K4" s="142" t="s">
        <v>88</v>
      </c>
      <c r="L4" s="133" t="s">
        <v>377</v>
      </c>
      <c r="M4" s="143" t="s">
        <v>388</v>
      </c>
    </row>
    <row r="5" spans="1:13" ht="12.75" customHeight="1" x14ac:dyDescent="0.45">
      <c r="A5" s="513">
        <v>1</v>
      </c>
      <c r="B5" s="724" t="s">
        <v>100</v>
      </c>
      <c r="C5" s="725"/>
      <c r="D5" s="725"/>
      <c r="E5" s="725"/>
      <c r="F5" s="725"/>
      <c r="G5" s="726"/>
      <c r="H5" s="144"/>
      <c r="I5" s="145"/>
      <c r="J5" s="145"/>
      <c r="K5" s="146" t="s">
        <v>376</v>
      </c>
      <c r="L5" s="147" t="s">
        <v>376</v>
      </c>
      <c r="M5" s="142" t="s">
        <v>368</v>
      </c>
    </row>
    <row r="6" spans="1:13" ht="12.75" customHeight="1" x14ac:dyDescent="0.4">
      <c r="A6" s="513" t="s">
        <v>219</v>
      </c>
      <c r="B6" s="148"/>
      <c r="C6" s="723" t="s">
        <v>46</v>
      </c>
      <c r="D6" s="723"/>
      <c r="E6" s="514"/>
      <c r="F6" s="514"/>
      <c r="G6" s="515"/>
      <c r="H6" s="284">
        <v>0</v>
      </c>
      <c r="I6" s="20">
        <v>0</v>
      </c>
      <c r="J6" s="20">
        <v>0</v>
      </c>
      <c r="K6" s="149">
        <f>H6-I6</f>
        <v>0</v>
      </c>
      <c r="L6" s="150" t="str">
        <f>IF(AND(OR(H6=0,I6&lt;&gt;0),OR(I6=0,H6&lt;&gt;0)),IF((H6+I6+K6&lt;&gt;0),IF(AND(OR(H6&gt;0,I6&lt;0),OR(I6&gt;0,H6&lt;0)),ABS(K6/MIN(ABS(I6),ABS(H6))),10),"-"),10)</f>
        <v>-</v>
      </c>
      <c r="M6" s="736"/>
    </row>
    <row r="7" spans="1:13" ht="12.75" customHeight="1" x14ac:dyDescent="0.4">
      <c r="A7" s="513" t="s">
        <v>220</v>
      </c>
      <c r="B7" s="148"/>
      <c r="C7" s="723" t="s">
        <v>45</v>
      </c>
      <c r="D7" s="723"/>
      <c r="E7" s="514"/>
      <c r="F7" s="514"/>
      <c r="G7" s="515"/>
      <c r="H7" s="284">
        <v>0</v>
      </c>
      <c r="I7" s="284">
        <v>0</v>
      </c>
      <c r="J7" s="284">
        <v>0</v>
      </c>
      <c r="K7" s="149">
        <f t="shared" ref="K7:K12" si="0">H7-I7</f>
        <v>0</v>
      </c>
      <c r="L7" s="150" t="str">
        <f t="shared" ref="L7:L12" si="1">IF(AND(OR(H7=0,I7&lt;&gt;0),OR(I7=0,H7&lt;&gt;0)),IF((H7+I7+K7&lt;&gt;0),IF(AND(OR(H7&gt;0,I7&lt;0),OR(I7&gt;0,H7&lt;0)),ABS(K7/MIN(ABS(I7),ABS(H7))),10),"-"),10)</f>
        <v>-</v>
      </c>
      <c r="M7" s="736"/>
    </row>
    <row r="8" spans="1:13" ht="12.75" customHeight="1" x14ac:dyDescent="0.4">
      <c r="A8" s="513" t="s">
        <v>221</v>
      </c>
      <c r="B8" s="148"/>
      <c r="C8" s="723" t="s">
        <v>47</v>
      </c>
      <c r="D8" s="723"/>
      <c r="E8" s="514"/>
      <c r="F8" s="514"/>
      <c r="G8" s="515"/>
      <c r="H8" s="284">
        <v>0</v>
      </c>
      <c r="I8" s="284">
        <v>0</v>
      </c>
      <c r="J8" s="284">
        <v>0</v>
      </c>
      <c r="K8" s="149">
        <f t="shared" si="0"/>
        <v>0</v>
      </c>
      <c r="L8" s="150" t="str">
        <f t="shared" si="1"/>
        <v>-</v>
      </c>
      <c r="M8" s="736"/>
    </row>
    <row r="9" spans="1:13" ht="12.75" customHeight="1" x14ac:dyDescent="0.4">
      <c r="A9" s="513" t="s">
        <v>222</v>
      </c>
      <c r="B9" s="148"/>
      <c r="C9" s="723" t="s">
        <v>48</v>
      </c>
      <c r="D9" s="723"/>
      <c r="E9" s="514"/>
      <c r="F9" s="514"/>
      <c r="G9" s="515"/>
      <c r="H9" s="284">
        <v>0</v>
      </c>
      <c r="I9" s="284">
        <v>0</v>
      </c>
      <c r="J9" s="284">
        <v>0</v>
      </c>
      <c r="K9" s="149">
        <f t="shared" si="0"/>
        <v>0</v>
      </c>
      <c r="L9" s="150" t="str">
        <f t="shared" si="1"/>
        <v>-</v>
      </c>
      <c r="M9" s="736"/>
    </row>
    <row r="10" spans="1:13" ht="12.75" customHeight="1" x14ac:dyDescent="0.4">
      <c r="A10" s="513" t="s">
        <v>223</v>
      </c>
      <c r="B10" s="148"/>
      <c r="C10" s="723" t="s">
        <v>68</v>
      </c>
      <c r="D10" s="723"/>
      <c r="E10" s="514"/>
      <c r="F10" s="514"/>
      <c r="G10" s="515"/>
      <c r="H10" s="284">
        <v>0</v>
      </c>
      <c r="I10" s="284">
        <v>0</v>
      </c>
      <c r="J10" s="284">
        <v>0</v>
      </c>
      <c r="K10" s="149">
        <f t="shared" si="0"/>
        <v>0</v>
      </c>
      <c r="L10" s="150" t="str">
        <f t="shared" si="1"/>
        <v>-</v>
      </c>
      <c r="M10" s="736"/>
    </row>
    <row r="11" spans="1:13" ht="12.75" customHeight="1" x14ac:dyDescent="0.4">
      <c r="A11" s="513" t="s">
        <v>224</v>
      </c>
      <c r="B11" s="155"/>
      <c r="C11" s="516" t="s">
        <v>289</v>
      </c>
      <c r="D11" s="514"/>
      <c r="E11" s="514"/>
      <c r="F11" s="514"/>
      <c r="G11" s="515"/>
      <c r="H11" s="284">
        <v>0</v>
      </c>
      <c r="I11" s="284">
        <v>0</v>
      </c>
      <c r="J11" s="284">
        <v>0</v>
      </c>
      <c r="K11" s="149">
        <f t="shared" si="0"/>
        <v>0</v>
      </c>
      <c r="L11" s="150" t="str">
        <f t="shared" si="1"/>
        <v>-</v>
      </c>
      <c r="M11" s="736"/>
    </row>
    <row r="12" spans="1:13" ht="12.75" customHeight="1" x14ac:dyDescent="0.4">
      <c r="A12" s="513" t="s">
        <v>225</v>
      </c>
      <c r="B12" s="156" t="s">
        <v>49</v>
      </c>
      <c r="C12" s="157"/>
      <c r="D12" s="157"/>
      <c r="E12" s="157"/>
      <c r="F12" s="157"/>
      <c r="G12" s="158"/>
      <c r="H12" s="154">
        <f>SUM(H6:H11)</f>
        <v>0</v>
      </c>
      <c r="I12" s="154">
        <f>SUM(I6:I11)</f>
        <v>0</v>
      </c>
      <c r="J12" s="154">
        <f>SUM(J6:J11)</f>
        <v>0</v>
      </c>
      <c r="K12" s="149">
        <f t="shared" si="0"/>
        <v>0</v>
      </c>
      <c r="L12" s="150" t="str">
        <f t="shared" si="1"/>
        <v>-</v>
      </c>
      <c r="M12" s="736"/>
    </row>
    <row r="13" spans="1:13" ht="12.75" customHeight="1" x14ac:dyDescent="0.4">
      <c r="A13" s="513"/>
      <c r="B13" s="159"/>
      <c r="C13" s="489"/>
      <c r="D13" s="489"/>
      <c r="E13" s="489"/>
      <c r="F13" s="489"/>
      <c r="G13" s="490"/>
      <c r="H13" s="160"/>
      <c r="I13" s="160"/>
      <c r="J13" s="160"/>
    </row>
    <row r="14" spans="1:13" ht="12.75" customHeight="1" x14ac:dyDescent="0.4">
      <c r="A14" s="513">
        <v>2</v>
      </c>
      <c r="B14" s="724" t="s">
        <v>101</v>
      </c>
      <c r="C14" s="725"/>
      <c r="D14" s="725"/>
      <c r="E14" s="725"/>
      <c r="F14" s="725"/>
      <c r="G14" s="726"/>
      <c r="H14" s="162"/>
      <c r="I14" s="162"/>
      <c r="J14" s="162"/>
    </row>
    <row r="15" spans="1:13" ht="12.75" customHeight="1" x14ac:dyDescent="0.4">
      <c r="A15" s="513" t="s">
        <v>227</v>
      </c>
      <c r="B15" s="148"/>
      <c r="C15" s="516" t="s">
        <v>396</v>
      </c>
      <c r="D15" s="514"/>
      <c r="E15" s="514"/>
      <c r="F15" s="514"/>
      <c r="G15" s="515"/>
      <c r="H15" s="321">
        <v>0</v>
      </c>
      <c r="I15" s="284">
        <v>0</v>
      </c>
      <c r="J15" s="284">
        <v>0</v>
      </c>
      <c r="K15" s="149">
        <f t="shared" ref="K15:K20" si="2">H15-I15</f>
        <v>0</v>
      </c>
      <c r="L15" s="150" t="str">
        <f t="shared" ref="L15:L20" si="3">IF(AND(OR(H15=0,I15&lt;&gt;0),OR(I15=0,H15&lt;&gt;0)),IF((H15+I15+K15&lt;&gt;0),IF(AND(OR(H15&gt;0,I15&lt;0),OR(I15&gt;0,H15&lt;0)),ABS(K15/MIN(ABS(I15),ABS(H15))),10),"-"),10)</f>
        <v>-</v>
      </c>
      <c r="M15" s="736"/>
    </row>
    <row r="16" spans="1:13" ht="12.75" customHeight="1" x14ac:dyDescent="0.4">
      <c r="A16" s="513" t="s">
        <v>228</v>
      </c>
      <c r="B16" s="148"/>
      <c r="C16" s="516" t="s">
        <v>102</v>
      </c>
      <c r="D16" s="514"/>
      <c r="E16" s="514"/>
      <c r="F16" s="514"/>
      <c r="G16" s="515"/>
      <c r="H16" s="284">
        <v>0</v>
      </c>
      <c r="I16" s="284">
        <v>0</v>
      </c>
      <c r="J16" s="284">
        <v>0</v>
      </c>
      <c r="K16" s="149">
        <f t="shared" si="2"/>
        <v>0</v>
      </c>
      <c r="L16" s="150" t="str">
        <f t="shared" si="3"/>
        <v>-</v>
      </c>
      <c r="M16" s="736"/>
    </row>
    <row r="17" spans="1:16" ht="12.75" customHeight="1" x14ac:dyDescent="0.4">
      <c r="A17" s="513" t="s">
        <v>229</v>
      </c>
      <c r="B17" s="22"/>
      <c r="C17" s="163" t="s">
        <v>64</v>
      </c>
      <c r="D17" s="514"/>
      <c r="E17" s="514"/>
      <c r="F17" s="514"/>
      <c r="G17" s="515"/>
      <c r="H17" s="284">
        <v>0</v>
      </c>
      <c r="I17" s="284">
        <v>0</v>
      </c>
      <c r="J17" s="284">
        <v>0</v>
      </c>
      <c r="K17" s="149">
        <f t="shared" si="2"/>
        <v>0</v>
      </c>
      <c r="L17" s="150" t="str">
        <f t="shared" si="3"/>
        <v>-</v>
      </c>
      <c r="M17" s="736"/>
    </row>
    <row r="18" spans="1:16" ht="12.75" customHeight="1" x14ac:dyDescent="0.4">
      <c r="A18" s="513" t="s">
        <v>230</v>
      </c>
      <c r="B18" s="23"/>
      <c r="C18" s="163" t="s">
        <v>65</v>
      </c>
      <c r="D18" s="491"/>
      <c r="E18" s="491"/>
      <c r="F18" s="491"/>
      <c r="G18" s="492"/>
      <c r="H18" s="284">
        <v>0</v>
      </c>
      <c r="I18" s="284">
        <v>0</v>
      </c>
      <c r="J18" s="284">
        <v>0</v>
      </c>
      <c r="K18" s="149">
        <f t="shared" si="2"/>
        <v>0</v>
      </c>
      <c r="L18" s="150" t="str">
        <f t="shared" si="3"/>
        <v>-</v>
      </c>
      <c r="M18" s="736"/>
    </row>
    <row r="19" spans="1:16" ht="12.75" customHeight="1" x14ac:dyDescent="0.4">
      <c r="A19" s="513" t="s">
        <v>231</v>
      </c>
      <c r="B19" s="22"/>
      <c r="C19" s="163" t="s">
        <v>103</v>
      </c>
      <c r="D19" s="514"/>
      <c r="E19" s="514"/>
      <c r="F19" s="514"/>
      <c r="G19" s="515"/>
      <c r="H19" s="284">
        <v>0</v>
      </c>
      <c r="I19" s="284">
        <v>0</v>
      </c>
      <c r="J19" s="284">
        <v>0</v>
      </c>
      <c r="K19" s="149">
        <f t="shared" si="2"/>
        <v>0</v>
      </c>
      <c r="L19" s="150" t="str">
        <f t="shared" si="3"/>
        <v>-</v>
      </c>
      <c r="M19" s="736"/>
      <c r="P19" s="164"/>
    </row>
    <row r="20" spans="1:16" ht="12.75" customHeight="1" x14ac:dyDescent="0.4">
      <c r="A20" s="513" t="s">
        <v>232</v>
      </c>
      <c r="B20" s="24" t="s">
        <v>67</v>
      </c>
      <c r="C20" s="33"/>
      <c r="D20" s="33"/>
      <c r="E20" s="33"/>
      <c r="F20" s="33"/>
      <c r="G20" s="29"/>
      <c r="H20" s="154">
        <f>SUM(H15:H19)</f>
        <v>0</v>
      </c>
      <c r="I20" s="154">
        <f>SUM(I15:I19)</f>
        <v>0</v>
      </c>
      <c r="J20" s="154">
        <f>SUM(J15:J19)</f>
        <v>0</v>
      </c>
      <c r="K20" s="149">
        <f t="shared" si="2"/>
        <v>0</v>
      </c>
      <c r="L20" s="150" t="str">
        <f t="shared" si="3"/>
        <v>-</v>
      </c>
      <c r="M20" s="736"/>
    </row>
    <row r="21" spans="1:16" ht="12.75" customHeight="1" x14ac:dyDescent="0.4">
      <c r="A21" s="513"/>
      <c r="B21" s="25"/>
      <c r="C21" s="514"/>
      <c r="D21" s="514"/>
      <c r="E21" s="514"/>
      <c r="F21" s="514"/>
      <c r="G21" s="515"/>
      <c r="H21" s="165"/>
      <c r="I21" s="165"/>
      <c r="J21" s="165"/>
    </row>
    <row r="22" spans="1:16" ht="25.5" customHeight="1" x14ac:dyDescent="0.4">
      <c r="A22" s="513">
        <v>3</v>
      </c>
      <c r="B22" s="786" t="s">
        <v>397</v>
      </c>
      <c r="C22" s="787"/>
      <c r="D22" s="787"/>
      <c r="E22" s="787"/>
      <c r="F22" s="787"/>
      <c r="G22" s="788"/>
      <c r="H22" s="154">
        <f>H12-H20</f>
        <v>0</v>
      </c>
      <c r="I22" s="154">
        <f>I12-I20</f>
        <v>0</v>
      </c>
      <c r="J22" s="154">
        <f>J12-J20</f>
        <v>0</v>
      </c>
      <c r="K22" s="149">
        <f>H22-I22</f>
        <v>0</v>
      </c>
      <c r="L22" s="150" t="str">
        <f>IF(AND(OR(H22=0,I22&lt;&gt;0),OR(I22=0,H22&lt;&gt;0)),IF((H22+I22+K22&lt;&gt;0),IF(AND(OR(H22&gt;0,I22&lt;0),OR(I22&gt;0,H22&lt;0)),ABS(K22/MIN(ABS(I22),ABS(H22))),10),"-"),10)</f>
        <v>-</v>
      </c>
      <c r="M22" s="736"/>
    </row>
    <row r="23" spans="1:16" ht="12.75" customHeight="1" x14ac:dyDescent="0.4">
      <c r="A23" s="513"/>
      <c r="B23" s="159"/>
      <c r="C23" s="489"/>
      <c r="D23" s="489"/>
      <c r="E23" s="489"/>
      <c r="F23" s="489"/>
      <c r="G23" s="490"/>
      <c r="H23" s="160"/>
      <c r="I23" s="160"/>
      <c r="J23" s="160"/>
      <c r="M23" s="736"/>
    </row>
    <row r="24" spans="1:16" ht="12.75" customHeight="1" x14ac:dyDescent="0.4">
      <c r="A24" s="513">
        <v>4</v>
      </c>
      <c r="B24" s="26" t="s">
        <v>398</v>
      </c>
      <c r="C24" s="34"/>
      <c r="D24" s="34"/>
      <c r="E24" s="34"/>
      <c r="F24" s="34"/>
      <c r="G24" s="30"/>
      <c r="H24" s="284">
        <v>0</v>
      </c>
      <c r="I24" s="284">
        <v>0</v>
      </c>
      <c r="J24" s="284">
        <v>0</v>
      </c>
      <c r="K24" s="149">
        <f>H24-I24</f>
        <v>0</v>
      </c>
      <c r="L24" s="150" t="str">
        <f>IF(AND(OR(H24=0,I24&lt;&gt;0),OR(I24=0,H24&lt;&gt;0)),IF((H24+I24+K24&lt;&gt;0),IF(AND(OR(H24&gt;0,I24&lt;0),OR(I24&gt;0,H24&lt;0)),ABS(K24/MIN(ABS(I24),ABS(H24))),10),"-"),10)</f>
        <v>-</v>
      </c>
      <c r="M24" s="736"/>
    </row>
    <row r="25" spans="1:16" ht="12.75" customHeight="1" x14ac:dyDescent="0.4">
      <c r="A25" s="513">
        <v>5</v>
      </c>
      <c r="B25" s="27" t="s">
        <v>597</v>
      </c>
      <c r="C25" s="35"/>
      <c r="D25" s="35"/>
      <c r="E25" s="35"/>
      <c r="F25" s="35"/>
      <c r="G25" s="31"/>
      <c r="H25" s="284">
        <v>0</v>
      </c>
      <c r="I25" s="284">
        <v>0</v>
      </c>
      <c r="J25" s="284">
        <v>0</v>
      </c>
      <c r="K25" s="149">
        <f>H25-I25</f>
        <v>0</v>
      </c>
      <c r="L25" s="150" t="str">
        <f>IF(AND(OR(H25=0,I25&lt;&gt;0),OR(I25=0,H25&lt;&gt;0)),IF((H25+I25+K25&lt;&gt;0),IF(AND(OR(H25&gt;0,I25&lt;0),OR(I25&gt;0,H25&lt;0)),ABS(K25/MIN(ABS(I25),ABS(H25))),10),"-"),10)</f>
        <v>-</v>
      </c>
      <c r="M25" s="736"/>
    </row>
    <row r="26" spans="1:16" ht="12.75" customHeight="1" x14ac:dyDescent="0.4">
      <c r="A26" s="513">
        <v>6</v>
      </c>
      <c r="B26" s="28" t="s">
        <v>399</v>
      </c>
      <c r="C26" s="36"/>
      <c r="D26" s="36"/>
      <c r="E26" s="36"/>
      <c r="F26" s="36"/>
      <c r="G26" s="32"/>
      <c r="H26" s="284">
        <v>0</v>
      </c>
      <c r="I26" s="284">
        <v>0</v>
      </c>
      <c r="J26" s="284">
        <v>0</v>
      </c>
      <c r="K26" s="149">
        <f>H26-I26</f>
        <v>0</v>
      </c>
      <c r="L26" s="150" t="str">
        <f>IF(AND(OR(H26=0,I26&lt;&gt;0),OR(I26=0,H26&lt;&gt;0)),IF((H26+I26+K26&lt;&gt;0),IF(AND(OR(H26&gt;0,I26&lt;0),OR(I26&gt;0,H26&lt;0)),ABS(K26/MIN(ABS(I26),ABS(H26))),10),"-"),10)</f>
        <v>-</v>
      </c>
      <c r="M26" s="736"/>
    </row>
    <row r="27" spans="1:16" ht="12.75" customHeight="1" x14ac:dyDescent="0.4">
      <c r="A27" s="513">
        <v>7</v>
      </c>
      <c r="B27" s="28" t="s">
        <v>400</v>
      </c>
      <c r="C27" s="36"/>
      <c r="D27" s="36"/>
      <c r="E27" s="36"/>
      <c r="F27" s="36"/>
      <c r="G27" s="32"/>
      <c r="H27" s="284">
        <v>0</v>
      </c>
      <c r="I27" s="284">
        <v>0</v>
      </c>
      <c r="J27" s="284">
        <v>0</v>
      </c>
      <c r="K27" s="149">
        <f>H27-I27</f>
        <v>0</v>
      </c>
      <c r="L27" s="150" t="str">
        <f>IF(AND(OR(H27=0,I27&lt;&gt;0),OR(I27=0,H27&lt;&gt;0)),IF((H27+I27+K27&lt;&gt;0),IF(AND(OR(H27&gt;0,I27&lt;0),OR(I27&gt;0,H27&lt;0)),ABS(K27/MIN(ABS(I27),ABS(H27))),10),"-"),10)</f>
        <v>-</v>
      </c>
      <c r="M27" s="736"/>
    </row>
    <row r="28" spans="1:16" ht="12.75" customHeight="1" x14ac:dyDescent="0.4">
      <c r="A28" s="513"/>
      <c r="B28" s="159"/>
      <c r="C28" s="489"/>
      <c r="D28" s="489"/>
      <c r="E28" s="489"/>
      <c r="F28" s="489"/>
      <c r="G28" s="490"/>
      <c r="H28" s="160"/>
      <c r="I28" s="160"/>
      <c r="J28" s="160"/>
    </row>
    <row r="29" spans="1:16" ht="12.75" customHeight="1" x14ac:dyDescent="0.4">
      <c r="A29" s="513">
        <v>8</v>
      </c>
      <c r="B29" s="156" t="s">
        <v>401</v>
      </c>
      <c r="C29" s="157"/>
      <c r="D29" s="157"/>
      <c r="E29" s="157"/>
      <c r="F29" s="157"/>
      <c r="G29" s="158"/>
      <c r="H29" s="154">
        <f>H22+H24+H25+H26+H27</f>
        <v>0</v>
      </c>
      <c r="I29" s="154">
        <f>I22+I24+I25+I26+I27</f>
        <v>0</v>
      </c>
      <c r="J29" s="154">
        <f>J22+J24+J25+J26+J27</f>
        <v>0</v>
      </c>
      <c r="K29" s="149">
        <f>H29-I29</f>
        <v>0</v>
      </c>
      <c r="L29" s="150" t="str">
        <f>IF(AND(OR(H29=0,I29&lt;&gt;0),OR(I29=0,H29&lt;&gt;0)),IF((H29+I29+K29&lt;&gt;0),IF(AND(OR(H29&gt;0,I29&lt;0),OR(I29&gt;0,H29&lt;0)),ABS(K29/MIN(ABS(I29),ABS(H29))),10),"-"),10)</f>
        <v>-</v>
      </c>
      <c r="M29" s="736"/>
    </row>
    <row r="30" spans="1:16" ht="12.75" customHeight="1" x14ac:dyDescent="0.4">
      <c r="A30" s="513"/>
      <c r="B30" s="166"/>
      <c r="C30" s="493"/>
      <c r="D30" s="493"/>
      <c r="E30" s="493"/>
      <c r="F30" s="493"/>
      <c r="G30" s="494"/>
      <c r="H30" s="160"/>
      <c r="I30" s="160"/>
      <c r="J30" s="160"/>
    </row>
    <row r="31" spans="1:16" ht="12.75" customHeight="1" x14ac:dyDescent="0.4">
      <c r="A31" s="513">
        <v>9</v>
      </c>
      <c r="B31" s="724" t="s">
        <v>104</v>
      </c>
      <c r="C31" s="725"/>
      <c r="D31" s="725"/>
      <c r="E31" s="725"/>
      <c r="F31" s="725"/>
      <c r="G31" s="726"/>
      <c r="H31" s="162"/>
      <c r="I31" s="162"/>
      <c r="J31" s="162"/>
      <c r="K31" s="149"/>
      <c r="L31" s="150"/>
      <c r="M31" s="151"/>
    </row>
    <row r="32" spans="1:16" ht="12.75" customHeight="1" x14ac:dyDescent="0.4">
      <c r="A32" s="513" t="s">
        <v>652</v>
      </c>
      <c r="B32" s="167"/>
      <c r="C32" s="489"/>
      <c r="D32" s="168" t="s">
        <v>655</v>
      </c>
      <c r="E32" s="489"/>
      <c r="F32" s="489"/>
      <c r="G32" s="490"/>
      <c r="H32" s="284">
        <v>0</v>
      </c>
      <c r="I32" s="284">
        <v>0</v>
      </c>
      <c r="J32" s="284">
        <v>0</v>
      </c>
      <c r="K32" s="149">
        <f t="shared" ref="K32:K34" si="4">H32-I32</f>
        <v>0</v>
      </c>
      <c r="L32" s="150" t="str">
        <f t="shared" ref="L32:L34" si="5">IF(AND(OR(H32=0,I32&lt;&gt;0),OR(I32=0,H32&lt;&gt;0)),IF((H32+I32+K32&lt;&gt;0),IF(AND(OR(H32&gt;0,I32&lt;0),OR(I32&gt;0,H32&lt;0)),ABS(K32/MIN(ABS(I32),ABS(H32))),10),"-"),10)</f>
        <v>-</v>
      </c>
      <c r="M32" s="736"/>
    </row>
    <row r="33" spans="1:13" ht="12.75" customHeight="1" x14ac:dyDescent="0.4">
      <c r="A33" s="513" t="s">
        <v>653</v>
      </c>
      <c r="B33" s="167"/>
      <c r="C33" s="489"/>
      <c r="D33" s="168" t="s">
        <v>656</v>
      </c>
      <c r="E33" s="489"/>
      <c r="F33" s="489"/>
      <c r="G33" s="490"/>
      <c r="H33" s="284">
        <v>0</v>
      </c>
      <c r="I33" s="284">
        <v>0</v>
      </c>
      <c r="J33" s="284">
        <v>0</v>
      </c>
      <c r="K33" s="149">
        <f t="shared" si="4"/>
        <v>0</v>
      </c>
      <c r="L33" s="150" t="str">
        <f t="shared" si="5"/>
        <v>-</v>
      </c>
      <c r="M33" s="736"/>
    </row>
    <row r="34" spans="1:13" ht="12.75" customHeight="1" x14ac:dyDescent="0.4">
      <c r="A34" s="513" t="s">
        <v>654</v>
      </c>
      <c r="B34" s="24" t="s">
        <v>657</v>
      </c>
      <c r="C34" s="157"/>
      <c r="D34" s="157"/>
      <c r="E34" s="157"/>
      <c r="F34" s="157"/>
      <c r="G34" s="158"/>
      <c r="H34" s="154">
        <f>SUM(H32:H33)</f>
        <v>0</v>
      </c>
      <c r="I34" s="154">
        <f>SUM(I32:I33)</f>
        <v>0</v>
      </c>
      <c r="J34" s="154">
        <f>SUM(J32:J33)</f>
        <v>0</v>
      </c>
      <c r="K34" s="149">
        <f t="shared" si="4"/>
        <v>0</v>
      </c>
      <c r="L34" s="150" t="str">
        <f t="shared" si="5"/>
        <v>-</v>
      </c>
      <c r="M34" s="736"/>
    </row>
    <row r="35" spans="1:13" ht="12.75" customHeight="1" x14ac:dyDescent="0.4">
      <c r="A35" s="513"/>
      <c r="B35" s="159"/>
      <c r="C35" s="489"/>
      <c r="D35" s="489"/>
      <c r="E35" s="489"/>
      <c r="F35" s="489"/>
      <c r="G35" s="490"/>
      <c r="H35" s="160"/>
      <c r="I35" s="160"/>
      <c r="J35" s="160"/>
    </row>
    <row r="36" spans="1:13" ht="12.75" customHeight="1" x14ac:dyDescent="0.4">
      <c r="A36" s="513">
        <v>10</v>
      </c>
      <c r="B36" s="156" t="s">
        <v>402</v>
      </c>
      <c r="C36" s="157"/>
      <c r="D36" s="157"/>
      <c r="E36" s="157"/>
      <c r="F36" s="157"/>
      <c r="G36" s="158"/>
      <c r="H36" s="154">
        <f>H29+H34</f>
        <v>0</v>
      </c>
      <c r="I36" s="154">
        <f>I29+I34</f>
        <v>0</v>
      </c>
      <c r="J36" s="154">
        <f>J29+J34</f>
        <v>0</v>
      </c>
      <c r="K36" s="149">
        <f>H36-I36</f>
        <v>0</v>
      </c>
      <c r="L36" s="150" t="str">
        <f>IF(AND(OR(H36=0,I36&lt;&gt;0),OR(I36=0,H36&lt;&gt;0)),IF((H36+I36+K36&lt;&gt;0),IF(AND(OR(H36&gt;0,I36&lt;0),OR(I36&gt;0,H36&lt;0)),ABS(K36/MIN(ABS(I36),ABS(H36))),10),"-"),10)</f>
        <v>-</v>
      </c>
      <c r="M36" s="736"/>
    </row>
    <row r="37" spans="1:13" ht="12.75" customHeight="1" x14ac:dyDescent="0.4">
      <c r="A37" s="513"/>
      <c r="B37" s="159"/>
      <c r="C37" s="489"/>
      <c r="D37" s="489"/>
      <c r="E37" s="489"/>
      <c r="F37" s="489"/>
      <c r="G37" s="490"/>
      <c r="H37" s="160"/>
      <c r="I37" s="160"/>
      <c r="J37" s="160"/>
    </row>
    <row r="38" spans="1:13" ht="12.75" customHeight="1" x14ac:dyDescent="0.4">
      <c r="A38" s="513">
        <v>11</v>
      </c>
      <c r="B38" s="159" t="s">
        <v>106</v>
      </c>
      <c r="C38" s="489"/>
      <c r="D38" s="489"/>
      <c r="E38" s="489"/>
      <c r="F38" s="489"/>
      <c r="G38" s="490"/>
      <c r="H38" s="284">
        <v>0</v>
      </c>
      <c r="I38" s="284">
        <v>0</v>
      </c>
      <c r="J38" s="284">
        <v>0</v>
      </c>
      <c r="K38" s="149">
        <f t="shared" ref="K38:K43" si="6">H38-I38</f>
        <v>0</v>
      </c>
      <c r="L38" s="150" t="str">
        <f t="shared" ref="L38:L43" si="7">IF(AND(OR(H38=0,I38&lt;&gt;0),OR(I38=0,H38&lt;&gt;0)),IF((H38+I38+K38&lt;&gt;0),IF(AND(OR(H38&gt;0,I38&lt;0),OR(I38&gt;0,H38&lt;0)),ABS(K38/MIN(ABS(I38),ABS(H38))),10),"-"),10)</f>
        <v>-</v>
      </c>
      <c r="M38" s="151"/>
    </row>
    <row r="39" spans="1:13" ht="12.75" customHeight="1" x14ac:dyDescent="0.4">
      <c r="A39" s="513">
        <v>12</v>
      </c>
      <c r="B39" s="159" t="s">
        <v>598</v>
      </c>
      <c r="C39" s="489"/>
      <c r="D39" s="489"/>
      <c r="E39" s="489"/>
      <c r="F39" s="489"/>
      <c r="G39" s="490"/>
      <c r="H39" s="284">
        <v>0</v>
      </c>
      <c r="I39" s="284">
        <v>0</v>
      </c>
      <c r="J39" s="284">
        <v>0</v>
      </c>
      <c r="K39" s="149">
        <f t="shared" si="6"/>
        <v>0</v>
      </c>
      <c r="L39" s="150" t="str">
        <f t="shared" si="7"/>
        <v>-</v>
      </c>
      <c r="M39" s="151"/>
    </row>
    <row r="40" spans="1:13" ht="12.75" customHeight="1" x14ac:dyDescent="0.4">
      <c r="A40" s="513">
        <v>13</v>
      </c>
      <c r="B40" s="159" t="s">
        <v>865</v>
      </c>
      <c r="C40" s="489"/>
      <c r="D40" s="489"/>
      <c r="E40" s="489"/>
      <c r="F40" s="489"/>
      <c r="G40" s="490"/>
      <c r="H40" s="284">
        <v>0</v>
      </c>
      <c r="I40" s="284">
        <v>0</v>
      </c>
      <c r="J40" s="284">
        <v>0</v>
      </c>
      <c r="K40" s="149">
        <f t="shared" si="6"/>
        <v>0</v>
      </c>
      <c r="L40" s="150" t="str">
        <f t="shared" si="7"/>
        <v>-</v>
      </c>
      <c r="M40" s="229" t="s">
        <v>925</v>
      </c>
    </row>
    <row r="41" spans="1:13" ht="12.75" customHeight="1" x14ac:dyDescent="0.4">
      <c r="A41" s="513">
        <v>14</v>
      </c>
      <c r="B41" s="159" t="s">
        <v>924</v>
      </c>
      <c r="C41" s="489"/>
      <c r="D41" s="489"/>
      <c r="E41" s="489"/>
      <c r="F41" s="489"/>
      <c r="G41" s="490"/>
      <c r="H41" s="284">
        <v>0</v>
      </c>
      <c r="I41" s="284">
        <v>0</v>
      </c>
      <c r="J41" s="284">
        <v>0</v>
      </c>
      <c r="K41" s="149">
        <f t="shared" si="6"/>
        <v>0</v>
      </c>
      <c r="L41" s="150" t="str">
        <f t="shared" si="7"/>
        <v>-</v>
      </c>
      <c r="M41" s="736"/>
    </row>
    <row r="42" spans="1:13" ht="12.75" customHeight="1" x14ac:dyDescent="0.4">
      <c r="A42" s="513"/>
      <c r="B42" s="159"/>
      <c r="C42" s="489"/>
      <c r="D42" s="489"/>
      <c r="E42" s="489"/>
      <c r="F42" s="489"/>
      <c r="G42" s="490"/>
      <c r="H42" s="173"/>
      <c r="I42" s="173"/>
      <c r="J42" s="160"/>
    </row>
    <row r="43" spans="1:13" ht="12.75" customHeight="1" x14ac:dyDescent="0.4">
      <c r="A43" s="513">
        <v>15</v>
      </c>
      <c r="B43" s="156" t="s">
        <v>187</v>
      </c>
      <c r="C43" s="157"/>
      <c r="D43" s="157"/>
      <c r="E43" s="157"/>
      <c r="F43" s="157"/>
      <c r="G43" s="158"/>
      <c r="H43" s="154">
        <f>H36+H38+H39+H40+H41</f>
        <v>0</v>
      </c>
      <c r="I43" s="154">
        <f>I36+I38+I39+I40+I41</f>
        <v>0</v>
      </c>
      <c r="J43" s="154">
        <f>J36+J38+J39+J40</f>
        <v>0</v>
      </c>
      <c r="K43" s="149">
        <f t="shared" si="6"/>
        <v>0</v>
      </c>
      <c r="L43" s="150" t="str">
        <f t="shared" si="7"/>
        <v>-</v>
      </c>
      <c r="M43" s="151"/>
    </row>
    <row r="44" spans="1:13" ht="12.75" customHeight="1" x14ac:dyDescent="0.4">
      <c r="A44" s="513"/>
      <c r="B44" s="159"/>
      <c r="C44" s="489"/>
      <c r="D44" s="489"/>
      <c r="E44" s="489"/>
      <c r="F44" s="489"/>
      <c r="G44" s="490"/>
      <c r="H44" s="160"/>
      <c r="I44" s="160"/>
      <c r="J44" s="160"/>
    </row>
    <row r="45" spans="1:13" ht="12.75" customHeight="1" x14ac:dyDescent="0.4">
      <c r="A45" s="513">
        <v>16</v>
      </c>
      <c r="B45" s="169" t="s">
        <v>599</v>
      </c>
      <c r="C45" s="170"/>
      <c r="D45" s="170"/>
      <c r="E45" s="170"/>
      <c r="F45" s="170"/>
      <c r="G45" s="171"/>
      <c r="H45" s="162"/>
      <c r="I45" s="162"/>
      <c r="J45" s="162"/>
      <c r="K45" s="164"/>
    </row>
    <row r="46" spans="1:13" ht="12.75" customHeight="1" x14ac:dyDescent="0.4">
      <c r="A46" s="513" t="s">
        <v>233</v>
      </c>
      <c r="B46" s="159"/>
      <c r="C46" s="489"/>
      <c r="D46" s="489" t="s">
        <v>107</v>
      </c>
      <c r="E46" s="489"/>
      <c r="F46" s="489"/>
      <c r="G46" s="490"/>
      <c r="H46" s="284">
        <v>0</v>
      </c>
      <c r="I46" s="284">
        <v>0</v>
      </c>
      <c r="J46" s="284">
        <v>0</v>
      </c>
      <c r="K46" s="149">
        <f t="shared" ref="K46:K51" si="8">H46-I46</f>
        <v>0</v>
      </c>
      <c r="L46" s="150" t="str">
        <f t="shared" ref="L46:L51" si="9">IF(AND(OR(H46=0,I46&lt;&gt;0),OR(I46=0,H46&lt;&gt;0)),IF((H46+I46+K46&lt;&gt;0),IF(AND(OR(H46&gt;0,I46&lt;0),OR(I46&gt;0,H46&lt;0)),ABS(K46/MIN(ABS(I46),ABS(H46))),10),"-"),10)</f>
        <v>-</v>
      </c>
      <c r="M46" s="151"/>
    </row>
    <row r="47" spans="1:13" ht="12.75" customHeight="1" x14ac:dyDescent="0.4">
      <c r="A47" s="513" t="s">
        <v>234</v>
      </c>
      <c r="B47" s="159"/>
      <c r="C47" s="489"/>
      <c r="D47" s="489" t="s">
        <v>108</v>
      </c>
      <c r="E47" s="489"/>
      <c r="F47" s="489"/>
      <c r="G47" s="490"/>
      <c r="H47" s="284">
        <v>0</v>
      </c>
      <c r="I47" s="284">
        <v>0</v>
      </c>
      <c r="J47" s="284">
        <v>0</v>
      </c>
      <c r="K47" s="149">
        <f t="shared" si="8"/>
        <v>0</v>
      </c>
      <c r="L47" s="150" t="str">
        <f t="shared" si="9"/>
        <v>-</v>
      </c>
      <c r="M47" s="151"/>
    </row>
    <row r="48" spans="1:13" ht="12.75" customHeight="1" x14ac:dyDescent="0.4">
      <c r="A48" s="513" t="s">
        <v>857</v>
      </c>
      <c r="B48" s="159"/>
      <c r="C48" s="489"/>
      <c r="D48" s="489" t="s">
        <v>109</v>
      </c>
      <c r="E48" s="489"/>
      <c r="F48" s="489"/>
      <c r="G48" s="490"/>
      <c r="H48" s="284">
        <v>0</v>
      </c>
      <c r="I48" s="284">
        <v>0</v>
      </c>
      <c r="J48" s="284">
        <v>0</v>
      </c>
      <c r="K48" s="149">
        <f t="shared" si="8"/>
        <v>0</v>
      </c>
      <c r="L48" s="150" t="str">
        <f t="shared" si="9"/>
        <v>-</v>
      </c>
      <c r="M48" s="151"/>
    </row>
    <row r="49" spans="1:13" ht="12.75" customHeight="1" x14ac:dyDescent="0.4">
      <c r="A49" s="423" t="s">
        <v>858</v>
      </c>
      <c r="B49" s="167"/>
      <c r="C49" s="168"/>
      <c r="D49" s="168" t="s">
        <v>645</v>
      </c>
      <c r="E49" s="489"/>
      <c r="F49" s="489"/>
      <c r="G49" s="490"/>
      <c r="H49" s="284">
        <v>0</v>
      </c>
      <c r="I49" s="284">
        <v>0</v>
      </c>
      <c r="J49" s="284">
        <v>0</v>
      </c>
      <c r="K49" s="149">
        <f t="shared" si="8"/>
        <v>0</v>
      </c>
      <c r="L49" s="150" t="str">
        <f t="shared" si="9"/>
        <v>-</v>
      </c>
      <c r="M49" s="151"/>
    </row>
    <row r="50" spans="1:13" ht="12.75" customHeight="1" x14ac:dyDescent="0.4">
      <c r="A50" s="513" t="s">
        <v>859</v>
      </c>
      <c r="B50" s="159"/>
      <c r="D50" s="168" t="s">
        <v>845</v>
      </c>
      <c r="E50" s="489"/>
      <c r="F50" s="489"/>
      <c r="G50" s="490"/>
      <c r="H50" s="282">
        <f>SUM(H46:H49)</f>
        <v>0</v>
      </c>
      <c r="I50" s="282">
        <f>SUM(I46:I49)</f>
        <v>0</v>
      </c>
      <c r="J50" s="282">
        <f>SUM(J46:J49)</f>
        <v>0</v>
      </c>
      <c r="K50" s="149">
        <f t="shared" si="8"/>
        <v>0</v>
      </c>
      <c r="L50" s="150" t="str">
        <f t="shared" si="9"/>
        <v>-</v>
      </c>
      <c r="M50" s="151"/>
    </row>
    <row r="51" spans="1:13" x14ac:dyDescent="0.4">
      <c r="A51" s="513" t="s">
        <v>860</v>
      </c>
      <c r="B51" s="159"/>
      <c r="C51" s="280"/>
      <c r="D51" s="489" t="s">
        <v>846</v>
      </c>
      <c r="E51" s="489"/>
      <c r="F51" s="489"/>
      <c r="G51" s="490"/>
      <c r="H51" s="284">
        <v>0</v>
      </c>
      <c r="I51" s="284">
        <v>0</v>
      </c>
      <c r="J51" s="284">
        <v>0</v>
      </c>
      <c r="K51" s="149">
        <f t="shared" si="8"/>
        <v>0</v>
      </c>
      <c r="L51" s="150" t="str">
        <f t="shared" si="9"/>
        <v>-</v>
      </c>
      <c r="M51" s="151"/>
    </row>
    <row r="52" spans="1:13" x14ac:dyDescent="0.4">
      <c r="A52" s="513" t="s">
        <v>861</v>
      </c>
      <c r="B52" s="157"/>
      <c r="C52" s="157" t="s">
        <v>51</v>
      </c>
      <c r="D52" s="157"/>
      <c r="E52" s="157"/>
      <c r="F52" s="157"/>
      <c r="G52" s="157"/>
      <c r="H52" s="114">
        <f>H50+H51</f>
        <v>0</v>
      </c>
      <c r="I52" s="114">
        <f>I50+I51</f>
        <v>0</v>
      </c>
      <c r="J52" s="322">
        <f>J50+J51</f>
        <v>0</v>
      </c>
      <c r="K52" s="149">
        <f t="shared" ref="K52" si="10">H52-I52</f>
        <v>0</v>
      </c>
      <c r="L52" s="150" t="str">
        <f t="shared" ref="L52" si="11">IF(AND(OR(H52=0,I52&lt;&gt;0),OR(I52=0,H52&lt;&gt;0)),IF((H52+I52+K52&lt;&gt;0),IF(AND(OR(H52&gt;0,I52&lt;0),OR(I52&gt;0,H52&lt;0)),ABS(K52/MIN(ABS(I52),ABS(H52))),10),"-"),10)</f>
        <v>-</v>
      </c>
      <c r="M52" s="151"/>
    </row>
    <row r="53" spans="1:13" x14ac:dyDescent="0.4">
      <c r="A53" s="513"/>
      <c r="B53" s="159"/>
      <c r="D53" s="489"/>
      <c r="E53" s="489"/>
      <c r="F53" s="489"/>
      <c r="G53" s="490"/>
      <c r="H53" s="173"/>
      <c r="I53" s="160"/>
      <c r="J53" s="160"/>
      <c r="K53" s="164"/>
    </row>
    <row r="54" spans="1:13" x14ac:dyDescent="0.4">
      <c r="A54" s="513">
        <v>17</v>
      </c>
      <c r="B54" s="724" t="s">
        <v>193</v>
      </c>
      <c r="C54" s="725"/>
      <c r="D54" s="725"/>
      <c r="E54" s="725"/>
      <c r="F54" s="725"/>
      <c r="G54" s="726"/>
      <c r="H54" s="162"/>
      <c r="I54" s="162"/>
      <c r="J54" s="162"/>
      <c r="K54" s="164"/>
    </row>
    <row r="55" spans="1:13" x14ac:dyDescent="0.4">
      <c r="A55" s="513" t="s">
        <v>862</v>
      </c>
      <c r="B55" s="159"/>
      <c r="C55" s="489" t="s">
        <v>105</v>
      </c>
      <c r="D55" s="489"/>
      <c r="E55" s="489"/>
      <c r="F55" s="489"/>
      <c r="G55" s="490"/>
      <c r="H55" s="284">
        <v>0</v>
      </c>
      <c r="I55" s="284">
        <v>0</v>
      </c>
      <c r="J55" s="284">
        <v>0</v>
      </c>
      <c r="K55" s="149">
        <f>H55-I55</f>
        <v>0</v>
      </c>
      <c r="L55" s="150" t="str">
        <f>IF(AND(OR(H55=0,I55&lt;&gt;0),OR(I55=0,H55&lt;&gt;0)),IF((H55+I55+K55&lt;&gt;0),IF(AND(OR(H55&gt;0,I55&lt;0),OR(I55&gt;0,H55&lt;0)),ABS(K55/MIN(ABS(I55),ABS(H55))),10),"-"),10)</f>
        <v>-</v>
      </c>
      <c r="M55" s="151"/>
    </row>
    <row r="56" spans="1:13" x14ac:dyDescent="0.4">
      <c r="A56" s="513" t="s">
        <v>863</v>
      </c>
      <c r="B56" s="159"/>
      <c r="C56" s="168" t="s">
        <v>395</v>
      </c>
      <c r="D56" s="489"/>
      <c r="E56" s="489"/>
      <c r="F56" s="489"/>
      <c r="G56" s="490"/>
      <c r="H56" s="282">
        <f>H36-H55</f>
        <v>0</v>
      </c>
      <c r="I56" s="282">
        <f>I36-I55</f>
        <v>0</v>
      </c>
      <c r="J56" s="282">
        <v>0</v>
      </c>
      <c r="K56" s="174">
        <f>H56-I56</f>
        <v>0</v>
      </c>
      <c r="L56" s="150" t="str">
        <f>IF(AND(OR(H56=0,I56&lt;&gt;0),OR(I56=0,H56&lt;&gt;0)),IF((H56+I56+K56&lt;&gt;0),IF(AND(OR(H56&gt;0,I56&lt;0),OR(I56&gt;0,H56&lt;0)),ABS(K56/MIN(ABS(I56),ABS(H56))),10),"-"),10)</f>
        <v>-</v>
      </c>
      <c r="M56" s="151"/>
    </row>
    <row r="57" spans="1:13" x14ac:dyDescent="0.4">
      <c r="G57" s="134"/>
    </row>
    <row r="58" spans="1:13" x14ac:dyDescent="0.4">
      <c r="B58" s="121" t="s">
        <v>295</v>
      </c>
    </row>
  </sheetData>
  <sheetProtection algorithmName="SHA-512" hashValue="Z0Xt/jAEdvzjZ8k55VwPAm7SrQQPuMtgcWYXwl07ljVaCL+OUUP6AuWIk3wc6/7AQIDR+nE437cyMrVpXrC7Ig==" saltValue="IUgXdCVPtgZPeci7QSDPvA==" spinCount="100000" sheet="1" objects="1" scenarios="1"/>
  <mergeCells count="4">
    <mergeCell ref="B22:G22"/>
    <mergeCell ref="B1:G1"/>
    <mergeCell ref="I1:I2"/>
    <mergeCell ref="J1:J2"/>
  </mergeCells>
  <conditionalFormatting sqref="M6:M10">
    <cfRule type="expression" dxfId="639" priority="50">
      <formula>AND(OR((L6)&gt;2,(L6)&lt;-2),(L6)&lt;&gt;"-",OR((K6)&gt;750,(K6)&lt;-750))</formula>
    </cfRule>
  </conditionalFormatting>
  <conditionalFormatting sqref="M11">
    <cfRule type="expression" dxfId="638" priority="48">
      <formula>AND(OR((L11)&gt;2,(L11)&lt;-2),(L11)&lt;&gt;"-",OR((K11)&gt;750,(K11)&lt;-750))</formula>
    </cfRule>
  </conditionalFormatting>
  <conditionalFormatting sqref="M15:M19">
    <cfRule type="expression" dxfId="637" priority="47">
      <formula>AND(OR((L15)&gt;2,(L15)&lt;-2),(L15)&lt;&gt;"-",OR((K15)&gt;750,(K15)&lt;-750))</formula>
    </cfRule>
  </conditionalFormatting>
  <conditionalFormatting sqref="I6">
    <cfRule type="expression" dxfId="636" priority="44">
      <formula>I6&lt;&gt;J6</formula>
    </cfRule>
  </conditionalFormatting>
  <conditionalFormatting sqref="I7">
    <cfRule type="expression" dxfId="635" priority="43">
      <formula>I7&lt;&gt;J7</formula>
    </cfRule>
  </conditionalFormatting>
  <conditionalFormatting sqref="I8">
    <cfRule type="expression" dxfId="634" priority="42">
      <formula>I8&lt;&gt;J8</formula>
    </cfRule>
  </conditionalFormatting>
  <conditionalFormatting sqref="I10">
    <cfRule type="expression" dxfId="633" priority="40">
      <formula>I10&lt;&gt;J10</formula>
    </cfRule>
  </conditionalFormatting>
  <conditionalFormatting sqref="I11">
    <cfRule type="expression" dxfId="632" priority="39">
      <formula>I11&lt;&gt;J11</formula>
    </cfRule>
  </conditionalFormatting>
  <conditionalFormatting sqref="I15">
    <cfRule type="expression" dxfId="631" priority="38">
      <formula>I15&lt;&gt;J15</formula>
    </cfRule>
  </conditionalFormatting>
  <conditionalFormatting sqref="I16">
    <cfRule type="expression" dxfId="630" priority="37">
      <formula>I16&lt;&gt;J16</formula>
    </cfRule>
  </conditionalFormatting>
  <conditionalFormatting sqref="I17">
    <cfRule type="expression" dxfId="629" priority="36">
      <formula>I17&lt;&gt;J17</formula>
    </cfRule>
  </conditionalFormatting>
  <conditionalFormatting sqref="I19">
    <cfRule type="expression" dxfId="628" priority="34">
      <formula>I19&lt;&gt;J19</formula>
    </cfRule>
  </conditionalFormatting>
  <conditionalFormatting sqref="I24">
    <cfRule type="expression" dxfId="627" priority="33">
      <formula>I24&lt;&gt;J24</formula>
    </cfRule>
  </conditionalFormatting>
  <conditionalFormatting sqref="I27">
    <cfRule type="expression" dxfId="626" priority="30">
      <formula>I27&lt;&gt;J27</formula>
    </cfRule>
  </conditionalFormatting>
  <conditionalFormatting sqref="I38">
    <cfRule type="expression" dxfId="625" priority="27">
      <formula>I38&lt;&gt;J38</formula>
    </cfRule>
  </conditionalFormatting>
  <conditionalFormatting sqref="I39">
    <cfRule type="expression" dxfId="624" priority="26">
      <formula>I39&lt;&gt;J39</formula>
    </cfRule>
  </conditionalFormatting>
  <conditionalFormatting sqref="I40">
    <cfRule type="expression" dxfId="623" priority="25">
      <formula>I40&lt;&gt;J40</formula>
    </cfRule>
  </conditionalFormatting>
  <conditionalFormatting sqref="I41">
    <cfRule type="expression" dxfId="622" priority="24">
      <formula>I41&lt;&gt;J41</formula>
    </cfRule>
  </conditionalFormatting>
  <conditionalFormatting sqref="I46">
    <cfRule type="expression" dxfId="621" priority="23">
      <formula>I46&lt;&gt;J46</formula>
    </cfRule>
  </conditionalFormatting>
  <conditionalFormatting sqref="I47">
    <cfRule type="expression" dxfId="620" priority="22">
      <formula>I47&lt;&gt;J47</formula>
    </cfRule>
  </conditionalFormatting>
  <conditionalFormatting sqref="I48">
    <cfRule type="expression" dxfId="619" priority="21">
      <formula>I48&lt;&gt;J48</formula>
    </cfRule>
  </conditionalFormatting>
  <conditionalFormatting sqref="I49">
    <cfRule type="expression" dxfId="618" priority="20">
      <formula>I49&lt;&gt;J49</formula>
    </cfRule>
  </conditionalFormatting>
  <conditionalFormatting sqref="I51">
    <cfRule type="expression" dxfId="617" priority="19">
      <formula>I51&lt;&gt;J51</formula>
    </cfRule>
  </conditionalFormatting>
  <conditionalFormatting sqref="I55">
    <cfRule type="expression" dxfId="616" priority="18">
      <formula>I55&lt;&gt;J55</formula>
    </cfRule>
  </conditionalFormatting>
  <conditionalFormatting sqref="M12">
    <cfRule type="expression" dxfId="615" priority="17">
      <formula>AND(OR((L12)&gt;2,(L12)&lt;-2),(L12)&lt;&gt;"-",OR((K12)&gt;750,(K12)&lt;-750))</formula>
    </cfRule>
  </conditionalFormatting>
  <conditionalFormatting sqref="M20">
    <cfRule type="expression" dxfId="614" priority="16">
      <formula>AND(OR((L20)&gt;2,(L20)&lt;-2),(L20)&lt;&gt;"-",OR((K20)&gt;750,(K20)&lt;-750))</formula>
    </cfRule>
  </conditionalFormatting>
  <conditionalFormatting sqref="M22:M27">
    <cfRule type="expression" dxfId="613" priority="15">
      <formula>AND(OR((L22)&gt;2,(L22)&lt;-2),(L22)&lt;&gt;"-",OR((K22)&gt;750,(K22)&lt;-750))</formula>
    </cfRule>
  </conditionalFormatting>
  <conditionalFormatting sqref="I9">
    <cfRule type="expression" dxfId="612" priority="9">
      <formula>I9&lt;&gt;J9</formula>
    </cfRule>
  </conditionalFormatting>
  <conditionalFormatting sqref="I18">
    <cfRule type="expression" dxfId="611" priority="8">
      <formula>I18&lt;&gt;J18</formula>
    </cfRule>
  </conditionalFormatting>
  <conditionalFormatting sqref="I25">
    <cfRule type="expression" dxfId="610" priority="7">
      <formula>I25&lt;&gt;J25</formula>
    </cfRule>
  </conditionalFormatting>
  <conditionalFormatting sqref="I26">
    <cfRule type="expression" dxfId="609" priority="6">
      <formula>I26&lt;&gt;J26</formula>
    </cfRule>
  </conditionalFormatting>
  <conditionalFormatting sqref="I32">
    <cfRule type="expression" dxfId="608" priority="5">
      <formula>I32&lt;&gt;J32</formula>
    </cfRule>
  </conditionalFormatting>
  <conditionalFormatting sqref="I33">
    <cfRule type="expression" dxfId="607" priority="4">
      <formula>I33&lt;&gt;J33</formula>
    </cfRule>
  </conditionalFormatting>
  <conditionalFormatting sqref="M36">
    <cfRule type="expression" dxfId="606" priority="3">
      <formula>AND(OR((L36)&gt;2,(L36)&lt;-2),(L36)&lt;&gt;"-",OR((K36)&gt;750,(K36)&lt;-750))</formula>
    </cfRule>
  </conditionalFormatting>
  <conditionalFormatting sqref="M32:M34">
    <cfRule type="expression" dxfId="605" priority="2">
      <formula>AND(OR((L32)&gt;2,(L32)&lt;-2),(L32)&lt;&gt;"-",OR((K32)&gt;750,(K32)&lt;-750))</formula>
    </cfRule>
  </conditionalFormatting>
  <conditionalFormatting sqref="M29">
    <cfRule type="expression" dxfId="604" priority="1">
      <formula>AND(OR((L29)&gt;2,(L29)&lt;-2),(L29)&lt;&gt;"-",OR((K29)&gt;750,(K29)&lt;-750))</formula>
    </cfRule>
  </conditionalFormatting>
  <dataValidations count="5">
    <dataValidation type="whole" operator="greaterThan" allowBlank="1" showInputMessage="1" showErrorMessage="1" errorTitle="Whole numbers only allowed" error="All monies should be independently rounded to the nearest £1,000." sqref="H9:I9 H46:J52 H55:J56 H18:I18 J38:J41 H38:I40 H24:J27 I15:I17 I19 J6:J11 I6:I8 I10:I11 J15:J19 H31:H34 J31:J34 I31:I32 I34 I33" xr:uid="{00000000-0002-0000-0300-000000000000}">
      <formula1>-99999999</formula1>
    </dataValidation>
    <dataValidation type="textLength" allowBlank="1" showInputMessage="1" showErrorMessage="1" errorTitle="Maximum 255 text characters" error="Only text up to 255 characters is allowed here." promptTitle="Maximum 255 text characters" prompt=" " sqref="M41" xr:uid="{00000000-0002-0000-0300-000001000000}">
      <formula1>0</formula1>
      <formula2>255</formula2>
    </dataValidation>
    <dataValidation type="whole" operator="greaterThan" allowBlank="1" showInputMessage="1" showErrorMessage="1" errorTitle="Whole numbers only allowed" error="All monies should be independently rounded to the nearest £1,000." promptTitle="If a value is entered here..." prompt="Please complete the text box to the right (M42)" sqref="H41" xr:uid="{00000000-0002-0000-0300-000002000000}">
      <formula1>-99999999</formula1>
    </dataValidation>
    <dataValidation type="whole" operator="greaterThan" allowBlank="1" showInputMessage="1" showErrorMessage="1" errorTitle="Whole numbers only allowed" error="All monies should be independently rounded to the nearest £1,000." sqref="I41" xr:uid="{2843F552-3478-45BF-8091-D0B971118CF8}">
      <formula1>-9999999</formula1>
    </dataValidation>
    <dataValidation type="whole" operator="greaterThan" allowBlank="1" showInputMessage="1" showErrorMessage="1" errorTitle="Whole numbers only allowed" error="All monies should be independently rounded to the nearest £1,000." sqref="H6 H7 H8 H10 H11 H15 H16 H17 H19" xr:uid="{2A82876D-E2B8-46F6-8FAF-8A153C8AA1B8}">
      <formula1>-999999999</formula1>
    </dataValidation>
  </dataValidations>
  <printOptions headings="1" gridLines="1"/>
  <pageMargins left="0.11811023622047245" right="0.11811023622047245" top="0.35433070866141736" bottom="0.35433070866141736" header="0.11811023622047245" footer="0.11811023622047245"/>
  <pageSetup paperSize="9"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'Hide_me(drop_downs)'!$A$6:$A$10</xm:f>
          </x14:formula1>
          <xm:sqref>M15:M20 M6:M12 M22:M27 M29 M32:M34 M36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C24"/>
  <sheetViews>
    <sheetView zoomScale="90" zoomScaleNormal="90" workbookViewId="0"/>
  </sheetViews>
  <sheetFormatPr defaultColWidth="9.15625" defaultRowHeight="12.3" x14ac:dyDescent="0.4"/>
  <cols>
    <col min="1" max="1" width="9.83984375" style="175" customWidth="1"/>
    <col min="2" max="2" width="1.5234375" style="194" customWidth="1"/>
    <col min="3" max="3" width="0.83984375" style="194" customWidth="1"/>
    <col min="4" max="4" width="61.83984375" style="194" bestFit="1" customWidth="1"/>
    <col min="5" max="5" width="2.15625" style="194" hidden="1" customWidth="1"/>
    <col min="6" max="6" width="2.83984375" style="194" hidden="1" customWidth="1"/>
    <col min="7" max="7" width="3.83984375" style="194" hidden="1" customWidth="1"/>
    <col min="8" max="8" width="15.3671875" style="121" customWidth="1"/>
    <col min="9" max="9" width="13.83984375" style="121" customWidth="1"/>
    <col min="10" max="10" width="16.3671875" style="121" customWidth="1"/>
    <col min="11" max="11" width="15.68359375" style="121" customWidth="1"/>
    <col min="12" max="12" width="15.5234375" style="149" customWidth="1"/>
    <col min="13" max="13" width="14.20703125" style="121" customWidth="1"/>
    <col min="14" max="14" width="11.20703125" style="121" customWidth="1"/>
    <col min="15" max="15" width="9.15625" style="121"/>
    <col min="16" max="16" width="10.68359375" style="121" hidden="1" customWidth="1"/>
    <col min="17" max="17" width="3.20703125" style="121" hidden="1" customWidth="1"/>
    <col min="18" max="18" width="3.15625" style="121" hidden="1" customWidth="1"/>
    <col min="19" max="19" width="61.20703125" style="121" hidden="1" customWidth="1"/>
    <col min="20" max="21" width="1.68359375" style="121" hidden="1" customWidth="1"/>
    <col min="22" max="22" width="1.3671875" style="121" hidden="1" customWidth="1"/>
    <col min="23" max="29" width="1.83984375" style="121" hidden="1" customWidth="1"/>
    <col min="30" max="16384" width="9.15625" style="121"/>
  </cols>
  <sheetData>
    <row r="1" spans="1:29" s="179" customFormat="1" ht="32.25" customHeight="1" x14ac:dyDescent="0.4">
      <c r="A1" s="176" t="s">
        <v>352</v>
      </c>
      <c r="B1" s="789" t="s">
        <v>1171</v>
      </c>
      <c r="C1" s="789"/>
      <c r="D1" s="789"/>
      <c r="E1" s="714"/>
      <c r="F1" s="714"/>
      <c r="G1" s="714"/>
      <c r="H1" s="800" t="s">
        <v>853</v>
      </c>
      <c r="I1" s="801"/>
      <c r="J1" s="801"/>
      <c r="K1" s="801"/>
      <c r="L1" s="801"/>
      <c r="M1" s="801"/>
      <c r="N1" s="802"/>
      <c r="O1" s="178"/>
    </row>
    <row r="2" spans="1:29" s="179" customFormat="1" ht="16.5" customHeight="1" x14ac:dyDescent="0.4">
      <c r="A2" s="180"/>
      <c r="B2" s="181"/>
      <c r="C2" s="181"/>
      <c r="D2" s="181"/>
      <c r="E2" s="506"/>
      <c r="F2" s="506"/>
      <c r="G2" s="506"/>
      <c r="H2" s="803"/>
      <c r="I2" s="803"/>
      <c r="J2" s="803"/>
      <c r="K2" s="803"/>
      <c r="L2" s="803"/>
      <c r="M2" s="803"/>
      <c r="N2" s="804"/>
      <c r="O2" s="178"/>
    </row>
    <row r="3" spans="1:29" s="179" customFormat="1" ht="45" x14ac:dyDescent="0.5">
      <c r="A3" s="183"/>
      <c r="B3" s="184"/>
      <c r="C3" s="184"/>
      <c r="D3" s="184"/>
      <c r="E3" s="184"/>
      <c r="F3" s="184"/>
      <c r="G3" s="185"/>
      <c r="H3" s="807" t="s">
        <v>378</v>
      </c>
      <c r="I3" s="807"/>
      <c r="J3" s="807"/>
      <c r="K3" s="186" t="s">
        <v>133</v>
      </c>
      <c r="L3" s="186" t="s">
        <v>543</v>
      </c>
      <c r="M3" s="186" t="s">
        <v>544</v>
      </c>
      <c r="N3" s="187" t="s">
        <v>51</v>
      </c>
      <c r="O3" s="188"/>
    </row>
    <row r="4" spans="1:29" s="179" customFormat="1" ht="15" x14ac:dyDescent="0.5">
      <c r="A4" s="183"/>
      <c r="B4" s="184"/>
      <c r="C4" s="184"/>
      <c r="D4" s="184"/>
      <c r="E4" s="184"/>
      <c r="F4" s="184"/>
      <c r="G4" s="185"/>
      <c r="H4" s="189" t="s">
        <v>148</v>
      </c>
      <c r="I4" s="189" t="s">
        <v>149</v>
      </c>
      <c r="J4" s="189" t="s">
        <v>153</v>
      </c>
      <c r="K4" s="190"/>
      <c r="L4" s="190"/>
      <c r="M4" s="190"/>
      <c r="N4" s="190"/>
      <c r="O4" s="188"/>
    </row>
    <row r="5" spans="1:29" s="179" customFormat="1" ht="15" x14ac:dyDescent="0.5">
      <c r="A5" s="183"/>
      <c r="B5" s="191"/>
      <c r="C5" s="191"/>
      <c r="D5" s="191"/>
      <c r="E5" s="191"/>
      <c r="F5" s="191"/>
      <c r="G5" s="192"/>
      <c r="H5" s="193" t="s">
        <v>88</v>
      </c>
      <c r="I5" s="193" t="s">
        <v>88</v>
      </c>
      <c r="J5" s="193" t="s">
        <v>88</v>
      </c>
      <c r="K5" s="193" t="s">
        <v>88</v>
      </c>
      <c r="L5" s="193" t="s">
        <v>88</v>
      </c>
      <c r="M5" s="193" t="s">
        <v>88</v>
      </c>
      <c r="N5" s="193" t="s">
        <v>88</v>
      </c>
      <c r="O5" s="188"/>
    </row>
    <row r="6" spans="1:29" s="327" customFormat="1" ht="15" x14ac:dyDescent="0.5">
      <c r="A6" s="323">
        <v>1</v>
      </c>
      <c r="B6" s="808" t="s">
        <v>849</v>
      </c>
      <c r="C6" s="809"/>
      <c r="D6" s="809"/>
      <c r="E6" s="324"/>
      <c r="F6" s="324"/>
      <c r="G6" s="325"/>
      <c r="H6" s="328">
        <v>0</v>
      </c>
      <c r="I6" s="328">
        <v>0</v>
      </c>
      <c r="J6" s="328">
        <v>0</v>
      </c>
      <c r="K6" s="328">
        <v>0</v>
      </c>
      <c r="L6" s="326">
        <f>SUM(H6:K6)</f>
        <v>0</v>
      </c>
      <c r="M6" s="328">
        <v>0</v>
      </c>
      <c r="N6" s="326">
        <f>SUM(L6:M6)</f>
        <v>0</v>
      </c>
      <c r="P6" s="323">
        <v>1</v>
      </c>
      <c r="Q6" s="792" t="s">
        <v>849</v>
      </c>
      <c r="R6" s="793"/>
      <c r="S6" s="793"/>
      <c r="T6" s="324"/>
      <c r="U6" s="324"/>
      <c r="V6" s="325"/>
      <c r="W6" s="328">
        <v>0</v>
      </c>
      <c r="X6" s="328">
        <v>0</v>
      </c>
      <c r="Y6" s="328">
        <v>0</v>
      </c>
      <c r="Z6" s="328">
        <v>0</v>
      </c>
      <c r="AA6" s="326">
        <f>SUM(W6:Z6)</f>
        <v>0</v>
      </c>
      <c r="AB6" s="328">
        <v>0</v>
      </c>
      <c r="AC6" s="326">
        <f>SUM(AA6:AB6)</f>
        <v>0</v>
      </c>
    </row>
    <row r="7" spans="1:29" s="327" customFormat="1" ht="15" x14ac:dyDescent="0.5">
      <c r="A7" s="323"/>
      <c r="B7" s="717"/>
      <c r="C7" s="324"/>
      <c r="D7" s="324"/>
      <c r="E7" s="324"/>
      <c r="F7" s="324"/>
      <c r="G7" s="325"/>
      <c r="H7" s="329"/>
      <c r="I7" s="329"/>
      <c r="J7" s="329"/>
      <c r="K7" s="330"/>
      <c r="L7" s="329"/>
      <c r="M7" s="329"/>
      <c r="N7" s="329"/>
      <c r="P7" s="323"/>
      <c r="Q7" s="713"/>
      <c r="R7" s="482"/>
      <c r="S7" s="482"/>
      <c r="T7" s="324"/>
      <c r="U7" s="324"/>
      <c r="V7" s="325"/>
      <c r="W7" s="329"/>
      <c r="X7" s="329"/>
      <c r="Y7" s="329"/>
      <c r="Z7" s="330"/>
      <c r="AA7" s="329"/>
      <c r="AB7" s="329"/>
      <c r="AC7" s="329"/>
    </row>
    <row r="8" spans="1:29" s="327" customFormat="1" ht="15" x14ac:dyDescent="0.5">
      <c r="A8" s="323">
        <v>2</v>
      </c>
      <c r="B8" s="797" t="s">
        <v>850</v>
      </c>
      <c r="C8" s="798"/>
      <c r="D8" s="798"/>
      <c r="E8" s="324"/>
      <c r="F8" s="324"/>
      <c r="G8" s="325"/>
      <c r="H8" s="329"/>
      <c r="I8" s="329"/>
      <c r="J8" s="329"/>
      <c r="K8" s="330"/>
      <c r="L8" s="329"/>
      <c r="M8" s="329"/>
      <c r="N8" s="329"/>
      <c r="P8" s="323">
        <v>2</v>
      </c>
      <c r="Q8" s="794" t="s">
        <v>850</v>
      </c>
      <c r="R8" s="795"/>
      <c r="S8" s="795"/>
      <c r="T8" s="324"/>
      <c r="U8" s="324"/>
      <c r="V8" s="325"/>
      <c r="W8" s="329"/>
      <c r="X8" s="329"/>
      <c r="Y8" s="329"/>
      <c r="Z8" s="330"/>
      <c r="AA8" s="329"/>
      <c r="AB8" s="329"/>
      <c r="AC8" s="329"/>
    </row>
    <row r="9" spans="1:29" s="327" customFormat="1" ht="15" x14ac:dyDescent="0.5">
      <c r="A9" s="323" t="s">
        <v>227</v>
      </c>
      <c r="B9" s="331"/>
      <c r="C9" s="324"/>
      <c r="D9" s="332" t="s">
        <v>150</v>
      </c>
      <c r="E9" s="324"/>
      <c r="F9" s="324"/>
      <c r="G9" s="333"/>
      <c r="H9" s="328">
        <v>0</v>
      </c>
      <c r="I9" s="328">
        <v>0</v>
      </c>
      <c r="J9" s="328">
        <v>0</v>
      </c>
      <c r="K9" s="328">
        <v>0</v>
      </c>
      <c r="L9" s="326">
        <f>SUM(H9:K9)</f>
        <v>0</v>
      </c>
      <c r="M9" s="328">
        <v>0</v>
      </c>
      <c r="N9" s="326">
        <f>SUM(L9:M9)</f>
        <v>0</v>
      </c>
      <c r="P9" s="323" t="s">
        <v>227</v>
      </c>
      <c r="Q9" s="483"/>
      <c r="R9" s="482"/>
      <c r="S9" s="484" t="s">
        <v>150</v>
      </c>
      <c r="T9" s="324"/>
      <c r="U9" s="324"/>
      <c r="V9" s="333"/>
      <c r="W9" s="328">
        <v>0</v>
      </c>
      <c r="X9" s="328">
        <v>0</v>
      </c>
      <c r="Y9" s="328">
        <v>0</v>
      </c>
      <c r="Z9" s="328">
        <v>0</v>
      </c>
      <c r="AA9" s="326">
        <f>SUM(W9:Z9)</f>
        <v>0</v>
      </c>
      <c r="AB9" s="328">
        <v>0</v>
      </c>
      <c r="AC9" s="326">
        <f>SUM(AA9:AB9)</f>
        <v>0</v>
      </c>
    </row>
    <row r="10" spans="1:29" s="327" customFormat="1" ht="15" x14ac:dyDescent="0.5">
      <c r="A10" s="323" t="s">
        <v>228</v>
      </c>
      <c r="B10" s="331"/>
      <c r="C10" s="324"/>
      <c r="D10" s="332" t="s">
        <v>151</v>
      </c>
      <c r="E10" s="324"/>
      <c r="F10" s="324"/>
      <c r="G10" s="333"/>
      <c r="H10" s="328">
        <v>0</v>
      </c>
      <c r="I10" s="328">
        <v>0</v>
      </c>
      <c r="J10" s="328">
        <v>0</v>
      </c>
      <c r="K10" s="328">
        <v>0</v>
      </c>
      <c r="L10" s="326">
        <f>SUM(H10:K10)</f>
        <v>0</v>
      </c>
      <c r="M10" s="328">
        <v>0</v>
      </c>
      <c r="N10" s="326">
        <f>SUM(L10:M10)</f>
        <v>0</v>
      </c>
      <c r="P10" s="323" t="s">
        <v>228</v>
      </c>
      <c r="Q10" s="483"/>
      <c r="R10" s="482"/>
      <c r="S10" s="484" t="s">
        <v>151</v>
      </c>
      <c r="T10" s="324"/>
      <c r="U10" s="324"/>
      <c r="V10" s="333"/>
      <c r="W10" s="328">
        <v>0</v>
      </c>
      <c r="X10" s="328">
        <v>0</v>
      </c>
      <c r="Y10" s="328">
        <v>0</v>
      </c>
      <c r="Z10" s="328">
        <v>0</v>
      </c>
      <c r="AA10" s="326">
        <f>SUM(W10:Z10)</f>
        <v>0</v>
      </c>
      <c r="AB10" s="328">
        <v>0</v>
      </c>
      <c r="AC10" s="326">
        <f>SUM(AA10:AB10)</f>
        <v>0</v>
      </c>
    </row>
    <row r="11" spans="1:29" s="327" customFormat="1" ht="15" x14ac:dyDescent="0.5">
      <c r="A11" s="323" t="s">
        <v>229</v>
      </c>
      <c r="B11" s="331"/>
      <c r="C11" s="324"/>
      <c r="D11" s="332" t="s">
        <v>152</v>
      </c>
      <c r="E11" s="324"/>
      <c r="F11" s="324"/>
      <c r="G11" s="333"/>
      <c r="H11" s="328">
        <v>0</v>
      </c>
      <c r="I11" s="328">
        <v>0</v>
      </c>
      <c r="J11" s="328">
        <v>0</v>
      </c>
      <c r="K11" s="328">
        <v>0</v>
      </c>
      <c r="L11" s="326">
        <f>SUM(H11:K11)</f>
        <v>0</v>
      </c>
      <c r="M11" s="328">
        <v>0</v>
      </c>
      <c r="N11" s="326">
        <f>SUM(L11:M11)</f>
        <v>0</v>
      </c>
      <c r="P11" s="323" t="s">
        <v>229</v>
      </c>
      <c r="Q11" s="483"/>
      <c r="R11" s="482"/>
      <c r="S11" s="484" t="s">
        <v>152</v>
      </c>
      <c r="T11" s="324"/>
      <c r="U11" s="324"/>
      <c r="V11" s="333"/>
      <c r="W11" s="328">
        <v>0</v>
      </c>
      <c r="X11" s="328">
        <v>0</v>
      </c>
      <c r="Y11" s="328">
        <v>0</v>
      </c>
      <c r="Z11" s="328">
        <v>0</v>
      </c>
      <c r="AA11" s="326">
        <f>SUM(W11:Z11)</f>
        <v>0</v>
      </c>
      <c r="AB11" s="328">
        <v>0</v>
      </c>
      <c r="AC11" s="326">
        <f>SUM(AA11:AB11)</f>
        <v>0</v>
      </c>
    </row>
    <row r="12" spans="1:29" s="327" customFormat="1" ht="15" x14ac:dyDescent="0.5">
      <c r="A12" s="323" t="s">
        <v>230</v>
      </c>
      <c r="B12" s="334"/>
      <c r="C12" s="324"/>
      <c r="D12" s="335" t="s">
        <v>446</v>
      </c>
      <c r="E12" s="324"/>
      <c r="F12" s="324"/>
      <c r="G12" s="336"/>
      <c r="H12" s="328">
        <v>0</v>
      </c>
      <c r="I12" s="328">
        <v>0</v>
      </c>
      <c r="J12" s="328">
        <v>0</v>
      </c>
      <c r="K12" s="328">
        <v>0</v>
      </c>
      <c r="L12" s="326">
        <f>SUM(H12:K12)</f>
        <v>0</v>
      </c>
      <c r="M12" s="328">
        <v>0</v>
      </c>
      <c r="N12" s="326">
        <f>SUM(L12:M12)</f>
        <v>0</v>
      </c>
      <c r="P12" s="323" t="s">
        <v>230</v>
      </c>
      <c r="Q12" s="485"/>
      <c r="R12" s="482"/>
      <c r="S12" s="486" t="s">
        <v>446</v>
      </c>
      <c r="T12" s="324"/>
      <c r="U12" s="324"/>
      <c r="V12" s="336"/>
      <c r="W12" s="328">
        <v>0</v>
      </c>
      <c r="X12" s="328">
        <v>0</v>
      </c>
      <c r="Y12" s="328">
        <v>0</v>
      </c>
      <c r="Z12" s="328">
        <v>0</v>
      </c>
      <c r="AA12" s="326">
        <f>SUM(W12:Z12)</f>
        <v>0</v>
      </c>
      <c r="AB12" s="328">
        <v>0</v>
      </c>
      <c r="AC12" s="326">
        <f>SUM(AA12:AB12)</f>
        <v>0</v>
      </c>
    </row>
    <row r="13" spans="1:29" s="327" customFormat="1" ht="15" x14ac:dyDescent="0.5">
      <c r="A13" s="323" t="s">
        <v>231</v>
      </c>
      <c r="B13" s="715"/>
      <c r="C13" s="799" t="s">
        <v>646</v>
      </c>
      <c r="D13" s="799"/>
      <c r="E13" s="716"/>
      <c r="F13" s="716"/>
      <c r="G13" s="337"/>
      <c r="H13" s="338">
        <f>SUM(H9:H12)</f>
        <v>0</v>
      </c>
      <c r="I13" s="338">
        <f t="shared" ref="I13:N13" si="0">SUM(I9:I12)</f>
        <v>0</v>
      </c>
      <c r="J13" s="338">
        <f t="shared" si="0"/>
        <v>0</v>
      </c>
      <c r="K13" s="338">
        <f t="shared" si="0"/>
        <v>0</v>
      </c>
      <c r="L13" s="338">
        <f t="shared" si="0"/>
        <v>0</v>
      </c>
      <c r="M13" s="338">
        <f t="shared" si="0"/>
        <v>0</v>
      </c>
      <c r="N13" s="338">
        <f t="shared" si="0"/>
        <v>0</v>
      </c>
      <c r="P13" s="323" t="s">
        <v>231</v>
      </c>
      <c r="Q13" s="487"/>
      <c r="R13" s="796" t="s">
        <v>646</v>
      </c>
      <c r="S13" s="796"/>
      <c r="T13" s="716"/>
      <c r="U13" s="716"/>
      <c r="V13" s="337"/>
      <c r="W13" s="338">
        <f>SUM(W9:W12)</f>
        <v>0</v>
      </c>
      <c r="X13" s="338">
        <f t="shared" ref="X13:AC13" si="1">SUM(X9:X12)</f>
        <v>0</v>
      </c>
      <c r="Y13" s="338">
        <f t="shared" si="1"/>
        <v>0</v>
      </c>
      <c r="Z13" s="338">
        <f t="shared" si="1"/>
        <v>0</v>
      </c>
      <c r="AA13" s="338">
        <f t="shared" si="1"/>
        <v>0</v>
      </c>
      <c r="AB13" s="338">
        <f t="shared" si="1"/>
        <v>0</v>
      </c>
      <c r="AC13" s="338">
        <f t="shared" si="1"/>
        <v>0</v>
      </c>
    </row>
    <row r="14" spans="1:29" s="327" customFormat="1" x14ac:dyDescent="0.4">
      <c r="A14" s="323"/>
      <c r="B14" s="717"/>
      <c r="C14" s="324"/>
      <c r="D14" s="324"/>
      <c r="E14" s="324"/>
      <c r="F14" s="324"/>
      <c r="G14" s="325"/>
      <c r="H14" s="329"/>
      <c r="I14" s="329"/>
      <c r="J14" s="329"/>
      <c r="K14" s="329"/>
      <c r="L14" s="329"/>
      <c r="M14" s="329"/>
      <c r="N14" s="329"/>
    </row>
    <row r="15" spans="1:29" s="327" customFormat="1" x14ac:dyDescent="0.4">
      <c r="A15" s="323">
        <v>3</v>
      </c>
      <c r="B15" s="805" t="s">
        <v>1168</v>
      </c>
      <c r="C15" s="806"/>
      <c r="D15" s="806"/>
      <c r="E15" s="339"/>
      <c r="F15" s="339"/>
      <c r="G15" s="337"/>
      <c r="H15" s="338">
        <f>H6+H13</f>
        <v>0</v>
      </c>
      <c r="I15" s="338">
        <f>I6+I13</f>
        <v>0</v>
      </c>
      <c r="J15" s="338">
        <f>J6+J13</f>
        <v>0</v>
      </c>
      <c r="K15" s="338">
        <f>K6+K13</f>
        <v>0</v>
      </c>
      <c r="L15" s="338">
        <f>SUM(H15:K15)</f>
        <v>0</v>
      </c>
      <c r="M15" s="340">
        <f>M6+M13</f>
        <v>0</v>
      </c>
      <c r="N15" s="338">
        <f>SUM(L15:M15)</f>
        <v>0</v>
      </c>
    </row>
    <row r="16" spans="1:29" s="327" customFormat="1" x14ac:dyDescent="0.4">
      <c r="A16" s="323"/>
      <c r="B16" s="717"/>
      <c r="C16" s="324"/>
      <c r="D16" s="324"/>
      <c r="E16" s="324"/>
      <c r="F16" s="324"/>
      <c r="G16" s="325"/>
      <c r="H16" s="329"/>
      <c r="I16" s="329"/>
      <c r="J16" s="329"/>
      <c r="K16" s="330"/>
      <c r="L16" s="329"/>
      <c r="M16" s="330"/>
      <c r="N16" s="329"/>
    </row>
    <row r="17" spans="1:14" s="327" customFormat="1" x14ac:dyDescent="0.4">
      <c r="A17" s="323">
        <v>4</v>
      </c>
      <c r="B17" s="797" t="s">
        <v>1169</v>
      </c>
      <c r="C17" s="798"/>
      <c r="D17" s="798"/>
      <c r="E17" s="324"/>
      <c r="F17" s="324"/>
      <c r="G17" s="325"/>
      <c r="H17" s="329"/>
      <c r="I17" s="329"/>
      <c r="J17" s="329"/>
      <c r="K17" s="330"/>
      <c r="L17" s="329"/>
      <c r="M17" s="329"/>
      <c r="N17" s="329"/>
    </row>
    <row r="18" spans="1:14" s="327" customFormat="1" x14ac:dyDescent="0.4">
      <c r="A18" s="323" t="s">
        <v>235</v>
      </c>
      <c r="B18" s="331"/>
      <c r="C18" s="324"/>
      <c r="D18" s="332" t="s">
        <v>150</v>
      </c>
      <c r="E18" s="324"/>
      <c r="F18" s="324"/>
      <c r="G18" s="333"/>
      <c r="H18" s="328">
        <v>0</v>
      </c>
      <c r="I18" s="328">
        <v>0</v>
      </c>
      <c r="J18" s="328">
        <v>0</v>
      </c>
      <c r="K18" s="328">
        <v>0</v>
      </c>
      <c r="L18" s="326">
        <f>SUM(H18:K18)</f>
        <v>0</v>
      </c>
      <c r="M18" s="328">
        <v>0</v>
      </c>
      <c r="N18" s="326">
        <f>SUM(L18:M18)</f>
        <v>0</v>
      </c>
    </row>
    <row r="19" spans="1:14" s="327" customFormat="1" x14ac:dyDescent="0.4">
      <c r="A19" s="323" t="s">
        <v>236</v>
      </c>
      <c r="B19" s="331"/>
      <c r="C19" s="324"/>
      <c r="D19" s="332" t="s">
        <v>151</v>
      </c>
      <c r="E19" s="324"/>
      <c r="F19" s="324"/>
      <c r="G19" s="333"/>
      <c r="H19" s="328">
        <v>0</v>
      </c>
      <c r="I19" s="328">
        <v>0</v>
      </c>
      <c r="J19" s="328">
        <v>0</v>
      </c>
      <c r="K19" s="328">
        <v>0</v>
      </c>
      <c r="L19" s="326">
        <f>SUM(H19:K19)</f>
        <v>0</v>
      </c>
      <c r="M19" s="328">
        <v>0</v>
      </c>
      <c r="N19" s="326">
        <f>SUM(L19:M19)</f>
        <v>0</v>
      </c>
    </row>
    <row r="20" spans="1:14" s="327" customFormat="1" x14ac:dyDescent="0.4">
      <c r="A20" s="323" t="s">
        <v>237</v>
      </c>
      <c r="B20" s="331"/>
      <c r="C20" s="324"/>
      <c r="D20" s="332" t="s">
        <v>152</v>
      </c>
      <c r="E20" s="324"/>
      <c r="F20" s="324"/>
      <c r="G20" s="333"/>
      <c r="H20" s="328">
        <v>0</v>
      </c>
      <c r="I20" s="328">
        <v>0</v>
      </c>
      <c r="J20" s="328">
        <v>0</v>
      </c>
      <c r="K20" s="328">
        <v>0</v>
      </c>
      <c r="L20" s="326">
        <f>SUM(H20:K20)</f>
        <v>0</v>
      </c>
      <c r="M20" s="328">
        <v>0</v>
      </c>
      <c r="N20" s="326">
        <f>SUM(L20:M20)</f>
        <v>0</v>
      </c>
    </row>
    <row r="21" spans="1:14" s="327" customFormat="1" x14ac:dyDescent="0.4">
      <c r="A21" s="323" t="s">
        <v>264</v>
      </c>
      <c r="B21" s="334"/>
      <c r="C21" s="324"/>
      <c r="D21" s="335" t="s">
        <v>446</v>
      </c>
      <c r="E21" s="324"/>
      <c r="F21" s="324"/>
      <c r="G21" s="336"/>
      <c r="H21" s="328">
        <v>0</v>
      </c>
      <c r="I21" s="328">
        <v>0</v>
      </c>
      <c r="J21" s="328">
        <v>0</v>
      </c>
      <c r="K21" s="328">
        <v>0</v>
      </c>
      <c r="L21" s="326">
        <f>SUM(H21:K21)</f>
        <v>0</v>
      </c>
      <c r="M21" s="328">
        <v>0</v>
      </c>
      <c r="N21" s="326">
        <f>SUM(L21:M21)</f>
        <v>0</v>
      </c>
    </row>
    <row r="22" spans="1:14" s="327" customFormat="1" x14ac:dyDescent="0.4">
      <c r="A22" s="323" t="s">
        <v>265</v>
      </c>
      <c r="B22" s="715"/>
      <c r="C22" s="799" t="s">
        <v>646</v>
      </c>
      <c r="D22" s="799"/>
      <c r="E22" s="716"/>
      <c r="F22" s="716"/>
      <c r="G22" s="337"/>
      <c r="H22" s="338">
        <f t="shared" ref="H22:N22" si="2">SUM(H18:H21)</f>
        <v>0</v>
      </c>
      <c r="I22" s="338">
        <f t="shared" si="2"/>
        <v>0</v>
      </c>
      <c r="J22" s="338">
        <f t="shared" si="2"/>
        <v>0</v>
      </c>
      <c r="K22" s="338">
        <f t="shared" si="2"/>
        <v>0</v>
      </c>
      <c r="L22" s="338">
        <f t="shared" si="2"/>
        <v>0</v>
      </c>
      <c r="M22" s="338">
        <f t="shared" si="2"/>
        <v>0</v>
      </c>
      <c r="N22" s="338">
        <f t="shared" si="2"/>
        <v>0</v>
      </c>
    </row>
    <row r="23" spans="1:14" s="327" customFormat="1" x14ac:dyDescent="0.4">
      <c r="A23" s="323"/>
      <c r="B23" s="331"/>
      <c r="C23" s="324"/>
      <c r="D23" s="324"/>
      <c r="E23" s="324"/>
      <c r="F23" s="324"/>
      <c r="G23" s="333"/>
      <c r="H23" s="329"/>
      <c r="I23" s="329"/>
      <c r="J23" s="329"/>
      <c r="K23" s="329"/>
      <c r="L23" s="329"/>
      <c r="M23" s="329"/>
      <c r="N23" s="329"/>
    </row>
    <row r="24" spans="1:14" s="327" customFormat="1" x14ac:dyDescent="0.4">
      <c r="A24" s="323">
        <v>5</v>
      </c>
      <c r="B24" s="805" t="s">
        <v>1170</v>
      </c>
      <c r="C24" s="806"/>
      <c r="D24" s="806"/>
      <c r="E24" s="716"/>
      <c r="F24" s="716"/>
      <c r="G24" s="337"/>
      <c r="H24" s="338">
        <f>H15+H22</f>
        <v>0</v>
      </c>
      <c r="I24" s="338">
        <f>I15+I22</f>
        <v>0</v>
      </c>
      <c r="J24" s="338">
        <f>J15+J22</f>
        <v>0</v>
      </c>
      <c r="K24" s="338">
        <f>K15+K22</f>
        <v>0</v>
      </c>
      <c r="L24" s="338">
        <f>SUM(H24:K24)</f>
        <v>0</v>
      </c>
      <c r="M24" s="338">
        <f>M15+M22</f>
        <v>0</v>
      </c>
      <c r="N24" s="338">
        <f>SUM(L24:M24)</f>
        <v>0</v>
      </c>
    </row>
  </sheetData>
  <sheetProtection algorithmName="SHA-512" hashValue="jG5JpPE5bq4Sx5+9KUk0eqenoJNPIiKGqJxpOstE565YOvGeQMWnk18sV8KRbI6miUaAjS4fgvluhOMl1wOFHQ==" saltValue="iVTpx5Q9Til1fGh27mvTzA==" spinCount="100000" sheet="1" objects="1" scenarios="1"/>
  <mergeCells count="13">
    <mergeCell ref="H1:N2"/>
    <mergeCell ref="B24:D24"/>
    <mergeCell ref="H3:J3"/>
    <mergeCell ref="B1:D1"/>
    <mergeCell ref="B6:D6"/>
    <mergeCell ref="B8:D8"/>
    <mergeCell ref="C13:D13"/>
    <mergeCell ref="B15:D15"/>
    <mergeCell ref="Q6:S6"/>
    <mergeCell ref="Q8:S8"/>
    <mergeCell ref="R13:S13"/>
    <mergeCell ref="B17:D17"/>
    <mergeCell ref="C22:D22"/>
  </mergeCells>
  <conditionalFormatting sqref="H6">
    <cfRule type="expression" dxfId="603" priority="25">
      <formula>H6&lt;&gt;W6</formula>
    </cfRule>
  </conditionalFormatting>
  <conditionalFormatting sqref="I6">
    <cfRule type="expression" dxfId="602" priority="24">
      <formula>I6&lt;&gt;X6</formula>
    </cfRule>
  </conditionalFormatting>
  <conditionalFormatting sqref="J6">
    <cfRule type="expression" dxfId="601" priority="23">
      <formula>J6&lt;&gt;Y6</formula>
    </cfRule>
  </conditionalFormatting>
  <conditionalFormatting sqref="K6">
    <cfRule type="expression" dxfId="600" priority="22">
      <formula>K6&lt;&gt;Z6</formula>
    </cfRule>
  </conditionalFormatting>
  <conditionalFormatting sqref="M6">
    <cfRule type="expression" dxfId="599" priority="21">
      <formula>M6&lt;&gt;AB6</formula>
    </cfRule>
  </conditionalFormatting>
  <conditionalFormatting sqref="H9">
    <cfRule type="expression" dxfId="598" priority="20">
      <formula>H9&lt;&gt;W9</formula>
    </cfRule>
  </conditionalFormatting>
  <conditionalFormatting sqref="H10">
    <cfRule type="expression" dxfId="597" priority="19">
      <formula>H10&lt;&gt;W10</formula>
    </cfRule>
  </conditionalFormatting>
  <conditionalFormatting sqref="H11">
    <cfRule type="expression" dxfId="596" priority="18">
      <formula>H11&lt;&gt;W11</formula>
    </cfRule>
  </conditionalFormatting>
  <conditionalFormatting sqref="H12">
    <cfRule type="expression" dxfId="595" priority="17">
      <formula>H12&lt;&gt;W12</formula>
    </cfRule>
  </conditionalFormatting>
  <conditionalFormatting sqref="I9">
    <cfRule type="expression" dxfId="594" priority="16">
      <formula>I9&lt;&gt;X9</formula>
    </cfRule>
  </conditionalFormatting>
  <conditionalFormatting sqref="I10">
    <cfRule type="expression" dxfId="593" priority="15">
      <formula>I10&lt;&gt;X10</formula>
    </cfRule>
  </conditionalFormatting>
  <conditionalFormatting sqref="I11">
    <cfRule type="expression" dxfId="592" priority="14">
      <formula>I11&lt;&gt;X11</formula>
    </cfRule>
  </conditionalFormatting>
  <conditionalFormatting sqref="I12">
    <cfRule type="expression" dxfId="591" priority="13">
      <formula>I12&lt;&gt;X12</formula>
    </cfRule>
  </conditionalFormatting>
  <conditionalFormatting sqref="J9">
    <cfRule type="expression" dxfId="590" priority="12">
      <formula>J9&lt;&gt;Y9</formula>
    </cfRule>
  </conditionalFormatting>
  <conditionalFormatting sqref="J10">
    <cfRule type="expression" dxfId="589" priority="11">
      <formula>J10&lt;&gt;Y10</formula>
    </cfRule>
  </conditionalFormatting>
  <conditionalFormatting sqref="J11">
    <cfRule type="expression" dxfId="588" priority="10">
      <formula>J11&lt;&gt;Y11</formula>
    </cfRule>
  </conditionalFormatting>
  <conditionalFormatting sqref="J12">
    <cfRule type="expression" dxfId="587" priority="9">
      <formula>J12&lt;&gt;Y12</formula>
    </cfRule>
  </conditionalFormatting>
  <conditionalFormatting sqref="K9">
    <cfRule type="expression" dxfId="586" priority="8">
      <formula>K9&lt;&gt;Z9</formula>
    </cfRule>
  </conditionalFormatting>
  <conditionalFormatting sqref="K10">
    <cfRule type="expression" dxfId="585" priority="7">
      <formula>K10&lt;&gt;Z10</formula>
    </cfRule>
  </conditionalFormatting>
  <conditionalFormatting sqref="K11">
    <cfRule type="expression" dxfId="584" priority="6">
      <formula>K11&lt;&gt;Z11</formula>
    </cfRule>
  </conditionalFormatting>
  <conditionalFormatting sqref="K12">
    <cfRule type="expression" dxfId="583" priority="5">
      <formula>K12&lt;&gt;Z12</formula>
    </cfRule>
  </conditionalFormatting>
  <conditionalFormatting sqref="M9">
    <cfRule type="expression" dxfId="582" priority="4">
      <formula>M9&lt;&gt;AB9</formula>
    </cfRule>
  </conditionalFormatting>
  <conditionalFormatting sqref="M10">
    <cfRule type="expression" dxfId="581" priority="3">
      <formula>M10&lt;&gt;AB10</formula>
    </cfRule>
  </conditionalFormatting>
  <conditionalFormatting sqref="M11">
    <cfRule type="expression" dxfId="580" priority="2">
      <formula>M11&lt;&gt;AB11</formula>
    </cfRule>
  </conditionalFormatting>
  <conditionalFormatting sqref="M12">
    <cfRule type="expression" dxfId="579" priority="1">
      <formula>M12&lt;&gt;AB12</formula>
    </cfRule>
  </conditionalFormatting>
  <dataValidations count="1">
    <dataValidation type="whole" operator="greaterThan" allowBlank="1" showInputMessage="1" showErrorMessage="1" errorTitle="Whole numbers only allowed" error="All monies should be independently rounded to the nearest £1,000." sqref="H6:K6 M6 H10:I12 J11:K12 K9 M9:M12 H19:I21 J20:K21 K18 M18:M21 W6:Z6 AB6 W10:X12 Y11:Z12 Z9 AB9:AB12" xr:uid="{00000000-0002-0000-0400-000000000000}">
      <formula1>-99999999</formula1>
    </dataValidation>
  </dataValidations>
  <printOptions headings="1"/>
  <pageMargins left="0.31496062992125984" right="0.31496062992125984" top="0.74803149606299213" bottom="0.74803149606299213" header="0.31496062992125984" footer="0.31496062992125984"/>
  <pageSetup paperSize="9" scale="53" fitToHeight="0" orientation="portrait" r:id="rId1"/>
  <ignoredErrors>
    <ignoredError sqref="L24 L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67"/>
  <sheetViews>
    <sheetView zoomScale="90" zoomScaleNormal="90" workbookViewId="0"/>
  </sheetViews>
  <sheetFormatPr defaultColWidth="9.15625" defaultRowHeight="12.3" x14ac:dyDescent="0.4"/>
  <cols>
    <col min="1" max="1" width="10" style="175" bestFit="1" customWidth="1"/>
    <col min="2" max="2" width="2.15625" style="121" customWidth="1"/>
    <col min="3" max="3" width="1.83984375" style="121" customWidth="1"/>
    <col min="4" max="4" width="51.3671875" style="121" customWidth="1"/>
    <col min="5" max="6" width="1.3671875" style="121" hidden="1" customWidth="1"/>
    <col min="7" max="7" width="0.3671875" style="121" hidden="1" customWidth="1"/>
    <col min="8" max="9" width="17.15625" style="121" customWidth="1"/>
    <col min="10" max="10" width="13.83984375" style="121" hidden="1" customWidth="1"/>
    <col min="11" max="11" width="14.3671875" style="121" hidden="1" customWidth="1"/>
    <col min="12" max="12" width="14.3671875" style="161" hidden="1" customWidth="1"/>
    <col min="13" max="13" width="53.68359375" style="121" customWidth="1"/>
    <col min="14" max="16384" width="9.15625" style="121"/>
  </cols>
  <sheetData>
    <row r="1" spans="1:17" ht="33" customHeight="1" x14ac:dyDescent="0.4">
      <c r="A1" s="195" t="s">
        <v>353</v>
      </c>
      <c r="B1" s="789" t="s">
        <v>1172</v>
      </c>
      <c r="C1" s="789"/>
      <c r="D1" s="810"/>
      <c r="E1" s="714"/>
      <c r="F1" s="714"/>
      <c r="G1" s="714"/>
      <c r="H1" s="177"/>
      <c r="I1" s="790" t="s">
        <v>853</v>
      </c>
      <c r="J1" s="790" t="s">
        <v>854</v>
      </c>
      <c r="L1" s="133"/>
    </row>
    <row r="2" spans="1:17" ht="67.5" customHeight="1" x14ac:dyDescent="0.4">
      <c r="A2" s="505"/>
      <c r="B2" s="506"/>
      <c r="C2" s="506"/>
      <c r="D2" s="506"/>
      <c r="E2" s="506"/>
      <c r="F2" s="506"/>
      <c r="G2" s="506"/>
      <c r="H2" s="182"/>
      <c r="I2" s="791"/>
      <c r="J2" s="791"/>
      <c r="K2" s="134"/>
      <c r="L2" s="135"/>
      <c r="M2" s="136" t="s">
        <v>1167</v>
      </c>
      <c r="Q2" s="164"/>
    </row>
    <row r="3" spans="1:17" ht="37.5" customHeight="1" x14ac:dyDescent="0.5">
      <c r="A3" s="196"/>
      <c r="B3" s="197"/>
      <c r="C3" s="197"/>
      <c r="D3" s="197"/>
      <c r="E3" s="197"/>
      <c r="F3" s="197"/>
      <c r="G3" s="198"/>
      <c r="H3" s="199" t="s">
        <v>1166</v>
      </c>
      <c r="I3" s="199" t="s">
        <v>848</v>
      </c>
      <c r="J3" s="199" t="s">
        <v>848</v>
      </c>
      <c r="K3" s="139"/>
      <c r="L3" s="135"/>
      <c r="M3" s="140" t="s">
        <v>387</v>
      </c>
      <c r="Q3" s="164"/>
    </row>
    <row r="4" spans="1:17" ht="30" customHeight="1" x14ac:dyDescent="0.5">
      <c r="A4" s="200"/>
      <c r="B4" s="201"/>
      <c r="C4" s="201"/>
      <c r="D4" s="201"/>
      <c r="E4" s="201"/>
      <c r="F4" s="201"/>
      <c r="G4" s="202"/>
      <c r="H4" s="199" t="s">
        <v>88</v>
      </c>
      <c r="I4" s="199" t="s">
        <v>88</v>
      </c>
      <c r="J4" s="199" t="s">
        <v>88</v>
      </c>
      <c r="K4" s="142" t="s">
        <v>88</v>
      </c>
      <c r="L4" s="133" t="s">
        <v>377</v>
      </c>
      <c r="M4" s="143" t="s">
        <v>388</v>
      </c>
    </row>
    <row r="5" spans="1:17" ht="12.75" customHeight="1" x14ac:dyDescent="0.45">
      <c r="A5" s="513">
        <v>1</v>
      </c>
      <c r="B5" s="724" t="s">
        <v>404</v>
      </c>
      <c r="C5" s="725"/>
      <c r="D5" s="725"/>
      <c r="E5" s="725"/>
      <c r="F5" s="725"/>
      <c r="G5" s="726"/>
      <c r="H5" s="144"/>
      <c r="I5" s="144"/>
      <c r="J5" s="144"/>
      <c r="K5" s="146" t="s">
        <v>376</v>
      </c>
      <c r="L5" s="147" t="s">
        <v>376</v>
      </c>
      <c r="M5" s="142" t="s">
        <v>368</v>
      </c>
    </row>
    <row r="6" spans="1:17" ht="12.75" customHeight="1" x14ac:dyDescent="0.4">
      <c r="A6" s="513" t="s">
        <v>219</v>
      </c>
      <c r="B6" s="39"/>
      <c r="C6" s="93" t="s">
        <v>473</v>
      </c>
      <c r="D6" s="93"/>
      <c r="E6" s="47"/>
      <c r="F6" s="47"/>
      <c r="G6" s="43"/>
      <c r="H6" s="284">
        <v>0</v>
      </c>
      <c r="I6" s="284">
        <v>0</v>
      </c>
      <c r="J6" s="284">
        <v>0</v>
      </c>
      <c r="K6" s="149">
        <f>H6-I6</f>
        <v>0</v>
      </c>
      <c r="L6" s="150" t="str">
        <f>IF(AND(OR(H6=0,I6&lt;&gt;0),OR(I6=0,H6&lt;&gt;0)),IF((H6+I6+K6&lt;&gt;0),IF(AND(OR(H6&gt;0,I6&lt;0),OR(I6&gt;0,H6&lt;0)),ABS(K6/MIN(ABS(I6),ABS(H6))),10),"-"),10)</f>
        <v>-</v>
      </c>
      <c r="M6" s="736"/>
    </row>
    <row r="7" spans="1:17" ht="12.75" customHeight="1" x14ac:dyDescent="0.4">
      <c r="A7" s="513" t="s">
        <v>220</v>
      </c>
      <c r="B7" s="39"/>
      <c r="C7" s="93" t="s">
        <v>447</v>
      </c>
      <c r="D7" s="93"/>
      <c r="E7" s="47"/>
      <c r="F7" s="47"/>
      <c r="G7" s="43"/>
      <c r="H7" s="284">
        <v>0</v>
      </c>
      <c r="I7" s="284">
        <v>0</v>
      </c>
      <c r="J7" s="284">
        <v>0</v>
      </c>
      <c r="K7" s="149">
        <f>H7-I7</f>
        <v>0</v>
      </c>
      <c r="L7" s="150" t="str">
        <f>IF(AND(OR(H7=0,I7&lt;&gt;0),OR(I7=0,H7&lt;&gt;0)),IF((H7+I7+K7&lt;&gt;0),IF(AND(OR(H7&gt;0,I7&lt;0),OR(I7&gt;0,H7&lt;0)),ABS(K7/MIN(ABS(I7),ABS(H7))),10),"-"),10)</f>
        <v>-</v>
      </c>
      <c r="M7" s="736"/>
    </row>
    <row r="8" spans="1:17" ht="12.75" customHeight="1" x14ac:dyDescent="0.4">
      <c r="A8" s="513" t="s">
        <v>221</v>
      </c>
      <c r="B8" s="39"/>
      <c r="C8" s="93" t="s">
        <v>411</v>
      </c>
      <c r="D8" s="93"/>
      <c r="E8" s="47"/>
      <c r="F8" s="47"/>
      <c r="G8" s="43"/>
      <c r="H8" s="284">
        <v>0</v>
      </c>
      <c r="I8" s="284">
        <v>0</v>
      </c>
      <c r="J8" s="284">
        <v>0</v>
      </c>
      <c r="K8" s="149">
        <f t="shared" ref="K8:K63" si="0">H8-I8</f>
        <v>0</v>
      </c>
      <c r="L8" s="150" t="str">
        <f t="shared" ref="L8:L63" si="1">IF(AND(OR(H8=0,I8&lt;&gt;0),OR(I8=0,H8&lt;&gt;0)),IF((H8+I8+K8&lt;&gt;0),IF(AND(OR(H8&gt;0,I8&lt;0),OR(I8&gt;0,H8&lt;0)),ABS(K8/MIN(ABS(I8),ABS(H8))),10),"-"),10)</f>
        <v>-</v>
      </c>
      <c r="M8" s="736"/>
    </row>
    <row r="9" spans="1:17" ht="12.75" customHeight="1" x14ac:dyDescent="0.4">
      <c r="A9" s="513" t="s">
        <v>222</v>
      </c>
      <c r="B9" s="122"/>
      <c r="C9" s="57" t="s">
        <v>448</v>
      </c>
      <c r="D9" s="123"/>
      <c r="E9" s="123"/>
      <c r="F9" s="123"/>
      <c r="G9" s="124"/>
      <c r="H9" s="154">
        <f>SUM(H7:H8)</f>
        <v>0</v>
      </c>
      <c r="I9" s="154">
        <f>SUM(I7:I8)</f>
        <v>0</v>
      </c>
      <c r="J9" s="538">
        <f>SUM(J7:J8)</f>
        <v>0</v>
      </c>
      <c r="K9" s="174">
        <f>H9-I9</f>
        <v>0</v>
      </c>
      <c r="L9" s="150" t="str">
        <f>IF(AND(OR(H9=0,I9&lt;&gt;0),OR(I9=0,H9&lt;&gt;0)),IF((H9+I9+K9&lt;&gt;0),IF(AND(OR(H9&gt;0,I9&lt;0),OR(I9&gt;0,H9&lt;0)),ABS(K9/MIN(ABS(I9),ABS(H9))),10),"-"),10)</f>
        <v>-</v>
      </c>
      <c r="M9" s="151"/>
    </row>
    <row r="10" spans="1:17" ht="12.75" customHeight="1" x14ac:dyDescent="0.4">
      <c r="A10" s="513" t="s">
        <v>223</v>
      </c>
      <c r="B10" s="39"/>
      <c r="C10" s="93" t="s">
        <v>300</v>
      </c>
      <c r="D10" s="93"/>
      <c r="E10" s="47"/>
      <c r="F10" s="47"/>
      <c r="G10" s="43"/>
      <c r="H10" s="284">
        <v>0</v>
      </c>
      <c r="I10" s="284">
        <v>0</v>
      </c>
      <c r="J10" s="284">
        <v>0</v>
      </c>
      <c r="K10" s="149">
        <f t="shared" si="0"/>
        <v>0</v>
      </c>
      <c r="L10" s="150" t="str">
        <f t="shared" si="1"/>
        <v>-</v>
      </c>
      <c r="M10" s="736"/>
    </row>
    <row r="11" spans="1:17" ht="12.75" customHeight="1" x14ac:dyDescent="0.4">
      <c r="A11" s="513" t="s">
        <v>224</v>
      </c>
      <c r="B11" s="39"/>
      <c r="C11" s="93" t="s">
        <v>110</v>
      </c>
      <c r="D11" s="93"/>
      <c r="E11" s="47"/>
      <c r="F11" s="47"/>
      <c r="G11" s="43"/>
      <c r="H11" s="284">
        <v>0</v>
      </c>
      <c r="I11" s="284">
        <v>0</v>
      </c>
      <c r="J11" s="284">
        <v>0</v>
      </c>
      <c r="K11" s="149">
        <f t="shared" si="0"/>
        <v>0</v>
      </c>
      <c r="L11" s="150" t="str">
        <f t="shared" si="1"/>
        <v>-</v>
      </c>
      <c r="M11" s="736"/>
    </row>
    <row r="12" spans="1:17" ht="12.75" customHeight="1" x14ac:dyDescent="0.4">
      <c r="A12" s="513" t="s">
        <v>225</v>
      </c>
      <c r="B12" s="39"/>
      <c r="C12" s="93" t="s">
        <v>111</v>
      </c>
      <c r="D12" s="93"/>
      <c r="E12" s="47"/>
      <c r="F12" s="47"/>
      <c r="G12" s="43"/>
      <c r="H12" s="284">
        <v>0</v>
      </c>
      <c r="I12" s="284">
        <v>0</v>
      </c>
      <c r="J12" s="284">
        <v>0</v>
      </c>
      <c r="K12" s="149">
        <f t="shared" si="0"/>
        <v>0</v>
      </c>
      <c r="L12" s="150" t="str">
        <f t="shared" si="1"/>
        <v>-</v>
      </c>
      <c r="M12" s="736"/>
    </row>
    <row r="13" spans="1:17" ht="12.75" customHeight="1" x14ac:dyDescent="0.4">
      <c r="A13" s="513" t="s">
        <v>226</v>
      </c>
      <c r="B13" s="39"/>
      <c r="C13" s="93" t="s">
        <v>195</v>
      </c>
      <c r="D13" s="93"/>
      <c r="E13" s="47"/>
      <c r="F13" s="47"/>
      <c r="G13" s="43"/>
      <c r="H13" s="284">
        <v>0</v>
      </c>
      <c r="I13" s="284">
        <v>0</v>
      </c>
      <c r="J13" s="284">
        <v>0</v>
      </c>
      <c r="K13" s="149">
        <f t="shared" si="0"/>
        <v>0</v>
      </c>
      <c r="L13" s="150" t="str">
        <f t="shared" si="1"/>
        <v>-</v>
      </c>
      <c r="M13" s="736"/>
    </row>
    <row r="14" spans="1:17" ht="12.75" customHeight="1" x14ac:dyDescent="0.4">
      <c r="A14" s="513" t="s">
        <v>379</v>
      </c>
      <c r="B14" s="39"/>
      <c r="C14" s="93" t="s">
        <v>196</v>
      </c>
      <c r="D14" s="93"/>
      <c r="E14" s="47"/>
      <c r="F14" s="47"/>
      <c r="G14" s="43"/>
      <c r="H14" s="284">
        <v>0</v>
      </c>
      <c r="I14" s="284">
        <v>0</v>
      </c>
      <c r="J14" s="284">
        <v>0</v>
      </c>
      <c r="K14" s="149">
        <f t="shared" si="0"/>
        <v>0</v>
      </c>
      <c r="L14" s="150" t="str">
        <f t="shared" si="1"/>
        <v>-</v>
      </c>
      <c r="M14" s="736"/>
    </row>
    <row r="15" spans="1:17" ht="12.75" customHeight="1" x14ac:dyDescent="0.4">
      <c r="A15" s="513" t="s">
        <v>311</v>
      </c>
      <c r="B15" s="283" t="s">
        <v>405</v>
      </c>
      <c r="C15" s="152"/>
      <c r="D15" s="152"/>
      <c r="E15" s="152"/>
      <c r="F15" s="152"/>
      <c r="G15" s="153"/>
      <c r="H15" s="154">
        <f>SUM(H6:H8)+SUM(H10:H14)</f>
        <v>0</v>
      </c>
      <c r="I15" s="154">
        <f>SUM(I6:I8)+SUM(I10:I14)</f>
        <v>0</v>
      </c>
      <c r="J15" s="538">
        <f>SUM(J6:J8)+SUM(J10:J14)</f>
        <v>0</v>
      </c>
      <c r="K15" s="149">
        <f t="shared" si="0"/>
        <v>0</v>
      </c>
      <c r="L15" s="150" t="str">
        <f t="shared" si="1"/>
        <v>-</v>
      </c>
      <c r="M15" s="151"/>
    </row>
    <row r="16" spans="1:17" ht="12.75" customHeight="1" x14ac:dyDescent="0.4">
      <c r="A16" s="513"/>
      <c r="B16" s="166"/>
      <c r="C16" s="493"/>
      <c r="D16" s="493"/>
      <c r="E16" s="493"/>
      <c r="F16" s="493"/>
      <c r="G16" s="494"/>
      <c r="H16" s="160"/>
      <c r="I16" s="160"/>
      <c r="J16" s="160"/>
      <c r="K16" s="149"/>
      <c r="L16" s="150"/>
    </row>
    <row r="17" spans="1:13" ht="12.75" customHeight="1" x14ac:dyDescent="0.4">
      <c r="A17" s="513">
        <v>2</v>
      </c>
      <c r="B17" s="724" t="s">
        <v>112</v>
      </c>
      <c r="C17" s="725"/>
      <c r="D17" s="725"/>
      <c r="E17" s="725"/>
      <c r="F17" s="725"/>
      <c r="G17" s="726"/>
      <c r="H17" s="162"/>
      <c r="I17" s="162"/>
      <c r="J17" s="162"/>
      <c r="K17" s="149"/>
      <c r="L17" s="150"/>
    </row>
    <row r="18" spans="1:13" ht="12.75" customHeight="1" x14ac:dyDescent="0.4">
      <c r="A18" s="513" t="s">
        <v>227</v>
      </c>
      <c r="B18" s="148"/>
      <c r="C18" s="723" t="s">
        <v>113</v>
      </c>
      <c r="D18" s="514"/>
      <c r="E18" s="514"/>
      <c r="F18" s="514"/>
      <c r="G18" s="515"/>
      <c r="H18" s="284">
        <v>0</v>
      </c>
      <c r="I18" s="284">
        <v>0</v>
      </c>
      <c r="J18" s="284">
        <v>0</v>
      </c>
      <c r="K18" s="149">
        <f t="shared" si="0"/>
        <v>0</v>
      </c>
      <c r="L18" s="150" t="str">
        <f t="shared" si="1"/>
        <v>-</v>
      </c>
      <c r="M18" s="736"/>
    </row>
    <row r="19" spans="1:13" ht="12.75" customHeight="1" x14ac:dyDescent="0.4">
      <c r="A19" s="513" t="s">
        <v>228</v>
      </c>
      <c r="B19" s="23"/>
      <c r="C19" s="94" t="s">
        <v>114</v>
      </c>
      <c r="D19" s="491"/>
      <c r="E19" s="491"/>
      <c r="F19" s="491"/>
      <c r="G19" s="492"/>
      <c r="H19" s="284">
        <v>0</v>
      </c>
      <c r="I19" s="284">
        <v>0</v>
      </c>
      <c r="J19" s="284">
        <v>0</v>
      </c>
      <c r="K19" s="149">
        <f t="shared" si="0"/>
        <v>0</v>
      </c>
      <c r="L19" s="150" t="str">
        <f t="shared" si="1"/>
        <v>-</v>
      </c>
      <c r="M19" s="736"/>
    </row>
    <row r="20" spans="1:13" ht="12.75" customHeight="1" x14ac:dyDescent="0.4">
      <c r="A20" s="513" t="s">
        <v>229</v>
      </c>
      <c r="B20" s="23"/>
      <c r="C20" s="94" t="s">
        <v>111</v>
      </c>
      <c r="D20" s="491"/>
      <c r="E20" s="491"/>
      <c r="F20" s="491"/>
      <c r="G20" s="492"/>
      <c r="H20" s="284">
        <f>IF(Title_Page!B4="S",Table_3_Scotland!H11,0)</f>
        <v>0</v>
      </c>
      <c r="I20" s="284">
        <v>0</v>
      </c>
      <c r="J20" s="284">
        <f>IF(Title_Page!C4="S",Table_3_Scotland!J11,0)</f>
        <v>0</v>
      </c>
      <c r="K20" s="149">
        <f t="shared" si="0"/>
        <v>0</v>
      </c>
      <c r="L20" s="150" t="str">
        <f t="shared" si="1"/>
        <v>-</v>
      </c>
      <c r="M20" s="736"/>
    </row>
    <row r="21" spans="1:13" ht="12.75" customHeight="1" x14ac:dyDescent="0.4">
      <c r="A21" s="513" t="s">
        <v>230</v>
      </c>
      <c r="B21" s="23"/>
      <c r="C21" s="94" t="s">
        <v>120</v>
      </c>
      <c r="D21" s="491"/>
      <c r="E21" s="491"/>
      <c r="F21" s="491"/>
      <c r="G21" s="492"/>
      <c r="H21" s="321">
        <f>IF(Title_Page!B4="S",Table_3_Scotland!H19,0)</f>
        <v>0</v>
      </c>
      <c r="I21" s="321">
        <v>0</v>
      </c>
      <c r="J21" s="321">
        <f>IF(Title_Page!C4="S",Table_3_Scotland!J19,0)</f>
        <v>0</v>
      </c>
      <c r="K21" s="149">
        <f t="shared" si="0"/>
        <v>0</v>
      </c>
      <c r="L21" s="150" t="str">
        <f t="shared" si="1"/>
        <v>-</v>
      </c>
      <c r="M21" s="736"/>
    </row>
    <row r="22" spans="1:13" ht="12.75" customHeight="1" x14ac:dyDescent="0.4">
      <c r="A22" s="513" t="s">
        <v>231</v>
      </c>
      <c r="B22" s="23"/>
      <c r="C22" s="94" t="s">
        <v>596</v>
      </c>
      <c r="D22" s="491"/>
      <c r="E22" s="491"/>
      <c r="F22" s="491"/>
      <c r="G22" s="492"/>
      <c r="H22" s="284">
        <v>0</v>
      </c>
      <c r="I22" s="284">
        <v>0</v>
      </c>
      <c r="J22" s="284">
        <v>0</v>
      </c>
      <c r="K22" s="149">
        <f t="shared" ref="K22" si="2">H22-I22</f>
        <v>0</v>
      </c>
      <c r="L22" s="150" t="str">
        <f t="shared" ref="L22" si="3">IF(AND(OR(H22=0,I22&lt;&gt;0),OR(I22=0,H22&lt;&gt;0)),IF((H22+I22+K22&lt;&gt;0),IF(AND(OR(H22&gt;0,I22&lt;0),OR(I22&gt;0,H22&lt;0)),ABS(K22/MIN(ABS(I22),ABS(H22))),10),"-"),10)</f>
        <v>-</v>
      </c>
      <c r="M22" s="736"/>
    </row>
    <row r="23" spans="1:13" ht="12.75" customHeight="1" x14ac:dyDescent="0.4">
      <c r="A23" s="513" t="s">
        <v>232</v>
      </c>
      <c r="B23" s="40" t="s">
        <v>121</v>
      </c>
      <c r="C23" s="48"/>
      <c r="D23" s="48"/>
      <c r="E23" s="48"/>
      <c r="F23" s="48"/>
      <c r="G23" s="44"/>
      <c r="H23" s="154">
        <f>SUM(H18:H22)</f>
        <v>0</v>
      </c>
      <c r="I23" s="154">
        <f>SUM(I18:I22)</f>
        <v>0</v>
      </c>
      <c r="J23" s="538">
        <f>SUM(J18:J22)</f>
        <v>0</v>
      </c>
      <c r="K23" s="149">
        <f t="shared" si="0"/>
        <v>0</v>
      </c>
      <c r="L23" s="150" t="str">
        <f t="shared" si="1"/>
        <v>-</v>
      </c>
      <c r="M23" s="151"/>
    </row>
    <row r="24" spans="1:13" ht="12.75" customHeight="1" x14ac:dyDescent="0.4">
      <c r="A24" s="513"/>
      <c r="B24" s="159"/>
      <c r="C24" s="489"/>
      <c r="D24" s="489"/>
      <c r="E24" s="489"/>
      <c r="F24" s="489"/>
      <c r="G24" s="490"/>
      <c r="H24" s="160"/>
      <c r="I24" s="160"/>
      <c r="J24" s="160"/>
      <c r="K24" s="149"/>
      <c r="L24" s="150"/>
    </row>
    <row r="25" spans="1:13" ht="12.75" customHeight="1" x14ac:dyDescent="0.4">
      <c r="A25" s="513">
        <v>3</v>
      </c>
      <c r="B25" s="203" t="s">
        <v>122</v>
      </c>
      <c r="C25" s="204"/>
      <c r="D25" s="204"/>
      <c r="E25" s="204"/>
      <c r="F25" s="204"/>
      <c r="G25" s="205"/>
      <c r="H25" s="162"/>
      <c r="I25" s="162"/>
      <c r="J25" s="162"/>
      <c r="K25" s="149"/>
      <c r="L25" s="150"/>
    </row>
    <row r="26" spans="1:13" ht="12.75" customHeight="1" x14ac:dyDescent="0.4">
      <c r="A26" s="423" t="s">
        <v>238</v>
      </c>
      <c r="B26" s="23"/>
      <c r="C26" s="94" t="s">
        <v>647</v>
      </c>
      <c r="D26" s="94"/>
      <c r="E26" s="491"/>
      <c r="F26" s="491"/>
      <c r="G26" s="492"/>
      <c r="H26" s="321">
        <v>0</v>
      </c>
      <c r="I26" s="321">
        <v>0</v>
      </c>
      <c r="J26" s="321">
        <v>0</v>
      </c>
      <c r="K26" s="149">
        <f t="shared" si="0"/>
        <v>0</v>
      </c>
      <c r="L26" s="150" t="str">
        <f t="shared" si="1"/>
        <v>-</v>
      </c>
      <c r="M26" s="736"/>
    </row>
    <row r="27" spans="1:13" ht="12.75" customHeight="1" x14ac:dyDescent="0.4">
      <c r="A27" s="513" t="s">
        <v>239</v>
      </c>
      <c r="B27" s="23"/>
      <c r="C27" s="94" t="s">
        <v>123</v>
      </c>
      <c r="D27" s="94"/>
      <c r="E27" s="491"/>
      <c r="F27" s="491"/>
      <c r="G27" s="492"/>
      <c r="H27" s="321">
        <v>0</v>
      </c>
      <c r="I27" s="321">
        <v>0</v>
      </c>
      <c r="J27" s="321">
        <v>0</v>
      </c>
      <c r="K27" s="149">
        <f t="shared" si="0"/>
        <v>0</v>
      </c>
      <c r="L27" s="150" t="str">
        <f t="shared" si="1"/>
        <v>-</v>
      </c>
      <c r="M27" s="736"/>
    </row>
    <row r="28" spans="1:13" ht="12.75" customHeight="1" x14ac:dyDescent="0.4">
      <c r="A28" s="513" t="s">
        <v>240</v>
      </c>
      <c r="B28" s="23"/>
      <c r="C28" s="94" t="s">
        <v>600</v>
      </c>
      <c r="D28" s="94"/>
      <c r="E28" s="491"/>
      <c r="F28" s="491"/>
      <c r="G28" s="492"/>
      <c r="H28" s="321">
        <v>0</v>
      </c>
      <c r="I28" s="321">
        <v>0</v>
      </c>
      <c r="J28" s="321">
        <v>0</v>
      </c>
      <c r="K28" s="149">
        <f t="shared" si="0"/>
        <v>0</v>
      </c>
      <c r="L28" s="150" t="str">
        <f t="shared" si="1"/>
        <v>-</v>
      </c>
      <c r="M28" s="736"/>
    </row>
    <row r="29" spans="1:13" ht="12.75" customHeight="1" x14ac:dyDescent="0.4">
      <c r="A29" s="423" t="s">
        <v>241</v>
      </c>
      <c r="B29" s="23"/>
      <c r="C29" s="94" t="s">
        <v>648</v>
      </c>
      <c r="D29" s="94"/>
      <c r="E29" s="491"/>
      <c r="F29" s="491"/>
      <c r="G29" s="492"/>
      <c r="H29" s="321">
        <v>0</v>
      </c>
      <c r="I29" s="321">
        <v>0</v>
      </c>
      <c r="J29" s="321">
        <v>0</v>
      </c>
      <c r="K29" s="149">
        <f t="shared" si="0"/>
        <v>0</v>
      </c>
      <c r="L29" s="150" t="str">
        <f t="shared" si="1"/>
        <v>-</v>
      </c>
      <c r="M29" s="736"/>
    </row>
    <row r="30" spans="1:13" ht="12.75" customHeight="1" x14ac:dyDescent="0.4">
      <c r="A30" s="513" t="s">
        <v>246</v>
      </c>
      <c r="B30" s="41"/>
      <c r="C30" s="95" t="s">
        <v>426</v>
      </c>
      <c r="D30" s="95"/>
      <c r="E30" s="49"/>
      <c r="F30" s="49"/>
      <c r="G30" s="45"/>
      <c r="H30" s="321">
        <v>0</v>
      </c>
      <c r="I30" s="321">
        <v>0</v>
      </c>
      <c r="J30" s="321">
        <v>0</v>
      </c>
      <c r="K30" s="149">
        <f t="shared" si="0"/>
        <v>0</v>
      </c>
      <c r="L30" s="150" t="str">
        <f t="shared" si="1"/>
        <v>-</v>
      </c>
      <c r="M30" s="736"/>
    </row>
    <row r="31" spans="1:13" ht="12.75" customHeight="1" x14ac:dyDescent="0.4">
      <c r="A31" s="513" t="s">
        <v>247</v>
      </c>
      <c r="B31" s="42" t="s">
        <v>124</v>
      </c>
      <c r="C31" s="50"/>
      <c r="D31" s="50"/>
      <c r="E31" s="50"/>
      <c r="F31" s="50"/>
      <c r="G31" s="46"/>
      <c r="H31" s="154">
        <f>SUM(H26:H30)</f>
        <v>0</v>
      </c>
      <c r="I31" s="154">
        <f>SUM(I26:I30)</f>
        <v>0</v>
      </c>
      <c r="J31" s="538">
        <f>SUM(J26:J30)</f>
        <v>0</v>
      </c>
      <c r="K31" s="149">
        <f t="shared" si="0"/>
        <v>0</v>
      </c>
      <c r="L31" s="150" t="str">
        <f t="shared" si="1"/>
        <v>-</v>
      </c>
      <c r="M31" s="151"/>
    </row>
    <row r="32" spans="1:13" ht="12.75" customHeight="1" x14ac:dyDescent="0.4">
      <c r="A32" s="513"/>
      <c r="B32" s="159"/>
      <c r="C32" s="489"/>
      <c r="D32" s="489"/>
      <c r="E32" s="489"/>
      <c r="F32" s="489"/>
      <c r="G32" s="490"/>
      <c r="H32" s="160"/>
      <c r="I32" s="160"/>
      <c r="J32" s="160"/>
      <c r="K32" s="149"/>
      <c r="L32" s="150"/>
    </row>
    <row r="33" spans="1:13" ht="12.75" customHeight="1" x14ac:dyDescent="0.4">
      <c r="A33" s="513">
        <v>4</v>
      </c>
      <c r="B33" s="155" t="s">
        <v>601</v>
      </c>
      <c r="C33" s="491"/>
      <c r="D33" s="491"/>
      <c r="E33" s="491"/>
      <c r="F33" s="491"/>
      <c r="G33" s="43"/>
      <c r="H33" s="321">
        <v>0</v>
      </c>
      <c r="I33" s="321">
        <v>0</v>
      </c>
      <c r="J33" s="321">
        <v>0</v>
      </c>
      <c r="K33" s="149">
        <f t="shared" si="0"/>
        <v>0</v>
      </c>
      <c r="L33" s="150" t="str">
        <f t="shared" si="1"/>
        <v>-</v>
      </c>
      <c r="M33" s="736"/>
    </row>
    <row r="34" spans="1:13" ht="12.75" customHeight="1" x14ac:dyDescent="0.4">
      <c r="A34" s="513"/>
      <c r="B34" s="159"/>
      <c r="C34" s="489"/>
      <c r="D34" s="489"/>
      <c r="E34" s="489"/>
      <c r="F34" s="489"/>
      <c r="G34" s="490"/>
      <c r="H34" s="160"/>
      <c r="I34" s="160"/>
      <c r="J34" s="160"/>
      <c r="K34" s="149"/>
      <c r="L34" s="150"/>
    </row>
    <row r="35" spans="1:13" ht="12.75" customHeight="1" x14ac:dyDescent="0.4">
      <c r="A35" s="513">
        <v>5</v>
      </c>
      <c r="B35" s="283" t="s">
        <v>602</v>
      </c>
      <c r="C35" s="152"/>
      <c r="D35" s="152"/>
      <c r="E35" s="152"/>
      <c r="F35" s="152"/>
      <c r="G35" s="153"/>
      <c r="H35" s="154">
        <f>(H23-H31+H33)</f>
        <v>0</v>
      </c>
      <c r="I35" s="154">
        <f>(I23-I31+I33)</f>
        <v>0</v>
      </c>
      <c r="J35" s="538">
        <f>(J23-J31+J33)</f>
        <v>0</v>
      </c>
      <c r="K35" s="149">
        <f t="shared" si="0"/>
        <v>0</v>
      </c>
      <c r="L35" s="150" t="str">
        <f t="shared" si="1"/>
        <v>-</v>
      </c>
      <c r="M35" s="151"/>
    </row>
    <row r="36" spans="1:13" ht="12.75" customHeight="1" x14ac:dyDescent="0.4">
      <c r="A36" s="513"/>
      <c r="B36" s="159"/>
      <c r="C36" s="489"/>
      <c r="D36" s="489"/>
      <c r="E36" s="489"/>
      <c r="F36" s="489"/>
      <c r="G36" s="490"/>
      <c r="H36" s="160"/>
      <c r="I36" s="160"/>
      <c r="J36" s="160"/>
      <c r="K36" s="149"/>
      <c r="L36" s="150"/>
    </row>
    <row r="37" spans="1:13" ht="12.75" customHeight="1" x14ac:dyDescent="0.4">
      <c r="A37" s="513">
        <v>6</v>
      </c>
      <c r="B37" s="40" t="s">
        <v>125</v>
      </c>
      <c r="C37" s="48"/>
      <c r="D37" s="48"/>
      <c r="E37" s="48"/>
      <c r="F37" s="48"/>
      <c r="G37" s="44"/>
      <c r="H37" s="154">
        <f>H15+H35</f>
        <v>0</v>
      </c>
      <c r="I37" s="154">
        <f>I15+I35</f>
        <v>0</v>
      </c>
      <c r="J37" s="538">
        <f>J15+J35</f>
        <v>0</v>
      </c>
      <c r="K37" s="149">
        <f t="shared" si="0"/>
        <v>0</v>
      </c>
      <c r="L37" s="150" t="str">
        <f t="shared" si="1"/>
        <v>-</v>
      </c>
      <c r="M37" s="151"/>
    </row>
    <row r="38" spans="1:13" ht="12.75" customHeight="1" x14ac:dyDescent="0.4">
      <c r="A38" s="513"/>
      <c r="B38" s="159"/>
      <c r="C38" s="489"/>
      <c r="D38" s="489"/>
      <c r="E38" s="489"/>
      <c r="F38" s="489"/>
      <c r="G38" s="490"/>
      <c r="H38" s="160"/>
      <c r="I38" s="160"/>
      <c r="J38" s="160"/>
      <c r="K38" s="149"/>
      <c r="L38" s="150"/>
    </row>
    <row r="39" spans="1:13" ht="12.75" customHeight="1" x14ac:dyDescent="0.4">
      <c r="A39" s="513">
        <v>7</v>
      </c>
      <c r="B39" s="203" t="s">
        <v>126</v>
      </c>
      <c r="C39" s="204"/>
      <c r="D39" s="204"/>
      <c r="E39" s="204"/>
      <c r="F39" s="204"/>
      <c r="G39" s="205"/>
      <c r="H39" s="162"/>
      <c r="I39" s="162"/>
      <c r="J39" s="162"/>
      <c r="K39" s="149"/>
      <c r="L39" s="150"/>
    </row>
    <row r="40" spans="1:13" ht="12.75" customHeight="1" x14ac:dyDescent="0.4">
      <c r="A40" s="423" t="s">
        <v>251</v>
      </c>
      <c r="B40" s="206"/>
      <c r="C40" s="207" t="s">
        <v>123</v>
      </c>
      <c r="D40" s="208"/>
      <c r="E40" s="208"/>
      <c r="F40" s="208"/>
      <c r="G40" s="209"/>
      <c r="H40" s="321">
        <v>0</v>
      </c>
      <c r="I40" s="321">
        <v>0</v>
      </c>
      <c r="J40" s="321">
        <v>0</v>
      </c>
      <c r="K40" s="149">
        <f t="shared" si="0"/>
        <v>0</v>
      </c>
      <c r="L40" s="150" t="str">
        <f t="shared" si="1"/>
        <v>-</v>
      </c>
      <c r="M40" s="736"/>
    </row>
    <row r="41" spans="1:13" ht="12.75" customHeight="1" x14ac:dyDescent="0.4">
      <c r="A41" s="423" t="s">
        <v>252</v>
      </c>
      <c r="B41" s="206"/>
      <c r="C41" s="207" t="s">
        <v>600</v>
      </c>
      <c r="D41" s="208"/>
      <c r="E41" s="208"/>
      <c r="F41" s="208"/>
      <c r="G41" s="209"/>
      <c r="H41" s="321">
        <v>0</v>
      </c>
      <c r="I41" s="321">
        <v>0</v>
      </c>
      <c r="J41" s="321">
        <v>0</v>
      </c>
      <c r="K41" s="149">
        <f t="shared" si="0"/>
        <v>0</v>
      </c>
      <c r="L41" s="150" t="str">
        <f t="shared" si="1"/>
        <v>-</v>
      </c>
      <c r="M41" s="736"/>
    </row>
    <row r="42" spans="1:13" ht="12.75" customHeight="1" x14ac:dyDescent="0.4">
      <c r="A42" s="423" t="s">
        <v>253</v>
      </c>
      <c r="B42" s="206"/>
      <c r="C42" s="207" t="s">
        <v>648</v>
      </c>
      <c r="D42" s="208"/>
      <c r="E42" s="208"/>
      <c r="F42" s="208"/>
      <c r="G42" s="209"/>
      <c r="H42" s="321">
        <v>0</v>
      </c>
      <c r="I42" s="321">
        <v>0</v>
      </c>
      <c r="J42" s="321">
        <v>0</v>
      </c>
      <c r="K42" s="149">
        <f t="shared" ref="K42" si="4">H42-I42</f>
        <v>0</v>
      </c>
      <c r="L42" s="150" t="str">
        <f t="shared" ref="L42" si="5">IF(AND(OR(H42=0,I42&lt;&gt;0),OR(I42=0,H42&lt;&gt;0)),IF((H42+I42+K42&lt;&gt;0),IF(AND(OR(H42&gt;0,I42&lt;0),OR(I42&gt;0,H42&lt;0)),ABS(K42/MIN(ABS(I42),ABS(H42))),10),"-"),10)</f>
        <v>-</v>
      </c>
      <c r="M42" s="736"/>
    </row>
    <row r="43" spans="1:13" ht="12.75" customHeight="1" x14ac:dyDescent="0.4">
      <c r="A43" s="513" t="s">
        <v>301</v>
      </c>
      <c r="B43" s="206"/>
      <c r="C43" s="207" t="s">
        <v>426</v>
      </c>
      <c r="D43" s="208"/>
      <c r="E43" s="208"/>
      <c r="F43" s="208"/>
      <c r="G43" s="209"/>
      <c r="H43" s="321">
        <v>0</v>
      </c>
      <c r="I43" s="321">
        <v>0</v>
      </c>
      <c r="J43" s="321">
        <v>0</v>
      </c>
      <c r="K43" s="149">
        <f t="shared" si="0"/>
        <v>0</v>
      </c>
      <c r="L43" s="150" t="str">
        <f t="shared" si="1"/>
        <v>-</v>
      </c>
      <c r="M43" s="736"/>
    </row>
    <row r="44" spans="1:13" ht="12.75" customHeight="1" x14ac:dyDescent="0.4">
      <c r="A44" s="513" t="s">
        <v>302</v>
      </c>
      <c r="B44" s="42" t="s">
        <v>127</v>
      </c>
      <c r="C44" s="50"/>
      <c r="D44" s="50"/>
      <c r="E44" s="50"/>
      <c r="F44" s="50"/>
      <c r="G44" s="46"/>
      <c r="H44" s="154">
        <f>SUM(H40:H43)</f>
        <v>0</v>
      </c>
      <c r="I44" s="154">
        <f>SUM(I40:I43)</f>
        <v>0</v>
      </c>
      <c r="J44" s="538">
        <f>SUM(J40:J43)</f>
        <v>0</v>
      </c>
      <c r="K44" s="149">
        <f t="shared" si="0"/>
        <v>0</v>
      </c>
      <c r="L44" s="150" t="str">
        <f t="shared" si="1"/>
        <v>-</v>
      </c>
      <c r="M44" s="151"/>
    </row>
    <row r="45" spans="1:13" ht="12.75" customHeight="1" x14ac:dyDescent="0.4">
      <c r="A45" s="513"/>
      <c r="B45" s="159"/>
      <c r="C45" s="489"/>
      <c r="D45" s="489"/>
      <c r="E45" s="489"/>
      <c r="F45" s="489"/>
      <c r="G45" s="490"/>
      <c r="H45" s="160"/>
      <c r="I45" s="160"/>
      <c r="J45" s="160"/>
      <c r="K45" s="149"/>
      <c r="L45" s="150"/>
    </row>
    <row r="46" spans="1:13" ht="12.75" customHeight="1" x14ac:dyDescent="0.4">
      <c r="A46" s="513">
        <v>8</v>
      </c>
      <c r="B46" s="724" t="s">
        <v>128</v>
      </c>
      <c r="C46" s="725"/>
      <c r="D46" s="725"/>
      <c r="E46" s="725"/>
      <c r="F46" s="725"/>
      <c r="G46" s="726"/>
      <c r="H46" s="162"/>
      <c r="I46" s="162"/>
      <c r="J46" s="162"/>
      <c r="K46" s="149"/>
      <c r="L46" s="150"/>
    </row>
    <row r="47" spans="1:13" ht="12.75" customHeight="1" x14ac:dyDescent="0.4">
      <c r="A47" s="513" t="s">
        <v>303</v>
      </c>
      <c r="B47" s="210"/>
      <c r="C47" s="94" t="s">
        <v>188</v>
      </c>
      <c r="D47" s="491"/>
      <c r="E47" s="491"/>
      <c r="F47" s="211"/>
      <c r="G47" s="43"/>
      <c r="H47" s="284">
        <v>0</v>
      </c>
      <c r="I47" s="284">
        <v>0</v>
      </c>
      <c r="J47" s="284">
        <v>0</v>
      </c>
      <c r="K47" s="149">
        <f t="shared" si="0"/>
        <v>0</v>
      </c>
      <c r="L47" s="150" t="str">
        <f t="shared" si="1"/>
        <v>-</v>
      </c>
      <c r="M47" s="736"/>
    </row>
    <row r="48" spans="1:13" ht="12.75" customHeight="1" x14ac:dyDescent="0.4">
      <c r="A48" s="513" t="s">
        <v>304</v>
      </c>
      <c r="B48" s="148"/>
      <c r="C48" s="723" t="s">
        <v>129</v>
      </c>
      <c r="D48" s="514"/>
      <c r="E48" s="514"/>
      <c r="F48" s="514"/>
      <c r="G48" s="515"/>
      <c r="H48" s="284">
        <v>0</v>
      </c>
      <c r="I48" s="284">
        <v>0</v>
      </c>
      <c r="J48" s="284">
        <v>0</v>
      </c>
      <c r="K48" s="149">
        <f t="shared" si="0"/>
        <v>0</v>
      </c>
      <c r="L48" s="150" t="str">
        <f t="shared" si="1"/>
        <v>-</v>
      </c>
      <c r="M48" s="736"/>
    </row>
    <row r="49" spans="1:13" ht="12.75" customHeight="1" x14ac:dyDescent="0.4">
      <c r="A49" s="513" t="s">
        <v>305</v>
      </c>
      <c r="B49" s="283" t="s">
        <v>182</v>
      </c>
      <c r="C49" s="152"/>
      <c r="D49" s="152"/>
      <c r="E49" s="152"/>
      <c r="F49" s="152"/>
      <c r="G49" s="153"/>
      <c r="H49" s="154">
        <f>SUM(H47:H48)</f>
        <v>0</v>
      </c>
      <c r="I49" s="154">
        <f>SUM(I47:I48)</f>
        <v>0</v>
      </c>
      <c r="J49" s="538">
        <f>SUM(J47:J48)</f>
        <v>0</v>
      </c>
      <c r="K49" s="149">
        <f t="shared" si="0"/>
        <v>0</v>
      </c>
      <c r="L49" s="150" t="str">
        <f t="shared" si="1"/>
        <v>-</v>
      </c>
      <c r="M49" s="151"/>
    </row>
    <row r="50" spans="1:13" ht="12.75" customHeight="1" x14ac:dyDescent="0.4">
      <c r="A50" s="513"/>
      <c r="B50" s="159"/>
      <c r="C50" s="489"/>
      <c r="D50" s="489"/>
      <c r="E50" s="489"/>
      <c r="F50" s="489"/>
      <c r="G50" s="490"/>
      <c r="H50" s="160"/>
      <c r="I50" s="160"/>
      <c r="J50" s="160"/>
      <c r="K50" s="149"/>
      <c r="L50" s="150"/>
    </row>
    <row r="51" spans="1:13" ht="12.75" customHeight="1" x14ac:dyDescent="0.4">
      <c r="A51" s="513">
        <v>9</v>
      </c>
      <c r="B51" s="283" t="s">
        <v>130</v>
      </c>
      <c r="C51" s="152"/>
      <c r="D51" s="152"/>
      <c r="E51" s="152"/>
      <c r="F51" s="152"/>
      <c r="G51" s="153"/>
      <c r="H51" s="154">
        <f>(H37-H44-H49)</f>
        <v>0</v>
      </c>
      <c r="I51" s="154">
        <f>(I37-I44-I49)</f>
        <v>0</v>
      </c>
      <c r="J51" s="538">
        <f>(J37-J44-J49)</f>
        <v>0</v>
      </c>
      <c r="K51" s="149">
        <f t="shared" si="0"/>
        <v>0</v>
      </c>
      <c r="L51" s="150" t="str">
        <f t="shared" si="1"/>
        <v>-</v>
      </c>
      <c r="M51" s="151"/>
    </row>
    <row r="52" spans="1:13" ht="12.75" customHeight="1" x14ac:dyDescent="0.4">
      <c r="A52" s="513"/>
      <c r="B52" s="159"/>
      <c r="C52" s="489"/>
      <c r="D52" s="489"/>
      <c r="E52" s="489"/>
      <c r="F52" s="489"/>
      <c r="G52" s="490"/>
      <c r="H52" s="160"/>
      <c r="I52" s="160"/>
      <c r="J52" s="160"/>
      <c r="K52" s="149"/>
      <c r="L52" s="150"/>
    </row>
    <row r="53" spans="1:13" ht="12.75" customHeight="1" x14ac:dyDescent="0.4">
      <c r="A53" s="513">
        <v>10</v>
      </c>
      <c r="B53" s="724" t="s">
        <v>409</v>
      </c>
      <c r="C53" s="725"/>
      <c r="D53" s="725"/>
      <c r="E53" s="725"/>
      <c r="F53" s="725"/>
      <c r="G53" s="726"/>
      <c r="H53" s="162"/>
      <c r="I53" s="162"/>
      <c r="J53" s="162"/>
      <c r="K53" s="149"/>
      <c r="L53" s="150"/>
    </row>
    <row r="54" spans="1:13" ht="12.75" customHeight="1" x14ac:dyDescent="0.4">
      <c r="A54" s="513" t="s">
        <v>254</v>
      </c>
      <c r="B54" s="148"/>
      <c r="C54" s="723" t="s">
        <v>306</v>
      </c>
      <c r="D54" s="514"/>
      <c r="E54" s="514"/>
      <c r="F54" s="514"/>
      <c r="G54" s="515"/>
      <c r="H54" s="282">
        <f>Table_2_UK!H24</f>
        <v>0</v>
      </c>
      <c r="I54" s="284">
        <v>0</v>
      </c>
      <c r="J54" s="560">
        <f>Table_2_UK!I15</f>
        <v>0</v>
      </c>
      <c r="K54" s="149">
        <f t="shared" si="0"/>
        <v>0</v>
      </c>
      <c r="L54" s="150" t="str">
        <f t="shared" si="1"/>
        <v>-</v>
      </c>
      <c r="M54" s="736"/>
    </row>
    <row r="55" spans="1:13" ht="12.75" customHeight="1" x14ac:dyDescent="0.4">
      <c r="A55" s="513" t="s">
        <v>255</v>
      </c>
      <c r="B55" s="148"/>
      <c r="C55" s="723" t="s">
        <v>131</v>
      </c>
      <c r="D55" s="514"/>
      <c r="E55" s="514"/>
      <c r="F55" s="514"/>
      <c r="G55" s="515"/>
      <c r="H55" s="282">
        <f>Table_2_UK!I24</f>
        <v>0</v>
      </c>
      <c r="I55" s="284">
        <v>0</v>
      </c>
      <c r="J55" s="560">
        <f>Table_2_UK!J15</f>
        <v>0</v>
      </c>
      <c r="K55" s="149">
        <f t="shared" si="0"/>
        <v>0</v>
      </c>
      <c r="L55" s="150" t="str">
        <f t="shared" si="1"/>
        <v>-</v>
      </c>
      <c r="M55" s="736"/>
    </row>
    <row r="56" spans="1:13" ht="12.75" customHeight="1" x14ac:dyDescent="0.4">
      <c r="A56" s="513">
        <v>11</v>
      </c>
      <c r="B56" s="724" t="s">
        <v>408</v>
      </c>
      <c r="C56" s="725"/>
      <c r="D56" s="725"/>
      <c r="E56" s="725"/>
      <c r="F56" s="725"/>
      <c r="G56" s="726"/>
      <c r="H56" s="162"/>
      <c r="I56" s="162"/>
      <c r="J56" s="162"/>
      <c r="K56" s="149"/>
      <c r="L56" s="150"/>
    </row>
    <row r="57" spans="1:13" ht="12.75" customHeight="1" x14ac:dyDescent="0.4">
      <c r="A57" s="513" t="s">
        <v>574</v>
      </c>
      <c r="B57" s="148"/>
      <c r="C57" s="723" t="s">
        <v>132</v>
      </c>
      <c r="D57" s="514"/>
      <c r="E57" s="514"/>
      <c r="F57" s="514"/>
      <c r="G57" s="515"/>
      <c r="H57" s="282">
        <f>Table_2_UK!J24</f>
        <v>0</v>
      </c>
      <c r="I57" s="284">
        <v>0</v>
      </c>
      <c r="J57" s="560">
        <f>Table_2_UK!K15</f>
        <v>0</v>
      </c>
      <c r="K57" s="149">
        <f t="shared" si="0"/>
        <v>0</v>
      </c>
      <c r="L57" s="150" t="str">
        <f t="shared" si="1"/>
        <v>-</v>
      </c>
      <c r="M57" s="736"/>
    </row>
    <row r="58" spans="1:13" ht="12.75" customHeight="1" x14ac:dyDescent="0.4">
      <c r="A58" s="513" t="s">
        <v>575</v>
      </c>
      <c r="B58" s="148"/>
      <c r="C58" s="723" t="s">
        <v>133</v>
      </c>
      <c r="D58" s="514"/>
      <c r="E58" s="514"/>
      <c r="F58" s="514"/>
      <c r="G58" s="515"/>
      <c r="H58" s="282">
        <f>Table_2_UK!K24</f>
        <v>0</v>
      </c>
      <c r="I58" s="284">
        <v>0</v>
      </c>
      <c r="J58" s="560">
        <f>Table_2_UK!L15</f>
        <v>0</v>
      </c>
      <c r="K58" s="149">
        <f t="shared" si="0"/>
        <v>0</v>
      </c>
      <c r="L58" s="150" t="str">
        <f t="shared" si="1"/>
        <v>-</v>
      </c>
      <c r="M58" s="736"/>
    </row>
    <row r="59" spans="1:13" ht="12.75" customHeight="1" x14ac:dyDescent="0.4">
      <c r="A59" s="513">
        <v>12</v>
      </c>
      <c r="B59" s="283" t="s">
        <v>406</v>
      </c>
      <c r="C59" s="152"/>
      <c r="D59" s="152"/>
      <c r="E59" s="152"/>
      <c r="F59" s="152"/>
      <c r="G59" s="153"/>
      <c r="H59" s="154">
        <f>SUM(H54:H58)</f>
        <v>0</v>
      </c>
      <c r="I59" s="154">
        <f>SUM(I54:I58)</f>
        <v>0</v>
      </c>
      <c r="J59" s="538">
        <f>SUM(J54:J58)</f>
        <v>0</v>
      </c>
      <c r="K59" s="149">
        <f t="shared" si="0"/>
        <v>0</v>
      </c>
      <c r="L59" s="150" t="str">
        <f t="shared" si="1"/>
        <v>-</v>
      </c>
      <c r="M59" s="151"/>
    </row>
    <row r="60" spans="1:13" ht="12.75" customHeight="1" x14ac:dyDescent="0.4">
      <c r="A60" s="513"/>
      <c r="B60" s="155"/>
      <c r="C60" s="491"/>
      <c r="D60" s="491"/>
      <c r="E60" s="491"/>
      <c r="F60" s="212"/>
      <c r="G60" s="43"/>
      <c r="H60" s="165"/>
      <c r="I60" s="165"/>
      <c r="J60" s="165"/>
      <c r="K60" s="149"/>
      <c r="L60" s="150"/>
    </row>
    <row r="61" spans="1:13" ht="12.75" customHeight="1" x14ac:dyDescent="0.4">
      <c r="A61" s="513">
        <v>13</v>
      </c>
      <c r="B61" s="159" t="s">
        <v>105</v>
      </c>
      <c r="C61" s="489"/>
      <c r="D61" s="489"/>
      <c r="E61" s="489"/>
      <c r="F61" s="489"/>
      <c r="G61" s="490"/>
      <c r="H61" s="282">
        <f>Table_2_UK!M24</f>
        <v>0</v>
      </c>
      <c r="I61" s="284">
        <v>0</v>
      </c>
      <c r="J61" s="284">
        <v>0</v>
      </c>
      <c r="K61" s="149">
        <f t="shared" si="0"/>
        <v>0</v>
      </c>
      <c r="L61" s="150" t="str">
        <f t="shared" si="1"/>
        <v>-</v>
      </c>
      <c r="M61" s="736"/>
    </row>
    <row r="62" spans="1:13" ht="12.75" customHeight="1" x14ac:dyDescent="0.4">
      <c r="A62" s="513"/>
      <c r="B62" s="159"/>
      <c r="C62" s="489"/>
      <c r="D62" s="489"/>
      <c r="E62" s="489"/>
      <c r="F62" s="489"/>
      <c r="G62" s="490"/>
      <c r="H62" s="213"/>
      <c r="I62" s="160"/>
      <c r="J62" s="160"/>
      <c r="K62" s="149"/>
      <c r="L62" s="150"/>
    </row>
    <row r="63" spans="1:13" ht="12.75" customHeight="1" x14ac:dyDescent="0.4">
      <c r="A63" s="513">
        <v>14</v>
      </c>
      <c r="B63" s="283" t="s">
        <v>407</v>
      </c>
      <c r="C63" s="152"/>
      <c r="D63" s="152"/>
      <c r="E63" s="152"/>
      <c r="F63" s="152"/>
      <c r="G63" s="153"/>
      <c r="H63" s="154">
        <f>(H59+H61)</f>
        <v>0</v>
      </c>
      <c r="I63" s="154">
        <f>(I59+I61)</f>
        <v>0</v>
      </c>
      <c r="J63" s="538">
        <f>(J59+J61)</f>
        <v>0</v>
      </c>
      <c r="K63" s="149">
        <f t="shared" si="0"/>
        <v>0</v>
      </c>
      <c r="L63" s="150" t="str">
        <f t="shared" si="1"/>
        <v>-</v>
      </c>
      <c r="M63" s="151"/>
    </row>
    <row r="64" spans="1:13" ht="12.75" customHeight="1" x14ac:dyDescent="0.4"/>
    <row r="65" ht="12.75" customHeight="1" x14ac:dyDescent="0.4"/>
    <row r="66" ht="12.75" customHeight="1" x14ac:dyDescent="0.4"/>
    <row r="67" ht="12.75" customHeight="1" x14ac:dyDescent="0.4"/>
  </sheetData>
  <sheetProtection algorithmName="SHA-512" hashValue="xMS1BZylG8I41BmuPu0+UBg5ycPhYYLBhlJfAxXKKJzR5mc+vBHg7ZIMNmnauNoulosZpAWwZj8ckF01clQwKg==" saltValue="Vu/inq5EIEsoPvnObz2SKg==" spinCount="100000" sheet="1" objects="1" scenarios="1"/>
  <mergeCells count="3">
    <mergeCell ref="B1:D1"/>
    <mergeCell ref="I1:I2"/>
    <mergeCell ref="J1:J2"/>
  </mergeCells>
  <conditionalFormatting sqref="M18:M22">
    <cfRule type="expression" dxfId="578" priority="46">
      <formula>AND(OR((L18)&gt;2,(L18)&lt;-2),(L18)&lt;&gt;"-",OR((K18)&gt;750,(K18)&lt;-750))</formula>
    </cfRule>
  </conditionalFormatting>
  <conditionalFormatting sqref="M6:M8">
    <cfRule type="expression" dxfId="577" priority="41">
      <formula>AND(OR((L6)&gt;2,(L6)&lt;-2),(L6)&lt;&gt;"-",OR((K6)&gt;750,(K6)&lt;-750))</formula>
    </cfRule>
  </conditionalFormatting>
  <conditionalFormatting sqref="M10:M14">
    <cfRule type="expression" dxfId="576" priority="40">
      <formula>AND(OR((L10)&gt;2,(L10)&lt;-2),(L10)&lt;&gt;"-",OR((K10)&gt;750,(K10)&lt;-750))</formula>
    </cfRule>
  </conditionalFormatting>
  <conditionalFormatting sqref="M26:M30">
    <cfRule type="expression" dxfId="575" priority="39">
      <formula>AND(OR((L26)&gt;2,(L26)&lt;-2),(L26)&lt;&gt;"-",OR((K26)&gt;750,(K26)&lt;-750))</formula>
    </cfRule>
  </conditionalFormatting>
  <conditionalFormatting sqref="M33">
    <cfRule type="expression" dxfId="574" priority="38">
      <formula>AND(OR((L33)&gt;2,(L33)&lt;-2),(L33)&lt;&gt;"-",OR((K33)&gt;750,(K33)&lt;-750))</formula>
    </cfRule>
  </conditionalFormatting>
  <conditionalFormatting sqref="M40:M43">
    <cfRule type="expression" dxfId="573" priority="37">
      <formula>AND(OR((L40)&gt;2,(L40)&lt;-2),(L40)&lt;&gt;"-",OR((K40)&gt;750,(K40)&lt;-750))</formula>
    </cfRule>
  </conditionalFormatting>
  <conditionalFormatting sqref="M47:M48">
    <cfRule type="expression" dxfId="572" priority="36">
      <formula>AND(OR((L47)&gt;2,(L47)&lt;-2),(L47)&lt;&gt;"-",OR((K47)&gt;750,(K47)&lt;-750))</formula>
    </cfRule>
  </conditionalFormatting>
  <conditionalFormatting sqref="M54:M55">
    <cfRule type="expression" dxfId="571" priority="35">
      <formula>AND(OR((L54)&gt;2,(L54)&lt;-2),(L54)&lt;&gt;"-",OR((K54)&gt;750,(K54)&lt;-750))</formula>
    </cfRule>
  </conditionalFormatting>
  <conditionalFormatting sqref="M57:M58">
    <cfRule type="expression" dxfId="570" priority="34">
      <formula>AND(OR((L57)&gt;2,(L57)&lt;-2),(L57)&lt;&gt;"-",OR((K57)&gt;750,(K57)&lt;-750))</formula>
    </cfRule>
  </conditionalFormatting>
  <conditionalFormatting sqref="M61">
    <cfRule type="expression" dxfId="569" priority="33">
      <formula>AND(OR((L61)&gt;2,(L61)&lt;-2),(L61)&lt;&gt;"-",OR((K61)&gt;750,(K61)&lt;-750))</formula>
    </cfRule>
  </conditionalFormatting>
  <conditionalFormatting sqref="I6">
    <cfRule type="expression" dxfId="568" priority="30">
      <formula>I6&lt;&gt;J6</formula>
    </cfRule>
  </conditionalFormatting>
  <conditionalFormatting sqref="I7">
    <cfRule type="expression" dxfId="567" priority="29">
      <formula>I7&lt;&gt;J7</formula>
    </cfRule>
  </conditionalFormatting>
  <conditionalFormatting sqref="I8">
    <cfRule type="expression" dxfId="566" priority="28">
      <formula>I8&lt;&gt;J8</formula>
    </cfRule>
  </conditionalFormatting>
  <conditionalFormatting sqref="I10">
    <cfRule type="expression" dxfId="565" priority="27">
      <formula>I10&lt;&gt;J10</formula>
    </cfRule>
  </conditionalFormatting>
  <conditionalFormatting sqref="I11">
    <cfRule type="expression" dxfId="564" priority="26">
      <formula>I11&lt;&gt;J11</formula>
    </cfRule>
  </conditionalFormatting>
  <conditionalFormatting sqref="I12">
    <cfRule type="expression" dxfId="563" priority="25">
      <formula>I12&lt;&gt;J12</formula>
    </cfRule>
  </conditionalFormatting>
  <conditionalFormatting sqref="I13">
    <cfRule type="expression" dxfId="562" priority="24">
      <formula>I13&lt;&gt;J13</formula>
    </cfRule>
  </conditionalFormatting>
  <conditionalFormatting sqref="I14">
    <cfRule type="expression" dxfId="561" priority="23">
      <formula>I14&lt;&gt;J14</formula>
    </cfRule>
  </conditionalFormatting>
  <conditionalFormatting sqref="I18">
    <cfRule type="expression" dxfId="560" priority="22">
      <formula>I18&lt;&gt;J18</formula>
    </cfRule>
  </conditionalFormatting>
  <conditionalFormatting sqref="I19">
    <cfRule type="expression" dxfId="559" priority="21">
      <formula>I19&lt;&gt;J19</formula>
    </cfRule>
  </conditionalFormatting>
  <conditionalFormatting sqref="I20">
    <cfRule type="expression" dxfId="558" priority="20">
      <formula>I20&lt;&gt;J20</formula>
    </cfRule>
  </conditionalFormatting>
  <conditionalFormatting sqref="I21">
    <cfRule type="expression" dxfId="557" priority="19">
      <formula>I21&lt;&gt;J21</formula>
    </cfRule>
  </conditionalFormatting>
  <conditionalFormatting sqref="I22">
    <cfRule type="expression" dxfId="556" priority="18">
      <formula>I22&lt;&gt;J22</formula>
    </cfRule>
  </conditionalFormatting>
  <conditionalFormatting sqref="I26">
    <cfRule type="expression" dxfId="555" priority="17">
      <formula>I26&lt;&gt;J26</formula>
    </cfRule>
  </conditionalFormatting>
  <conditionalFormatting sqref="I27">
    <cfRule type="expression" dxfId="554" priority="16">
      <formula>I27&lt;&gt;J27</formula>
    </cfRule>
  </conditionalFormatting>
  <conditionalFormatting sqref="I28">
    <cfRule type="expression" dxfId="553" priority="15">
      <formula>I28&lt;&gt;J28</formula>
    </cfRule>
  </conditionalFormatting>
  <conditionalFormatting sqref="I29">
    <cfRule type="expression" dxfId="552" priority="14">
      <formula>I29&lt;&gt;J29</formula>
    </cfRule>
  </conditionalFormatting>
  <conditionalFormatting sqref="I30">
    <cfRule type="expression" dxfId="551" priority="13">
      <formula>I30&lt;&gt;J30</formula>
    </cfRule>
  </conditionalFormatting>
  <conditionalFormatting sqref="I33">
    <cfRule type="expression" dxfId="550" priority="12">
      <formula>I33&lt;&gt;J33</formula>
    </cfRule>
  </conditionalFormatting>
  <conditionalFormatting sqref="I40">
    <cfRule type="expression" dxfId="549" priority="11">
      <formula>I40&lt;&gt;J40</formula>
    </cfRule>
  </conditionalFormatting>
  <conditionalFormatting sqref="I41">
    <cfRule type="expression" dxfId="548" priority="10">
      <formula>I41&lt;&gt;J41</formula>
    </cfRule>
  </conditionalFormatting>
  <conditionalFormatting sqref="I42">
    <cfRule type="expression" dxfId="547" priority="9">
      <formula>I42&lt;&gt;J42</formula>
    </cfRule>
  </conditionalFormatting>
  <conditionalFormatting sqref="I43">
    <cfRule type="expression" dxfId="546" priority="8">
      <formula>I43&lt;&gt;J43</formula>
    </cfRule>
  </conditionalFormatting>
  <conditionalFormatting sqref="I47">
    <cfRule type="expression" dxfId="545" priority="7">
      <formula>I47&lt;&gt;J47</formula>
    </cfRule>
  </conditionalFormatting>
  <conditionalFormatting sqref="I48">
    <cfRule type="expression" dxfId="544" priority="6">
      <formula>I48&lt;&gt;J48</formula>
    </cfRule>
  </conditionalFormatting>
  <conditionalFormatting sqref="I54">
    <cfRule type="expression" dxfId="543" priority="5">
      <formula>I54&lt;&gt;J54</formula>
    </cfRule>
  </conditionalFormatting>
  <conditionalFormatting sqref="I55">
    <cfRule type="expression" dxfId="542" priority="4">
      <formula>I55&lt;&gt;J55</formula>
    </cfRule>
  </conditionalFormatting>
  <conditionalFormatting sqref="I57">
    <cfRule type="expression" dxfId="541" priority="3">
      <formula>I57&lt;&gt;J57</formula>
    </cfRule>
  </conditionalFormatting>
  <conditionalFormatting sqref="I58">
    <cfRule type="expression" dxfId="540" priority="2">
      <formula>I58&lt;&gt;J58</formula>
    </cfRule>
  </conditionalFormatting>
  <conditionalFormatting sqref="I61">
    <cfRule type="expression" dxfId="539" priority="1">
      <formula>I61&lt;&gt;J61</formula>
    </cfRule>
  </conditionalFormatting>
  <dataValidations count="5">
    <dataValidation type="whole" operator="greaterThan" allowBlank="1" showInputMessage="1" showErrorMessage="1" promptTitle="Liabilities" prompt="should be entered as a negative" sqref="H33:J33" xr:uid="{00000000-0002-0000-0500-000000000000}">
      <formula1>-999999999</formula1>
    </dataValidation>
    <dataValidation type="whole" operator="greaterThan" allowBlank="1" showInputMessage="1" showErrorMessage="1" promptTitle="If a value is entered here…" prompt="it must be a negative value." sqref="J8" xr:uid="{00000000-0002-0000-0500-000001000000}">
      <formula1>-999999999</formula1>
    </dataValidation>
    <dataValidation type="whole" operator="greaterThan" allowBlank="1" showInputMessage="1" showErrorMessage="1" errorTitle="Whole numbers only allowed" error="All monies should be independently rounded to the nearest £1,000." sqref="H6:J7 H10:J14 H18:J22 H26:J30 H40:J43 H47:J48" xr:uid="{00000000-0002-0000-0500-000002000000}">
      <formula1>-99999999</formula1>
    </dataValidation>
    <dataValidation type="whole" allowBlank="1" showInputMessage="1" showErrorMessage="1" promptTitle="If a value is entered here…" prompt="it must be a negative value." sqref="H8" xr:uid="{38ECBD8A-6F7E-40D5-896F-AA6344C0F1CA}">
      <formula1>-999999999</formula1>
      <formula2>0</formula2>
    </dataValidation>
    <dataValidation type="whole" allowBlank="1" showInputMessage="1" showErrorMessage="1" promptTitle="If a value is entered here…" prompt="it must be a negative value." sqref="I8" xr:uid="{E111BA6F-87A6-4EA7-A5BF-49FAE5723366}">
      <formula1>-9999999999</formula1>
      <formula2>0</formula2>
    </dataValidation>
  </dataValidations>
  <printOptions headings="1"/>
  <pageMargins left="0.70866141732283472" right="0.70866141732283472" top="0.74803149606299213" bottom="0.74803149606299213" header="0.31496062992125984" footer="0.31496062992125984"/>
  <pageSetup paperSize="9" scale="78" orientation="portrait" r:id="rId1"/>
  <ignoredErrors>
    <ignoredError sqref="H20 H21" unlockedFormula="1"/>
    <ignoredError sqref="H9"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'Hide_me(drop_downs)'!$A$6:$A$10</xm:f>
          </x14:formula1>
          <xm:sqref>M47:M48 M54:M55 M33 M18:M22 M40:M43 M26:M30 M61 M57:M58 M6:M8 M10:M14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19"/>
  <sheetViews>
    <sheetView zoomScale="90" zoomScaleNormal="90" workbookViewId="0"/>
  </sheetViews>
  <sheetFormatPr defaultColWidth="9.15625" defaultRowHeight="14.4" x14ac:dyDescent="0.55000000000000004"/>
  <cols>
    <col min="1" max="1" width="12" style="216" bestFit="1" customWidth="1"/>
    <col min="2" max="2" width="2" style="216" customWidth="1"/>
    <col min="3" max="3" width="68.3671875" style="216" bestFit="1" customWidth="1"/>
    <col min="4" max="4" width="3" style="216" hidden="1" customWidth="1"/>
    <col min="5" max="5" width="2.68359375" style="216" hidden="1" customWidth="1"/>
    <col min="6" max="6" width="2.15625" style="216" hidden="1" customWidth="1"/>
    <col min="7" max="7" width="2.20703125" style="216" hidden="1" customWidth="1"/>
    <col min="8" max="8" width="15.68359375" style="216" customWidth="1"/>
    <col min="9" max="9" width="17.15625" style="216" customWidth="1"/>
    <col min="10" max="10" width="14.83984375" style="216" hidden="1" customWidth="1"/>
    <col min="11" max="11" width="14.3671875" style="216" hidden="1" customWidth="1"/>
    <col min="12" max="12" width="14.3671875" style="223" hidden="1" customWidth="1"/>
    <col min="13" max="13" width="53.68359375" style="216" customWidth="1"/>
    <col min="14" max="16384" width="9.15625" style="216"/>
  </cols>
  <sheetData>
    <row r="1" spans="1:13" ht="15.75" customHeight="1" x14ac:dyDescent="0.55000000000000004">
      <c r="A1" s="214" t="s">
        <v>354</v>
      </c>
      <c r="B1" s="215" t="s">
        <v>386</v>
      </c>
      <c r="C1" s="215"/>
      <c r="D1" s="215"/>
      <c r="E1" s="215"/>
      <c r="F1" s="215"/>
      <c r="G1" s="215"/>
      <c r="H1" s="281"/>
      <c r="I1" s="790" t="s">
        <v>853</v>
      </c>
      <c r="J1" s="790" t="s">
        <v>854</v>
      </c>
      <c r="K1" s="121"/>
      <c r="L1" s="133"/>
      <c r="M1" s="121"/>
    </row>
    <row r="2" spans="1:13" ht="88" customHeight="1" x14ac:dyDescent="0.55000000000000004">
      <c r="A2" s="217"/>
      <c r="B2" s="218"/>
      <c r="C2" s="218"/>
      <c r="D2" s="218"/>
      <c r="E2" s="218"/>
      <c r="F2" s="218"/>
      <c r="G2" s="218"/>
      <c r="H2" s="219"/>
      <c r="I2" s="791"/>
      <c r="J2" s="791"/>
      <c r="K2" s="121"/>
      <c r="L2" s="133"/>
      <c r="M2" s="136" t="s">
        <v>1167</v>
      </c>
    </row>
    <row r="3" spans="1:13" ht="51.75" customHeight="1" x14ac:dyDescent="0.55000000000000004">
      <c r="A3" s="217"/>
      <c r="B3" s="218"/>
      <c r="C3" s="218"/>
      <c r="D3" s="218"/>
      <c r="E3" s="218"/>
      <c r="F3" s="218"/>
      <c r="G3" s="220"/>
      <c r="H3" s="199" t="s">
        <v>1173</v>
      </c>
      <c r="I3" s="199" t="s">
        <v>851</v>
      </c>
      <c r="J3" s="257" t="s">
        <v>851</v>
      </c>
      <c r="K3" s="134"/>
      <c r="L3" s="135"/>
      <c r="M3" s="140" t="s">
        <v>387</v>
      </c>
    </row>
    <row r="4" spans="1:13" ht="30" customHeight="1" x14ac:dyDescent="0.55000000000000004">
      <c r="A4" s="221"/>
      <c r="B4" s="724" t="s">
        <v>112</v>
      </c>
      <c r="C4" s="725"/>
      <c r="D4" s="725"/>
      <c r="E4" s="725"/>
      <c r="F4" s="725"/>
      <c r="G4" s="726"/>
      <c r="H4" s="144"/>
      <c r="I4" s="144"/>
      <c r="J4" s="144"/>
      <c r="K4" s="142" t="s">
        <v>88</v>
      </c>
      <c r="L4" s="133" t="s">
        <v>377</v>
      </c>
      <c r="M4" s="143" t="s">
        <v>388</v>
      </c>
    </row>
    <row r="5" spans="1:13" ht="12.75" customHeight="1" x14ac:dyDescent="0.55000000000000004">
      <c r="A5" s="221">
        <v>1</v>
      </c>
      <c r="B5" s="51" t="s">
        <v>111</v>
      </c>
      <c r="C5" s="47"/>
      <c r="D5" s="47"/>
      <c r="E5" s="47"/>
      <c r="F5" s="47"/>
      <c r="G5" s="53"/>
      <c r="H5" s="165"/>
      <c r="I5" s="165"/>
      <c r="J5" s="165"/>
      <c r="K5" s="146" t="s">
        <v>376</v>
      </c>
      <c r="L5" s="147" t="s">
        <v>376</v>
      </c>
      <c r="M5" s="142" t="s">
        <v>368</v>
      </c>
    </row>
    <row r="6" spans="1:13" ht="12.75" customHeight="1" x14ac:dyDescent="0.55000000000000004">
      <c r="A6" s="513" t="s">
        <v>219</v>
      </c>
      <c r="B6" s="22"/>
      <c r="C6" s="93" t="s">
        <v>115</v>
      </c>
      <c r="D6" s="47"/>
      <c r="E6" s="47"/>
      <c r="F6" s="47"/>
      <c r="G6" s="54"/>
      <c r="H6" s="321">
        <v>0</v>
      </c>
      <c r="I6" s="321">
        <v>0</v>
      </c>
      <c r="J6" s="321">
        <v>0</v>
      </c>
      <c r="K6" s="149">
        <f>H6-I6</f>
        <v>0</v>
      </c>
      <c r="L6" s="150" t="str">
        <f>IF(AND(OR(H6=0,I6&lt;&gt;0),OR(I6=0,H6&lt;&gt;0)),IF((H6+I6+K6&lt;&gt;0),IF(AND(OR(H6&gt;0,I6&lt;0),OR(I6&gt;0,H6&lt;0)),ABS(K6/MIN(ABS(I6),ABS(H6))),10),"-"),10)</f>
        <v>-</v>
      </c>
      <c r="M6" s="736"/>
    </row>
    <row r="7" spans="1:13" ht="12.75" customHeight="1" x14ac:dyDescent="0.55000000000000004">
      <c r="A7" s="513" t="s">
        <v>220</v>
      </c>
      <c r="B7" s="22"/>
      <c r="C7" s="93" t="s">
        <v>116</v>
      </c>
      <c r="D7" s="47"/>
      <c r="E7" s="47"/>
      <c r="F7" s="47"/>
      <c r="G7" s="54"/>
      <c r="H7" s="321">
        <v>0</v>
      </c>
      <c r="I7" s="321">
        <v>0</v>
      </c>
      <c r="J7" s="321">
        <v>0</v>
      </c>
      <c r="K7" s="149">
        <f t="shared" ref="K7:K19" si="0">H7-I7</f>
        <v>0</v>
      </c>
      <c r="L7" s="150" t="str">
        <f t="shared" ref="L7:L19" si="1">IF(AND(OR(H7=0,I7&lt;&gt;0),OR(I7=0,H7&lt;&gt;0)),IF((H7+I7+K7&lt;&gt;0),IF(AND(OR(H7&gt;0,I7&lt;0),OR(I7&gt;0,H7&lt;0)),ABS(K7/MIN(ABS(I7),ABS(H7))),10),"-"),10)</f>
        <v>-</v>
      </c>
      <c r="M7" s="736"/>
    </row>
    <row r="8" spans="1:13" ht="12.75" customHeight="1" x14ac:dyDescent="0.55000000000000004">
      <c r="A8" s="513" t="s">
        <v>221</v>
      </c>
      <c r="B8" s="22"/>
      <c r="C8" s="93" t="s">
        <v>117</v>
      </c>
      <c r="D8" s="47"/>
      <c r="E8" s="47"/>
      <c r="F8" s="47"/>
      <c r="G8" s="54"/>
      <c r="H8" s="321">
        <v>0</v>
      </c>
      <c r="I8" s="321">
        <v>0</v>
      </c>
      <c r="J8" s="321">
        <v>0</v>
      </c>
      <c r="K8" s="149">
        <f t="shared" si="0"/>
        <v>0</v>
      </c>
      <c r="L8" s="150" t="str">
        <f t="shared" si="1"/>
        <v>-</v>
      </c>
      <c r="M8" s="736"/>
    </row>
    <row r="9" spans="1:13" ht="12.75" customHeight="1" x14ac:dyDescent="0.55000000000000004">
      <c r="A9" s="513" t="s">
        <v>222</v>
      </c>
      <c r="B9" s="22"/>
      <c r="C9" s="93" t="s">
        <v>118</v>
      </c>
      <c r="D9" s="47"/>
      <c r="E9" s="47"/>
      <c r="F9" s="47"/>
      <c r="G9" s="54"/>
      <c r="H9" s="321">
        <v>0</v>
      </c>
      <c r="I9" s="321">
        <v>0</v>
      </c>
      <c r="J9" s="321">
        <v>0</v>
      </c>
      <c r="K9" s="149">
        <f t="shared" si="0"/>
        <v>0</v>
      </c>
      <c r="L9" s="150" t="str">
        <f t="shared" si="1"/>
        <v>-</v>
      </c>
      <c r="M9" s="736"/>
    </row>
    <row r="10" spans="1:13" ht="12.75" customHeight="1" x14ac:dyDescent="0.55000000000000004">
      <c r="A10" s="513" t="s">
        <v>223</v>
      </c>
      <c r="B10" s="22"/>
      <c r="C10" s="93" t="s">
        <v>847</v>
      </c>
      <c r="D10" s="47"/>
      <c r="E10" s="47"/>
      <c r="F10" s="47"/>
      <c r="G10" s="54"/>
      <c r="H10" s="321">
        <v>0</v>
      </c>
      <c r="I10" s="321">
        <v>0</v>
      </c>
      <c r="J10" s="321">
        <v>0</v>
      </c>
      <c r="K10" s="149">
        <f t="shared" si="0"/>
        <v>0</v>
      </c>
      <c r="L10" s="150" t="str">
        <f t="shared" si="1"/>
        <v>-</v>
      </c>
      <c r="M10" s="736"/>
    </row>
    <row r="11" spans="1:13" ht="12.75" customHeight="1" x14ac:dyDescent="0.55000000000000004">
      <c r="A11" s="513" t="s">
        <v>224</v>
      </c>
      <c r="B11" s="52" t="s">
        <v>154</v>
      </c>
      <c r="C11" s="57"/>
      <c r="D11" s="57"/>
      <c r="E11" s="57"/>
      <c r="F11" s="57"/>
      <c r="G11" s="55"/>
      <c r="H11" s="154">
        <f>SUM(H6:H10)</f>
        <v>0</v>
      </c>
      <c r="I11" s="154">
        <f>SUM(I6:I10)</f>
        <v>0</v>
      </c>
      <c r="J11" s="538">
        <f>SUM(J6:J10)</f>
        <v>0</v>
      </c>
      <c r="K11" s="149">
        <f t="shared" si="0"/>
        <v>0</v>
      </c>
      <c r="L11" s="150" t="str">
        <f t="shared" si="1"/>
        <v>-</v>
      </c>
      <c r="M11" s="151"/>
    </row>
    <row r="12" spans="1:13" ht="12.75" customHeight="1" x14ac:dyDescent="0.55000000000000004">
      <c r="A12" s="513"/>
      <c r="B12" s="51"/>
      <c r="C12" s="47"/>
      <c r="D12" s="47"/>
      <c r="E12" s="47"/>
      <c r="F12" s="47"/>
      <c r="G12" s="53"/>
      <c r="H12" s="165"/>
      <c r="I12" s="165"/>
      <c r="J12" s="165"/>
      <c r="K12" s="149"/>
      <c r="L12" s="150"/>
    </row>
    <row r="13" spans="1:13" ht="12.75" customHeight="1" x14ac:dyDescent="0.55000000000000004">
      <c r="A13" s="513">
        <v>2</v>
      </c>
      <c r="B13" s="51" t="s">
        <v>120</v>
      </c>
      <c r="C13" s="47"/>
      <c r="D13" s="47"/>
      <c r="E13" s="47"/>
      <c r="F13" s="47"/>
      <c r="G13" s="53"/>
      <c r="H13" s="165"/>
      <c r="I13" s="165"/>
      <c r="J13" s="165"/>
      <c r="K13" s="149"/>
      <c r="L13" s="150"/>
    </row>
    <row r="14" spans="1:13" ht="12.75" customHeight="1" x14ac:dyDescent="0.55000000000000004">
      <c r="A14" s="513" t="s">
        <v>227</v>
      </c>
      <c r="B14" s="22"/>
      <c r="C14" s="93" t="s">
        <v>115</v>
      </c>
      <c r="D14" s="47"/>
      <c r="E14" s="47"/>
      <c r="F14" s="47"/>
      <c r="G14" s="54"/>
      <c r="H14" s="321">
        <v>0</v>
      </c>
      <c r="I14" s="321">
        <v>0</v>
      </c>
      <c r="J14" s="321">
        <v>0</v>
      </c>
      <c r="K14" s="149">
        <f t="shared" si="0"/>
        <v>0</v>
      </c>
      <c r="L14" s="150" t="str">
        <f t="shared" si="1"/>
        <v>-</v>
      </c>
      <c r="M14" s="736"/>
    </row>
    <row r="15" spans="1:13" ht="12.75" customHeight="1" x14ac:dyDescent="0.55000000000000004">
      <c r="A15" s="513" t="s">
        <v>228</v>
      </c>
      <c r="B15" s="22"/>
      <c r="C15" s="93" t="s">
        <v>116</v>
      </c>
      <c r="D15" s="47"/>
      <c r="E15" s="47"/>
      <c r="F15" s="47"/>
      <c r="G15" s="54"/>
      <c r="H15" s="321">
        <v>0</v>
      </c>
      <c r="I15" s="321">
        <v>0</v>
      </c>
      <c r="J15" s="321">
        <v>0</v>
      </c>
      <c r="K15" s="149">
        <f t="shared" si="0"/>
        <v>0</v>
      </c>
      <c r="L15" s="150" t="str">
        <f t="shared" si="1"/>
        <v>-</v>
      </c>
      <c r="M15" s="736"/>
    </row>
    <row r="16" spans="1:13" ht="12.75" customHeight="1" x14ac:dyDescent="0.55000000000000004">
      <c r="A16" s="513" t="s">
        <v>229</v>
      </c>
      <c r="B16" s="22"/>
      <c r="C16" s="93" t="s">
        <v>117</v>
      </c>
      <c r="D16" s="47"/>
      <c r="E16" s="47"/>
      <c r="F16" s="47"/>
      <c r="G16" s="54"/>
      <c r="H16" s="321">
        <v>0</v>
      </c>
      <c r="I16" s="321">
        <v>0</v>
      </c>
      <c r="J16" s="321">
        <v>0</v>
      </c>
      <c r="K16" s="149">
        <f t="shared" si="0"/>
        <v>0</v>
      </c>
      <c r="L16" s="150" t="str">
        <f t="shared" si="1"/>
        <v>-</v>
      </c>
      <c r="M16" s="736"/>
    </row>
    <row r="17" spans="1:13" ht="12.75" customHeight="1" x14ac:dyDescent="0.55000000000000004">
      <c r="A17" s="513" t="s">
        <v>230</v>
      </c>
      <c r="B17" s="22"/>
      <c r="C17" s="93" t="s">
        <v>118</v>
      </c>
      <c r="D17" s="47"/>
      <c r="E17" s="47"/>
      <c r="F17" s="47"/>
      <c r="G17" s="54"/>
      <c r="H17" s="321">
        <v>0</v>
      </c>
      <c r="I17" s="321">
        <v>0</v>
      </c>
      <c r="J17" s="321">
        <v>0</v>
      </c>
      <c r="K17" s="149">
        <f t="shared" si="0"/>
        <v>0</v>
      </c>
      <c r="L17" s="150" t="str">
        <f t="shared" si="1"/>
        <v>-</v>
      </c>
      <c r="M17" s="736"/>
    </row>
    <row r="18" spans="1:13" ht="12.75" customHeight="1" x14ac:dyDescent="0.55000000000000004">
      <c r="A18" s="513" t="s">
        <v>231</v>
      </c>
      <c r="B18" s="22"/>
      <c r="C18" s="93" t="s">
        <v>119</v>
      </c>
      <c r="D18" s="47"/>
      <c r="E18" s="47"/>
      <c r="F18" s="47"/>
      <c r="G18" s="54"/>
      <c r="H18" s="321">
        <v>0</v>
      </c>
      <c r="I18" s="321">
        <v>0</v>
      </c>
      <c r="J18" s="321">
        <v>0</v>
      </c>
      <c r="K18" s="149">
        <f t="shared" si="0"/>
        <v>0</v>
      </c>
      <c r="L18" s="150" t="str">
        <f t="shared" si="1"/>
        <v>-</v>
      </c>
      <c r="M18" s="736"/>
    </row>
    <row r="19" spans="1:13" ht="12.75" customHeight="1" x14ac:dyDescent="0.55000000000000004">
      <c r="A19" s="513" t="s">
        <v>232</v>
      </c>
      <c r="B19" s="52" t="s">
        <v>155</v>
      </c>
      <c r="C19" s="57"/>
      <c r="D19" s="57"/>
      <c r="E19" s="57"/>
      <c r="F19" s="57"/>
      <c r="G19" s="55"/>
      <c r="H19" s="154">
        <f>SUM(H14:H18)</f>
        <v>0</v>
      </c>
      <c r="I19" s="154">
        <f>SUM(I14:I18)</f>
        <v>0</v>
      </c>
      <c r="J19" s="538">
        <f>SUM(J14:J18)</f>
        <v>0</v>
      </c>
      <c r="K19" s="149">
        <f t="shared" si="0"/>
        <v>0</v>
      </c>
      <c r="L19" s="150" t="str">
        <f t="shared" si="1"/>
        <v>-</v>
      </c>
      <c r="M19" s="151"/>
    </row>
  </sheetData>
  <sheetProtection algorithmName="SHA-512" hashValue="W2TgSEHf1nZfpMalIIgEmc8IxdvGi8nDzCnxzeHZ89k+8O8bK7KlAA2nHIodPGwuTx6ow1eWtcLHbW7EF0GHnw==" saltValue="1KZelGAn8t6gBXrwVOEs4w==" spinCount="100000" sheet="1" objects="1" scenarios="1"/>
  <mergeCells count="2">
    <mergeCell ref="I1:I2"/>
    <mergeCell ref="J1:J2"/>
  </mergeCells>
  <conditionalFormatting sqref="M6:M10">
    <cfRule type="expression" dxfId="538" priority="15">
      <formula>AND(OR((L6)&gt;2,(L6)&lt;-2),(L6)&lt;&gt;"-",OR((K6)&gt;750,(K6)&lt;-750))</formula>
    </cfRule>
  </conditionalFormatting>
  <conditionalFormatting sqref="I6">
    <cfRule type="expression" dxfId="537" priority="11">
      <formula>I6&lt;&gt;J6</formula>
    </cfRule>
  </conditionalFormatting>
  <conditionalFormatting sqref="I7">
    <cfRule type="expression" dxfId="536" priority="10">
      <formula>I7&lt;&gt;J7</formula>
    </cfRule>
  </conditionalFormatting>
  <conditionalFormatting sqref="I8">
    <cfRule type="expression" dxfId="535" priority="9">
      <formula>I8&lt;&gt;J8</formula>
    </cfRule>
  </conditionalFormatting>
  <conditionalFormatting sqref="I9">
    <cfRule type="expression" dxfId="534" priority="8">
      <formula>I9&lt;&gt;J9</formula>
    </cfRule>
  </conditionalFormatting>
  <conditionalFormatting sqref="I10">
    <cfRule type="expression" dxfId="533" priority="7">
      <formula>I10&lt;&gt;J10</formula>
    </cfRule>
  </conditionalFormatting>
  <conditionalFormatting sqref="I14">
    <cfRule type="expression" dxfId="532" priority="6">
      <formula>I14&lt;&gt;J14</formula>
    </cfRule>
  </conditionalFormatting>
  <conditionalFormatting sqref="I15">
    <cfRule type="expression" dxfId="531" priority="5">
      <formula>I15&lt;&gt;J15</formula>
    </cfRule>
  </conditionalFormatting>
  <conditionalFormatting sqref="I16">
    <cfRule type="expression" dxfId="530" priority="4">
      <formula>I16&lt;&gt;J16</formula>
    </cfRule>
  </conditionalFormatting>
  <conditionalFormatting sqref="I17">
    <cfRule type="expression" dxfId="529" priority="3">
      <formula>I17&lt;&gt;J17</formula>
    </cfRule>
  </conditionalFormatting>
  <conditionalFormatting sqref="I18">
    <cfRule type="expression" dxfId="528" priority="2">
      <formula>I18&lt;&gt;J18</formula>
    </cfRule>
  </conditionalFormatting>
  <conditionalFormatting sqref="M14:M18">
    <cfRule type="expression" dxfId="527" priority="1">
      <formula>AND(OR((L14)&gt;2,(L14)&lt;-2),(L14)&lt;&gt;"-",OR((K14)&gt;750,(K14)&lt;-750))</formula>
    </cfRule>
  </conditionalFormatting>
  <dataValidations count="1">
    <dataValidation type="whole" operator="greaterThan" allowBlank="1" showInputMessage="1" showErrorMessage="1" errorTitle="Whole numbers only allowed" error="All monies should be independently rounded to the nearest £1,000." sqref="H6:J10 H14:J18" xr:uid="{00000000-0002-0000-0600-000000000000}">
      <formula1>-99999999</formula1>
    </dataValidation>
  </dataValidations>
  <printOptions headings="1"/>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'Hide_me(drop_downs)'!$A$6:$A$10</xm:f>
          </x14:formula1>
          <xm:sqref>M14:M18 M6:M10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R62"/>
  <sheetViews>
    <sheetView zoomScale="90" zoomScaleNormal="90" workbookViewId="0"/>
  </sheetViews>
  <sheetFormatPr defaultColWidth="9.15625" defaultRowHeight="12.3" x14ac:dyDescent="0.4"/>
  <cols>
    <col min="1" max="1" width="10.3671875" style="175" customWidth="1"/>
    <col min="2" max="2" width="2.20703125" style="121" customWidth="1"/>
    <col min="3" max="3" width="60.83984375" style="121" customWidth="1"/>
    <col min="4" max="4" width="1.83984375" style="121" hidden="1" customWidth="1"/>
    <col min="5" max="6" width="1.5234375" style="121" hidden="1" customWidth="1"/>
    <col min="7" max="7" width="2.3671875" style="121" hidden="1" customWidth="1"/>
    <col min="8" max="8" width="16.15625" style="121" bestFit="1" customWidth="1"/>
    <col min="9" max="9" width="16.5234375" style="121" customWidth="1"/>
    <col min="10" max="10" width="17.3671875" style="121" hidden="1" customWidth="1"/>
    <col min="11" max="11" width="14.3671875" style="121" hidden="1" customWidth="1"/>
    <col min="12" max="12" width="18.3671875" style="161" hidden="1" customWidth="1"/>
    <col min="13" max="13" width="13.83984375" style="161" hidden="1" customWidth="1"/>
    <col min="14" max="14" width="43.83984375" style="121" customWidth="1"/>
    <col min="15" max="16384" width="9.15625" style="121"/>
  </cols>
  <sheetData>
    <row r="1" spans="1:13" ht="34.5" customHeight="1" x14ac:dyDescent="0.4">
      <c r="A1" s="195" t="s">
        <v>358</v>
      </c>
      <c r="B1" s="789" t="s">
        <v>1175</v>
      </c>
      <c r="C1" s="789"/>
      <c r="D1" s="714"/>
      <c r="E1" s="714"/>
      <c r="F1" s="714"/>
      <c r="G1" s="714"/>
      <c r="H1" s="714"/>
      <c r="I1" s="790" t="s">
        <v>853</v>
      </c>
      <c r="J1" s="790" t="s">
        <v>854</v>
      </c>
      <c r="L1" s="133"/>
      <c r="M1" s="133"/>
    </row>
    <row r="2" spans="1:13" ht="70.5" customHeight="1" x14ac:dyDescent="0.4">
      <c r="A2" s="505"/>
      <c r="B2" s="506"/>
      <c r="C2" s="506"/>
      <c r="D2" s="506"/>
      <c r="E2" s="506"/>
      <c r="F2" s="506"/>
      <c r="G2" s="506"/>
      <c r="H2" s="224"/>
      <c r="I2" s="791"/>
      <c r="J2" s="791"/>
      <c r="K2" s="134"/>
      <c r="L2" s="135"/>
      <c r="M2" s="135"/>
    </row>
    <row r="3" spans="1:13" ht="33.75" customHeight="1" x14ac:dyDescent="0.5">
      <c r="A3" s="217"/>
      <c r="B3" s="218"/>
      <c r="C3" s="218"/>
      <c r="D3" s="218"/>
      <c r="E3" s="218"/>
      <c r="F3" s="218"/>
      <c r="G3" s="220"/>
      <c r="H3" s="225" t="s">
        <v>1166</v>
      </c>
      <c r="I3" s="225" t="s">
        <v>848</v>
      </c>
      <c r="J3" s="225" t="s">
        <v>848</v>
      </c>
      <c r="K3" s="139"/>
      <c r="L3" s="135"/>
      <c r="M3" s="135"/>
    </row>
    <row r="4" spans="1:13" ht="30" customHeight="1" x14ac:dyDescent="0.5">
      <c r="A4" s="217"/>
      <c r="B4" s="226"/>
      <c r="C4" s="226"/>
      <c r="D4" s="226"/>
      <c r="E4" s="226"/>
      <c r="F4" s="226"/>
      <c r="G4" s="227"/>
      <c r="H4" s="118" t="s">
        <v>88</v>
      </c>
      <c r="I4" s="118" t="s">
        <v>88</v>
      </c>
      <c r="J4" s="118" t="s">
        <v>88</v>
      </c>
      <c r="K4" s="142" t="s">
        <v>88</v>
      </c>
      <c r="L4" s="133" t="s">
        <v>377</v>
      </c>
      <c r="M4" s="133"/>
    </row>
    <row r="5" spans="1:13" ht="12.6" x14ac:dyDescent="0.45">
      <c r="A5" s="513">
        <v>1</v>
      </c>
      <c r="B5" s="724" t="s">
        <v>296</v>
      </c>
      <c r="C5" s="725"/>
      <c r="D5" s="725"/>
      <c r="E5" s="725"/>
      <c r="F5" s="725"/>
      <c r="G5" s="726"/>
      <c r="H5" s="144"/>
      <c r="I5" s="144"/>
      <c r="J5" s="144"/>
      <c r="K5" s="146" t="s">
        <v>376</v>
      </c>
      <c r="L5" s="147" t="s">
        <v>376</v>
      </c>
      <c r="M5" s="147"/>
    </row>
    <row r="6" spans="1:13" x14ac:dyDescent="0.4">
      <c r="A6" s="513" t="s">
        <v>219</v>
      </c>
      <c r="B6" s="58"/>
      <c r="C6" s="62" t="s">
        <v>134</v>
      </c>
      <c r="D6" s="62"/>
      <c r="E6" s="62"/>
      <c r="F6" s="62"/>
      <c r="G6" s="60"/>
      <c r="H6" s="228">
        <f>Table_1_UK!H36</f>
        <v>0</v>
      </c>
      <c r="I6" s="284">
        <v>0</v>
      </c>
      <c r="J6" s="282">
        <v>0</v>
      </c>
      <c r="K6" s="149">
        <f>H6-I6</f>
        <v>0</v>
      </c>
      <c r="L6" s="150" t="str">
        <f>IF(AND(OR(H6=0,I6&lt;&gt;0),OR(I6=0,H6&lt;&gt;0)),IF((H6+I6+K6&lt;&gt;0),IF(AND(OR(H6&gt;0,I6&lt;0),OR(I6&gt;0,H6&lt;0)),ABS(K6/MIN(ABS(I6),ABS(H6))),10),"-"),10)</f>
        <v>-</v>
      </c>
      <c r="M6" s="150"/>
    </row>
    <row r="7" spans="1:13" x14ac:dyDescent="0.4">
      <c r="A7" s="513"/>
      <c r="B7" s="58"/>
      <c r="C7" s="62"/>
      <c r="D7" s="62"/>
      <c r="E7" s="62"/>
      <c r="F7" s="62"/>
      <c r="G7" s="60"/>
      <c r="H7" s="160"/>
      <c r="I7" s="160"/>
      <c r="J7" s="341"/>
      <c r="K7" s="149"/>
      <c r="L7" s="150"/>
      <c r="M7" s="150"/>
    </row>
    <row r="8" spans="1:13" x14ac:dyDescent="0.4">
      <c r="A8" s="513">
        <v>2</v>
      </c>
      <c r="B8" s="59" t="s">
        <v>135</v>
      </c>
      <c r="C8" s="63"/>
      <c r="D8" s="63"/>
      <c r="E8" s="63"/>
      <c r="F8" s="63"/>
      <c r="G8" s="61"/>
      <c r="H8" s="162"/>
      <c r="I8" s="162"/>
      <c r="J8" s="18"/>
      <c r="K8" s="149"/>
      <c r="L8" s="150"/>
      <c r="M8" s="150"/>
    </row>
    <row r="9" spans="1:13" x14ac:dyDescent="0.4">
      <c r="A9" s="513" t="s">
        <v>227</v>
      </c>
      <c r="B9" s="96"/>
      <c r="C9" s="93" t="s">
        <v>65</v>
      </c>
      <c r="D9" s="47"/>
      <c r="E9" s="47"/>
      <c r="F9" s="47"/>
      <c r="G9" s="43"/>
      <c r="H9" s="284">
        <v>0</v>
      </c>
      <c r="I9" s="284">
        <v>0</v>
      </c>
      <c r="J9" s="282">
        <v>0</v>
      </c>
      <c r="K9" s="149">
        <f t="shared" ref="K9:K60" si="0">H9-I9</f>
        <v>0</v>
      </c>
      <c r="L9" s="150" t="str">
        <f t="shared" ref="L9:L60" si="1">IF(AND(OR(H9=0,I9&lt;&gt;0),OR(I9=0,H9&lt;&gt;0)),IF((H9+I9+K9&lt;&gt;0),IF(AND(OR(H9&gt;0,I9&lt;0),OR(I9&gt;0,H9&lt;0)),ABS(K9/MIN(ABS(I9),ABS(H9))),10),"-"),10)</f>
        <v>-</v>
      </c>
      <c r="M9" s="150"/>
    </row>
    <row r="10" spans="1:13" x14ac:dyDescent="0.4">
      <c r="A10" s="513" t="s">
        <v>228</v>
      </c>
      <c r="B10" s="51"/>
      <c r="C10" s="93" t="s">
        <v>449</v>
      </c>
      <c r="D10" s="514"/>
      <c r="E10" s="514"/>
      <c r="F10" s="56"/>
      <c r="G10" s="43"/>
      <c r="H10" s="284">
        <v>0</v>
      </c>
      <c r="I10" s="284">
        <v>0</v>
      </c>
      <c r="J10" s="282">
        <v>0</v>
      </c>
      <c r="K10" s="149">
        <f t="shared" ref="K10" si="2">H10-I10</f>
        <v>0</v>
      </c>
      <c r="L10" s="150" t="str">
        <f t="shared" ref="L10" si="3">IF(AND(OR(H10=0,I10&lt;&gt;0),OR(I10=0,H10&lt;&gt;0)),IF((H10+I10+K10&lt;&gt;0),IF(AND(OR(H10&gt;0,I10&lt;0),OR(I10&gt;0,H10&lt;0)),ABS(K10/MIN(ABS(I10),ABS(H10))),10),"-"),10)</f>
        <v>-</v>
      </c>
      <c r="M10" s="150"/>
    </row>
    <row r="11" spans="1:13" x14ac:dyDescent="0.4">
      <c r="A11" s="513" t="s">
        <v>229</v>
      </c>
      <c r="B11" s="51"/>
      <c r="C11" s="93" t="s">
        <v>410</v>
      </c>
      <c r="D11" s="514"/>
      <c r="E11" s="514"/>
      <c r="F11" s="56"/>
      <c r="G11" s="43"/>
      <c r="H11" s="284">
        <v>0</v>
      </c>
      <c r="I11" s="284">
        <v>0</v>
      </c>
      <c r="J11" s="282">
        <v>0</v>
      </c>
      <c r="K11" s="149">
        <f t="shared" si="0"/>
        <v>0</v>
      </c>
      <c r="L11" s="150" t="str">
        <f t="shared" si="1"/>
        <v>-</v>
      </c>
      <c r="M11" s="150"/>
    </row>
    <row r="12" spans="1:13" x14ac:dyDescent="0.4">
      <c r="A12" s="513" t="s">
        <v>230</v>
      </c>
      <c r="B12" s="51"/>
      <c r="C12" s="93" t="s">
        <v>197</v>
      </c>
      <c r="D12" s="47"/>
      <c r="E12" s="47"/>
      <c r="F12" s="47"/>
      <c r="G12" s="43"/>
      <c r="H12" s="284">
        <v>0</v>
      </c>
      <c r="I12" s="284">
        <v>0</v>
      </c>
      <c r="J12" s="282">
        <v>0</v>
      </c>
      <c r="K12" s="149">
        <f t="shared" si="0"/>
        <v>0</v>
      </c>
      <c r="L12" s="150" t="str">
        <f t="shared" si="1"/>
        <v>-</v>
      </c>
      <c r="M12" s="150"/>
    </row>
    <row r="13" spans="1:13" x14ac:dyDescent="0.4">
      <c r="A13" s="513" t="s">
        <v>231</v>
      </c>
      <c r="B13" s="51"/>
      <c r="C13" s="93" t="s">
        <v>603</v>
      </c>
      <c r="D13" s="47"/>
      <c r="E13" s="47"/>
      <c r="F13" s="47"/>
      <c r="G13" s="43"/>
      <c r="H13" s="282">
        <f>-Table_1_UK!H25</f>
        <v>0</v>
      </c>
      <c r="I13" s="284">
        <v>0</v>
      </c>
      <c r="J13" s="282">
        <v>0</v>
      </c>
      <c r="K13" s="149">
        <f t="shared" si="0"/>
        <v>0</v>
      </c>
      <c r="L13" s="150" t="str">
        <f t="shared" si="1"/>
        <v>-</v>
      </c>
      <c r="M13" s="150"/>
    </row>
    <row r="14" spans="1:13" x14ac:dyDescent="0.4">
      <c r="A14" s="513" t="s">
        <v>232</v>
      </c>
      <c r="B14" s="51"/>
      <c r="C14" s="93" t="s">
        <v>307</v>
      </c>
      <c r="D14" s="47"/>
      <c r="E14" s="47"/>
      <c r="F14" s="47"/>
      <c r="G14" s="43"/>
      <c r="H14" s="284">
        <v>0</v>
      </c>
      <c r="I14" s="284">
        <v>0</v>
      </c>
      <c r="J14" s="282">
        <v>0</v>
      </c>
      <c r="K14" s="149">
        <f t="shared" si="0"/>
        <v>0</v>
      </c>
      <c r="L14" s="150" t="str">
        <f t="shared" si="1"/>
        <v>-</v>
      </c>
      <c r="M14" s="150"/>
    </row>
    <row r="15" spans="1:13" x14ac:dyDescent="0.4">
      <c r="A15" s="513" t="s">
        <v>256</v>
      </c>
      <c r="B15" s="51"/>
      <c r="C15" s="93" t="s">
        <v>308</v>
      </c>
      <c r="D15" s="47"/>
      <c r="E15" s="47"/>
      <c r="F15" s="47"/>
      <c r="G15" s="43"/>
      <c r="H15" s="284">
        <v>0</v>
      </c>
      <c r="I15" s="284">
        <v>0</v>
      </c>
      <c r="J15" s="282">
        <v>0</v>
      </c>
      <c r="K15" s="149">
        <f t="shared" si="0"/>
        <v>0</v>
      </c>
      <c r="L15" s="150" t="str">
        <f t="shared" si="1"/>
        <v>-</v>
      </c>
      <c r="M15" s="150"/>
    </row>
    <row r="16" spans="1:13" x14ac:dyDescent="0.4">
      <c r="A16" s="513" t="s">
        <v>257</v>
      </c>
      <c r="B16" s="51"/>
      <c r="C16" s="93" t="s">
        <v>137</v>
      </c>
      <c r="D16" s="47"/>
      <c r="E16" s="47"/>
      <c r="F16" s="47"/>
      <c r="G16" s="43"/>
      <c r="H16" s="284">
        <v>0</v>
      </c>
      <c r="I16" s="284">
        <v>0</v>
      </c>
      <c r="J16" s="282">
        <v>0</v>
      </c>
      <c r="K16" s="149">
        <f t="shared" si="0"/>
        <v>0</v>
      </c>
      <c r="L16" s="150" t="str">
        <f t="shared" si="1"/>
        <v>-</v>
      </c>
      <c r="M16" s="150"/>
    </row>
    <row r="17" spans="1:18" x14ac:dyDescent="0.4">
      <c r="A17" s="513" t="s">
        <v>258</v>
      </c>
      <c r="B17" s="51"/>
      <c r="C17" s="93" t="s">
        <v>454</v>
      </c>
      <c r="D17" s="47"/>
      <c r="E17" s="47"/>
      <c r="F17" s="47"/>
      <c r="G17" s="43"/>
      <c r="H17" s="284">
        <v>0</v>
      </c>
      <c r="I17" s="284">
        <v>0</v>
      </c>
      <c r="J17" s="282">
        <v>0</v>
      </c>
      <c r="K17" s="149">
        <f t="shared" si="0"/>
        <v>0</v>
      </c>
      <c r="L17" s="150" t="str">
        <f t="shared" si="1"/>
        <v>-</v>
      </c>
      <c r="M17" s="150"/>
    </row>
    <row r="18" spans="1:18" x14ac:dyDescent="0.4">
      <c r="A18" s="513" t="s">
        <v>259</v>
      </c>
      <c r="B18" s="51"/>
      <c r="C18" s="93" t="s">
        <v>455</v>
      </c>
      <c r="D18" s="47"/>
      <c r="E18" s="47"/>
      <c r="F18" s="47"/>
      <c r="G18" s="43"/>
      <c r="H18" s="284">
        <v>0</v>
      </c>
      <c r="I18" s="284">
        <v>0</v>
      </c>
      <c r="J18" s="282">
        <v>0</v>
      </c>
      <c r="K18" s="149">
        <f t="shared" si="0"/>
        <v>0</v>
      </c>
      <c r="L18" s="150" t="str">
        <f t="shared" si="1"/>
        <v>-</v>
      </c>
      <c r="M18" s="150"/>
    </row>
    <row r="19" spans="1:18" x14ac:dyDescent="0.4">
      <c r="A19" s="513" t="s">
        <v>260</v>
      </c>
      <c r="B19" s="51"/>
      <c r="C19" s="93" t="s">
        <v>138</v>
      </c>
      <c r="D19" s="47"/>
      <c r="E19" s="47"/>
      <c r="F19" s="47"/>
      <c r="G19" s="43"/>
      <c r="H19" s="284">
        <v>0</v>
      </c>
      <c r="I19" s="284">
        <v>0</v>
      </c>
      <c r="J19" s="282">
        <v>0</v>
      </c>
      <c r="K19" s="149">
        <f t="shared" si="0"/>
        <v>0</v>
      </c>
      <c r="L19" s="150" t="str">
        <f t="shared" si="1"/>
        <v>-</v>
      </c>
      <c r="M19" s="150"/>
    </row>
    <row r="20" spans="1:18" x14ac:dyDescent="0.4">
      <c r="A20" s="513" t="s">
        <v>261</v>
      </c>
      <c r="B20" s="51"/>
      <c r="C20" s="93" t="s">
        <v>348</v>
      </c>
      <c r="D20" s="47"/>
      <c r="E20" s="47"/>
      <c r="F20" s="47"/>
      <c r="G20" s="43"/>
      <c r="H20" s="282">
        <f>-Table_1_UK!H26</f>
        <v>0</v>
      </c>
      <c r="I20" s="284">
        <v>0</v>
      </c>
      <c r="J20" s="282">
        <v>0</v>
      </c>
      <c r="K20" s="149">
        <f t="shared" si="0"/>
        <v>0</v>
      </c>
      <c r="L20" s="150" t="str">
        <f t="shared" si="1"/>
        <v>-</v>
      </c>
      <c r="M20" s="150"/>
    </row>
    <row r="21" spans="1:18" x14ac:dyDescent="0.4">
      <c r="A21" s="513" t="s">
        <v>262</v>
      </c>
      <c r="B21" s="51"/>
      <c r="C21" s="93" t="s">
        <v>349</v>
      </c>
      <c r="D21" s="47"/>
      <c r="E21" s="47"/>
      <c r="F21" s="47"/>
      <c r="G21" s="43"/>
      <c r="H21" s="282">
        <f>-Table_1_UK!H27</f>
        <v>0</v>
      </c>
      <c r="I21" s="284">
        <v>0</v>
      </c>
      <c r="J21" s="282">
        <v>0</v>
      </c>
      <c r="K21" s="149">
        <f t="shared" si="0"/>
        <v>0</v>
      </c>
      <c r="L21" s="150" t="str">
        <f t="shared" si="1"/>
        <v>-</v>
      </c>
      <c r="M21" s="150"/>
      <c r="N21" s="229" t="s">
        <v>456</v>
      </c>
    </row>
    <row r="22" spans="1:18" x14ac:dyDescent="0.4">
      <c r="A22" s="423" t="s">
        <v>263</v>
      </c>
      <c r="B22" s="96"/>
      <c r="C22" s="93" t="s">
        <v>50</v>
      </c>
      <c r="D22" s="47"/>
      <c r="E22" s="47"/>
      <c r="F22" s="47"/>
      <c r="G22" s="43"/>
      <c r="H22" s="284">
        <v>0</v>
      </c>
      <c r="I22" s="284">
        <v>0</v>
      </c>
      <c r="J22" s="282">
        <v>0</v>
      </c>
      <c r="K22" s="149">
        <f>H22-I22</f>
        <v>0</v>
      </c>
      <c r="L22" s="150" t="str">
        <f>IF(AND(OR(H22=0,I22&lt;&gt;0),OR(I22=0,H22&lt;&gt;0)),IF((H22+I22+K22&lt;&gt;0),IF(AND(OR(H22&gt;0,I22&lt;0),OR(I22&gt;0,H22&lt;0)),ABS(K22/MIN(ABS(I22),ABS(H22))),10),"-"),10)</f>
        <v>-</v>
      </c>
      <c r="M22" s="150"/>
      <c r="N22" s="737"/>
      <c r="O22" s="230"/>
      <c r="P22" s="230"/>
      <c r="Q22" s="230"/>
      <c r="R22" s="230"/>
    </row>
    <row r="23" spans="1:18" x14ac:dyDescent="0.4">
      <c r="A23" s="513"/>
      <c r="B23" s="39"/>
      <c r="C23" s="47"/>
      <c r="D23" s="47"/>
      <c r="E23" s="47"/>
      <c r="F23" s="47"/>
      <c r="G23" s="43"/>
      <c r="H23" s="160"/>
      <c r="I23" s="160"/>
      <c r="J23" s="341"/>
      <c r="K23" s="149"/>
      <c r="L23" s="150"/>
      <c r="M23" s="150"/>
      <c r="N23" s="230"/>
      <c r="O23" s="230"/>
      <c r="P23" s="230"/>
      <c r="Q23" s="230"/>
      <c r="R23" s="230"/>
    </row>
    <row r="24" spans="1:18" x14ac:dyDescent="0.4">
      <c r="A24" s="513">
        <v>3</v>
      </c>
      <c r="B24" s="59" t="s">
        <v>139</v>
      </c>
      <c r="C24" s="63"/>
      <c r="D24" s="63"/>
      <c r="E24" s="63"/>
      <c r="F24" s="63"/>
      <c r="G24" s="61"/>
      <c r="H24" s="162"/>
      <c r="I24" s="162"/>
      <c r="J24" s="18"/>
      <c r="K24" s="149"/>
      <c r="L24" s="150"/>
      <c r="M24" s="150"/>
      <c r="N24" s="230"/>
      <c r="O24" s="230"/>
      <c r="P24" s="230"/>
      <c r="Q24" s="230"/>
      <c r="R24" s="230"/>
    </row>
    <row r="25" spans="1:18" x14ac:dyDescent="0.4">
      <c r="A25" s="513" t="s">
        <v>238</v>
      </c>
      <c r="B25" s="600"/>
      <c r="C25" s="723" t="s">
        <v>68</v>
      </c>
      <c r="D25" s="514"/>
      <c r="E25" s="514"/>
      <c r="F25" s="514"/>
      <c r="G25" s="515"/>
      <c r="H25" s="284">
        <v>0</v>
      </c>
      <c r="I25" s="284">
        <v>0</v>
      </c>
      <c r="J25" s="282">
        <v>0</v>
      </c>
      <c r="K25" s="149">
        <f t="shared" si="0"/>
        <v>0</v>
      </c>
      <c r="L25" s="150" t="str">
        <f t="shared" si="1"/>
        <v>-</v>
      </c>
      <c r="M25" s="150"/>
      <c r="N25" s="231"/>
      <c r="O25" s="231"/>
      <c r="P25" s="231"/>
      <c r="Q25" s="231"/>
      <c r="R25" s="231"/>
    </row>
    <row r="26" spans="1:18" x14ac:dyDescent="0.4">
      <c r="A26" s="513" t="s">
        <v>239</v>
      </c>
      <c r="B26" s="600"/>
      <c r="C26" s="723" t="s">
        <v>136</v>
      </c>
      <c r="D26" s="514"/>
      <c r="E26" s="514"/>
      <c r="F26" s="514"/>
      <c r="G26" s="515"/>
      <c r="H26" s="284">
        <v>0</v>
      </c>
      <c r="I26" s="284">
        <v>0</v>
      </c>
      <c r="J26" s="282">
        <v>0</v>
      </c>
      <c r="K26" s="149">
        <f t="shared" si="0"/>
        <v>0</v>
      </c>
      <c r="L26" s="150" t="str">
        <f t="shared" si="1"/>
        <v>-</v>
      </c>
      <c r="M26" s="150"/>
    </row>
    <row r="27" spans="1:18" x14ac:dyDescent="0.4">
      <c r="A27" s="513" t="s">
        <v>240</v>
      </c>
      <c r="B27" s="600"/>
      <c r="C27" s="723" t="s">
        <v>457</v>
      </c>
      <c r="D27" s="514"/>
      <c r="E27" s="514"/>
      <c r="F27" s="514"/>
      <c r="G27" s="515"/>
      <c r="H27" s="284">
        <v>0</v>
      </c>
      <c r="I27" s="284">
        <v>0</v>
      </c>
      <c r="J27" s="282">
        <v>0</v>
      </c>
      <c r="K27" s="149">
        <f t="shared" ref="K27:K28" si="4">H27-I27</f>
        <v>0</v>
      </c>
      <c r="L27" s="150" t="str">
        <f t="shared" ref="L27:L28" si="5">IF(AND(OR(H27=0,I27&lt;&gt;0),OR(I27=0,H27&lt;&gt;0)),IF((H27+I27+K27&lt;&gt;0),IF(AND(OR(H27&gt;0,I27&lt;0),OR(I27&gt;0,H27&lt;0)),ABS(K27/MIN(ABS(I27),ABS(H27))),10),"-"),10)</f>
        <v>-</v>
      </c>
      <c r="M27" s="150"/>
    </row>
    <row r="28" spans="1:18" x14ac:dyDescent="0.4">
      <c r="A28" s="513" t="s">
        <v>241</v>
      </c>
      <c r="B28" s="600"/>
      <c r="C28" s="207" t="s">
        <v>649</v>
      </c>
      <c r="D28" s="514"/>
      <c r="E28" s="514"/>
      <c r="F28" s="514"/>
      <c r="G28" s="515"/>
      <c r="H28" s="284">
        <v>0</v>
      </c>
      <c r="I28" s="284">
        <v>0</v>
      </c>
      <c r="J28" s="282">
        <v>0</v>
      </c>
      <c r="K28" s="149">
        <f t="shared" si="4"/>
        <v>0</v>
      </c>
      <c r="L28" s="150" t="str">
        <f t="shared" si="5"/>
        <v>-</v>
      </c>
      <c r="M28" s="150"/>
    </row>
    <row r="29" spans="1:18" x14ac:dyDescent="0.4">
      <c r="A29" s="513" t="s">
        <v>246</v>
      </c>
      <c r="B29" s="600"/>
      <c r="C29" s="723" t="s">
        <v>642</v>
      </c>
      <c r="D29" s="514"/>
      <c r="E29" s="514"/>
      <c r="F29" s="514"/>
      <c r="G29" s="515"/>
      <c r="H29" s="284">
        <v>0</v>
      </c>
      <c r="I29" s="284">
        <v>0</v>
      </c>
      <c r="J29" s="282">
        <v>0</v>
      </c>
      <c r="K29" s="149">
        <f t="shared" si="0"/>
        <v>0</v>
      </c>
      <c r="L29" s="150" t="str">
        <f t="shared" si="1"/>
        <v>-</v>
      </c>
      <c r="M29" s="150"/>
    </row>
    <row r="30" spans="1:18" x14ac:dyDescent="0.4">
      <c r="A30" s="513"/>
      <c r="B30" s="600"/>
      <c r="C30" s="723"/>
      <c r="D30" s="514"/>
      <c r="E30" s="514"/>
      <c r="F30" s="514"/>
      <c r="G30" s="515"/>
      <c r="H30" s="173"/>
      <c r="I30" s="160"/>
      <c r="J30" s="341"/>
      <c r="K30" s="149"/>
      <c r="L30" s="150"/>
      <c r="M30" s="150"/>
    </row>
    <row r="31" spans="1:18" x14ac:dyDescent="0.4">
      <c r="A31" s="513">
        <v>4</v>
      </c>
      <c r="B31" s="283" t="s">
        <v>140</v>
      </c>
      <c r="C31" s="152"/>
      <c r="D31" s="152"/>
      <c r="E31" s="152"/>
      <c r="F31" s="152"/>
      <c r="G31" s="153"/>
      <c r="H31" s="154">
        <f>SUM(H6:H29)</f>
        <v>0</v>
      </c>
      <c r="I31" s="154">
        <f>SUM(I6:I29)</f>
        <v>0</v>
      </c>
      <c r="J31" s="539">
        <f>SUM(J6:J29)</f>
        <v>0</v>
      </c>
      <c r="K31" s="149">
        <f t="shared" si="0"/>
        <v>0</v>
      </c>
      <c r="L31" s="150" t="str">
        <f t="shared" si="1"/>
        <v>-</v>
      </c>
      <c r="M31" s="150"/>
      <c r="N31" s="179"/>
    </row>
    <row r="32" spans="1:18" x14ac:dyDescent="0.4">
      <c r="A32" s="513"/>
      <c r="B32" s="166"/>
      <c r="C32" s="493"/>
      <c r="D32" s="493"/>
      <c r="E32" s="493"/>
      <c r="F32" s="493"/>
      <c r="G32" s="494"/>
      <c r="H32" s="160"/>
      <c r="I32" s="160"/>
      <c r="J32" s="341"/>
      <c r="K32" s="149"/>
      <c r="L32" s="150"/>
      <c r="M32" s="150"/>
    </row>
    <row r="33" spans="1:14" x14ac:dyDescent="0.4">
      <c r="A33" s="513">
        <v>5</v>
      </c>
      <c r="B33" s="724" t="s">
        <v>141</v>
      </c>
      <c r="C33" s="725"/>
      <c r="D33" s="725"/>
      <c r="E33" s="725"/>
      <c r="F33" s="725"/>
      <c r="G33" s="726"/>
      <c r="H33" s="162"/>
      <c r="I33" s="162"/>
      <c r="J33" s="18"/>
      <c r="K33" s="149"/>
      <c r="L33" s="150"/>
      <c r="M33" s="150"/>
    </row>
    <row r="34" spans="1:14" x14ac:dyDescent="0.4">
      <c r="A34" s="513" t="s">
        <v>242</v>
      </c>
      <c r="B34" s="600"/>
      <c r="C34" s="232" t="s">
        <v>142</v>
      </c>
      <c r="D34" s="514"/>
      <c r="E34" s="514"/>
      <c r="F34" s="514"/>
      <c r="G34" s="515"/>
      <c r="H34" s="284">
        <v>0</v>
      </c>
      <c r="I34" s="284">
        <v>0</v>
      </c>
      <c r="J34" s="282">
        <v>0</v>
      </c>
      <c r="K34" s="149">
        <f t="shared" si="0"/>
        <v>0</v>
      </c>
      <c r="L34" s="150" t="str">
        <f t="shared" si="1"/>
        <v>-</v>
      </c>
      <c r="M34" s="150"/>
    </row>
    <row r="35" spans="1:14" x14ac:dyDescent="0.4">
      <c r="A35" s="513" t="s">
        <v>243</v>
      </c>
      <c r="B35" s="600"/>
      <c r="C35" s="232" t="s">
        <v>458</v>
      </c>
      <c r="D35" s="514"/>
      <c r="E35" s="514"/>
      <c r="F35" s="514"/>
      <c r="G35" s="515"/>
      <c r="H35" s="284">
        <v>0</v>
      </c>
      <c r="I35" s="284">
        <v>0</v>
      </c>
      <c r="J35" s="282">
        <v>0</v>
      </c>
      <c r="K35" s="149">
        <f t="shared" ref="K35" si="6">H35-I35</f>
        <v>0</v>
      </c>
      <c r="L35" s="150" t="str">
        <f t="shared" ref="L35" si="7">IF(AND(OR(H35=0,I35&lt;&gt;0),OR(I35=0,H35&lt;&gt;0)),IF((H35+I35+K35&lt;&gt;0),IF(AND(OR(H35&gt;0,I35&lt;0),OR(I35&gt;0,H35&lt;0)),ABS(K35/MIN(ABS(I35),ABS(H35))),10),"-"),10)</f>
        <v>-</v>
      </c>
      <c r="M35" s="150"/>
    </row>
    <row r="36" spans="1:14" x14ac:dyDescent="0.4">
      <c r="A36" s="513" t="s">
        <v>244</v>
      </c>
      <c r="B36" s="600"/>
      <c r="C36" s="232" t="s">
        <v>643</v>
      </c>
      <c r="D36" s="514"/>
      <c r="E36" s="514"/>
      <c r="F36" s="514"/>
      <c r="G36" s="515"/>
      <c r="H36" s="284">
        <v>0</v>
      </c>
      <c r="I36" s="284">
        <v>0</v>
      </c>
      <c r="J36" s="282">
        <v>0</v>
      </c>
      <c r="K36" s="149">
        <f t="shared" ref="K36" si="8">H36-I36</f>
        <v>0</v>
      </c>
      <c r="L36" s="150" t="str">
        <f t="shared" ref="L36" si="9">IF(AND(OR(H36=0,I36&lt;&gt;0),OR(I36=0,H36&lt;&gt;0)),IF((H36+I36+K36&lt;&gt;0),IF(AND(OR(H36&gt;0,I36&lt;0),OR(I36&gt;0,H36&lt;0)),ABS(K36/MIN(ABS(I36),ABS(H36))),10),"-"),10)</f>
        <v>-</v>
      </c>
      <c r="M36" s="150"/>
    </row>
    <row r="37" spans="1:14" x14ac:dyDescent="0.4">
      <c r="A37" s="513" t="s">
        <v>245</v>
      </c>
      <c r="B37" s="600"/>
      <c r="C37" s="723" t="s">
        <v>445</v>
      </c>
      <c r="D37" s="514"/>
      <c r="E37" s="514"/>
      <c r="F37" s="514"/>
      <c r="G37" s="515"/>
      <c r="H37" s="284">
        <v>0</v>
      </c>
      <c r="I37" s="284">
        <v>0</v>
      </c>
      <c r="J37" s="282">
        <v>0</v>
      </c>
      <c r="K37" s="149">
        <f t="shared" si="0"/>
        <v>0</v>
      </c>
      <c r="L37" s="150" t="str">
        <f t="shared" si="1"/>
        <v>-</v>
      </c>
      <c r="M37" s="150"/>
    </row>
    <row r="38" spans="1:14" x14ac:dyDescent="0.4">
      <c r="A38" s="513" t="s">
        <v>269</v>
      </c>
      <c r="B38" s="600"/>
      <c r="C38" s="723" t="s">
        <v>297</v>
      </c>
      <c r="D38" s="514"/>
      <c r="E38" s="514"/>
      <c r="F38" s="514"/>
      <c r="G38" s="515"/>
      <c r="H38" s="284">
        <v>0</v>
      </c>
      <c r="I38" s="284">
        <v>0</v>
      </c>
      <c r="J38" s="282">
        <v>0</v>
      </c>
      <c r="K38" s="149">
        <f t="shared" ref="K38" si="10">H38-I38</f>
        <v>0</v>
      </c>
      <c r="L38" s="150" t="str">
        <f t="shared" ref="L38" si="11">IF(AND(OR(H38=0,I38&lt;&gt;0),OR(I38=0,H38&lt;&gt;0)),IF((H38+I38+K38&lt;&gt;0),IF(AND(OR(H38&gt;0,I38&lt;0),OR(I38&gt;0,H38&lt;0)),ABS(K38/MIN(ABS(I38),ABS(H38))),10),"-"),10)</f>
        <v>-</v>
      </c>
      <c r="M38" s="150"/>
    </row>
    <row r="39" spans="1:14" x14ac:dyDescent="0.4">
      <c r="A39" s="513" t="s">
        <v>270</v>
      </c>
      <c r="B39" s="600"/>
      <c r="C39" s="723" t="s">
        <v>68</v>
      </c>
      <c r="D39" s="514"/>
      <c r="E39" s="514"/>
      <c r="F39" s="514"/>
      <c r="G39" s="515"/>
      <c r="H39" s="284">
        <v>0</v>
      </c>
      <c r="I39" s="284">
        <v>0</v>
      </c>
      <c r="J39" s="282">
        <v>0</v>
      </c>
      <c r="K39" s="149">
        <f t="shared" si="0"/>
        <v>0</v>
      </c>
      <c r="L39" s="150" t="str">
        <f t="shared" si="1"/>
        <v>-</v>
      </c>
      <c r="M39" s="150"/>
    </row>
    <row r="40" spans="1:14" x14ac:dyDescent="0.4">
      <c r="A40" s="513" t="s">
        <v>271</v>
      </c>
      <c r="B40" s="600"/>
      <c r="C40" s="723" t="s">
        <v>189</v>
      </c>
      <c r="D40" s="514"/>
      <c r="E40" s="514"/>
      <c r="F40" s="514"/>
      <c r="G40" s="515"/>
      <c r="H40" s="284">
        <v>0</v>
      </c>
      <c r="I40" s="284">
        <v>0</v>
      </c>
      <c r="J40" s="282">
        <v>0</v>
      </c>
      <c r="K40" s="149">
        <f t="shared" ref="K40" si="12">H40-I40</f>
        <v>0</v>
      </c>
      <c r="L40" s="150" t="str">
        <f t="shared" ref="L40" si="13">IF(AND(OR(H40=0,I40&lt;&gt;0),OR(I40=0,H40&lt;&gt;0)),IF((H40+I40+K40&lt;&gt;0),IF(AND(OR(H40&gt;0,I40&lt;0),OR(I40&gt;0,H40&lt;0)),ABS(K40/MIN(ABS(I40),ABS(H40))),10),"-"),10)</f>
        <v>-</v>
      </c>
      <c r="M40" s="150"/>
    </row>
    <row r="41" spans="1:14" x14ac:dyDescent="0.4">
      <c r="A41" s="513" t="s">
        <v>462</v>
      </c>
      <c r="B41" s="97"/>
      <c r="C41" s="94" t="s">
        <v>459</v>
      </c>
      <c r="D41" s="491"/>
      <c r="E41" s="491"/>
      <c r="F41" s="491"/>
      <c r="G41" s="492"/>
      <c r="H41" s="284">
        <v>0</v>
      </c>
      <c r="I41" s="284">
        <v>0</v>
      </c>
      <c r="J41" s="282">
        <v>0</v>
      </c>
      <c r="K41" s="149">
        <f t="shared" si="0"/>
        <v>0</v>
      </c>
      <c r="L41" s="150" t="str">
        <f t="shared" si="1"/>
        <v>-</v>
      </c>
      <c r="M41" s="150"/>
    </row>
    <row r="42" spans="1:14" x14ac:dyDescent="0.4">
      <c r="A42" s="513" t="s">
        <v>463</v>
      </c>
      <c r="B42" s="51"/>
      <c r="C42" s="723" t="s">
        <v>460</v>
      </c>
      <c r="D42" s="514"/>
      <c r="E42" s="514"/>
      <c r="F42" s="56"/>
      <c r="G42" s="43"/>
      <c r="H42" s="284">
        <v>0</v>
      </c>
      <c r="I42" s="284">
        <v>0</v>
      </c>
      <c r="J42" s="282">
        <v>0</v>
      </c>
      <c r="K42" s="149">
        <f t="shared" si="0"/>
        <v>0</v>
      </c>
      <c r="L42" s="150" t="str">
        <f t="shared" si="1"/>
        <v>-</v>
      </c>
      <c r="M42" s="150"/>
    </row>
    <row r="43" spans="1:14" x14ac:dyDescent="0.4">
      <c r="A43" s="513" t="s">
        <v>464</v>
      </c>
      <c r="B43" s="600"/>
      <c r="C43" s="723" t="s">
        <v>461</v>
      </c>
      <c r="D43" s="514"/>
      <c r="E43" s="514"/>
      <c r="F43" s="514"/>
      <c r="G43" s="515"/>
      <c r="H43" s="284">
        <v>0</v>
      </c>
      <c r="I43" s="284">
        <v>0</v>
      </c>
      <c r="J43" s="282">
        <v>0</v>
      </c>
      <c r="K43" s="149">
        <f t="shared" si="0"/>
        <v>0</v>
      </c>
      <c r="L43" s="150" t="str">
        <f t="shared" si="1"/>
        <v>-</v>
      </c>
      <c r="M43" s="150"/>
    </row>
    <row r="44" spans="1:14" x14ac:dyDescent="0.4">
      <c r="A44" s="513" t="s">
        <v>644</v>
      </c>
      <c r="B44" s="40" t="s">
        <v>183</v>
      </c>
      <c r="C44" s="48"/>
      <c r="D44" s="48"/>
      <c r="E44" s="48"/>
      <c r="F44" s="48"/>
      <c r="G44" s="44"/>
      <c r="H44" s="154">
        <f>SUM(H34:H43)</f>
        <v>0</v>
      </c>
      <c r="I44" s="154">
        <f>SUM(I34:I43)</f>
        <v>0</v>
      </c>
      <c r="J44" s="539">
        <f>SUM(J34:J43)</f>
        <v>0</v>
      </c>
      <c r="K44" s="149">
        <f t="shared" si="0"/>
        <v>0</v>
      </c>
      <c r="L44" s="150" t="str">
        <f t="shared" si="1"/>
        <v>-</v>
      </c>
      <c r="M44" s="150"/>
      <c r="N44" s="179"/>
    </row>
    <row r="45" spans="1:14" x14ac:dyDescent="0.4">
      <c r="A45" s="513"/>
      <c r="B45" s="159"/>
      <c r="C45" s="489"/>
      <c r="D45" s="489"/>
      <c r="E45" s="489"/>
      <c r="F45" s="489"/>
      <c r="G45" s="490"/>
      <c r="H45" s="172"/>
      <c r="I45" s="172"/>
      <c r="J45" s="342"/>
      <c r="K45" s="149"/>
      <c r="L45" s="150"/>
      <c r="M45" s="150"/>
    </row>
    <row r="46" spans="1:14" x14ac:dyDescent="0.4">
      <c r="A46" s="513">
        <v>6</v>
      </c>
      <c r="B46" s="724" t="s">
        <v>143</v>
      </c>
      <c r="C46" s="725"/>
      <c r="D46" s="725"/>
      <c r="E46" s="725"/>
      <c r="F46" s="725"/>
      <c r="G46" s="726"/>
      <c r="H46" s="162"/>
      <c r="I46" s="162"/>
      <c r="J46" s="18"/>
      <c r="K46" s="149"/>
      <c r="L46" s="150"/>
      <c r="M46" s="150"/>
    </row>
    <row r="47" spans="1:14" x14ac:dyDescent="0.4">
      <c r="A47" s="513" t="s">
        <v>248</v>
      </c>
      <c r="B47" s="97"/>
      <c r="C47" s="94" t="s">
        <v>144</v>
      </c>
      <c r="D47" s="491"/>
      <c r="E47" s="491"/>
      <c r="F47" s="491"/>
      <c r="G47" s="492"/>
      <c r="H47" s="284">
        <v>0</v>
      </c>
      <c r="I47" s="284">
        <v>0</v>
      </c>
      <c r="J47" s="282">
        <v>0</v>
      </c>
      <c r="K47" s="149">
        <f t="shared" si="0"/>
        <v>0</v>
      </c>
      <c r="L47" s="150" t="str">
        <f t="shared" si="1"/>
        <v>-</v>
      </c>
      <c r="M47" s="150"/>
    </row>
    <row r="48" spans="1:14" x14ac:dyDescent="0.4">
      <c r="A48" s="423" t="s">
        <v>249</v>
      </c>
      <c r="B48" s="97"/>
      <c r="C48" s="94" t="s">
        <v>465</v>
      </c>
      <c r="D48" s="491"/>
      <c r="E48" s="491"/>
      <c r="F48" s="491"/>
      <c r="G48" s="492"/>
      <c r="H48" s="284">
        <v>0</v>
      </c>
      <c r="I48" s="284">
        <v>0</v>
      </c>
      <c r="J48" s="282">
        <v>0</v>
      </c>
      <c r="K48" s="149">
        <f t="shared" si="0"/>
        <v>0</v>
      </c>
      <c r="L48" s="150" t="str">
        <f t="shared" si="1"/>
        <v>-</v>
      </c>
      <c r="M48" s="150"/>
    </row>
    <row r="49" spans="1:14" x14ac:dyDescent="0.4">
      <c r="A49" s="423" t="s">
        <v>250</v>
      </c>
      <c r="B49" s="97"/>
      <c r="C49" s="94" t="s">
        <v>467</v>
      </c>
      <c r="D49" s="491"/>
      <c r="E49" s="491"/>
      <c r="F49" s="491"/>
      <c r="G49" s="492"/>
      <c r="H49" s="284">
        <v>0</v>
      </c>
      <c r="I49" s="284">
        <v>0</v>
      </c>
      <c r="J49" s="282">
        <v>0</v>
      </c>
      <c r="K49" s="149">
        <f t="shared" ref="K49" si="14">H49-I49</f>
        <v>0</v>
      </c>
      <c r="L49" s="150" t="str">
        <f t="shared" ref="L49" si="15">IF(AND(OR(H49=0,I49&lt;&gt;0),OR(I49=0,H49&lt;&gt;0)),IF((H49+I49+K49&lt;&gt;0),IF(AND(OR(H49&gt;0,I49&lt;0),OR(I49&gt;0,H49&lt;0)),ABS(K49/MIN(ABS(I49),ABS(H49))),10),"-"),10)</f>
        <v>-</v>
      </c>
      <c r="M49" s="150"/>
    </row>
    <row r="50" spans="1:14" x14ac:dyDescent="0.4">
      <c r="A50" s="423" t="s">
        <v>355</v>
      </c>
      <c r="B50" s="97"/>
      <c r="C50" s="94" t="s">
        <v>145</v>
      </c>
      <c r="D50" s="491"/>
      <c r="E50" s="491"/>
      <c r="F50" s="491"/>
      <c r="G50" s="492"/>
      <c r="H50" s="284">
        <v>0</v>
      </c>
      <c r="I50" s="284">
        <v>0</v>
      </c>
      <c r="J50" s="282">
        <v>0</v>
      </c>
      <c r="K50" s="149">
        <f t="shared" si="0"/>
        <v>0</v>
      </c>
      <c r="L50" s="150" t="str">
        <f t="shared" si="1"/>
        <v>-</v>
      </c>
      <c r="M50" s="150"/>
    </row>
    <row r="51" spans="1:14" x14ac:dyDescent="0.4">
      <c r="A51" s="423" t="s">
        <v>356</v>
      </c>
      <c r="B51" s="97"/>
      <c r="C51" s="94" t="s">
        <v>468</v>
      </c>
      <c r="D51" s="491"/>
      <c r="E51" s="491"/>
      <c r="F51" s="491"/>
      <c r="G51" s="492"/>
      <c r="H51" s="284">
        <v>0</v>
      </c>
      <c r="I51" s="284">
        <v>0</v>
      </c>
      <c r="J51" s="282">
        <v>0</v>
      </c>
      <c r="K51" s="149">
        <f t="shared" ref="K51" si="16">H51-I51</f>
        <v>0</v>
      </c>
      <c r="L51" s="150" t="str">
        <f t="shared" ref="L51" si="17">IF(AND(OR(H51=0,I51&lt;&gt;0),OR(I51=0,H51&lt;&gt;0)),IF((H51+I51+K51&lt;&gt;0),IF(AND(OR(H51&gt;0,I51&lt;0),OR(I51&gt;0,H51&lt;0)),ABS(K51/MIN(ABS(I51),ABS(H51))),10),"-"),10)</f>
        <v>-</v>
      </c>
      <c r="M51" s="150"/>
    </row>
    <row r="52" spans="1:14" x14ac:dyDescent="0.4">
      <c r="A52" s="423" t="s">
        <v>357</v>
      </c>
      <c r="B52" s="97"/>
      <c r="C52" s="94" t="s">
        <v>146</v>
      </c>
      <c r="D52" s="491"/>
      <c r="E52" s="491"/>
      <c r="F52" s="491"/>
      <c r="G52" s="492"/>
      <c r="H52" s="284">
        <v>0</v>
      </c>
      <c r="I52" s="284">
        <v>0</v>
      </c>
      <c r="J52" s="282">
        <v>0</v>
      </c>
      <c r="K52" s="149">
        <f t="shared" si="0"/>
        <v>0</v>
      </c>
      <c r="L52" s="150" t="str">
        <f t="shared" si="1"/>
        <v>-</v>
      </c>
      <c r="M52" s="150"/>
    </row>
    <row r="53" spans="1:14" x14ac:dyDescent="0.4">
      <c r="A53" s="423" t="s">
        <v>434</v>
      </c>
      <c r="B53" s="97"/>
      <c r="C53" s="94" t="s">
        <v>466</v>
      </c>
      <c r="D53" s="491"/>
      <c r="E53" s="491"/>
      <c r="F53" s="491"/>
      <c r="G53" s="492"/>
      <c r="H53" s="284">
        <v>0</v>
      </c>
      <c r="I53" s="284">
        <v>0</v>
      </c>
      <c r="J53" s="282">
        <v>0</v>
      </c>
      <c r="K53" s="149">
        <f t="shared" si="0"/>
        <v>0</v>
      </c>
      <c r="L53" s="150" t="str">
        <f t="shared" si="1"/>
        <v>-</v>
      </c>
      <c r="M53" s="150"/>
      <c r="N53" s="229" t="s">
        <v>864</v>
      </c>
    </row>
    <row r="54" spans="1:14" x14ac:dyDescent="0.4">
      <c r="A54" s="423" t="s">
        <v>435</v>
      </c>
      <c r="B54" s="97"/>
      <c r="C54" s="94" t="s">
        <v>50</v>
      </c>
      <c r="D54" s="491"/>
      <c r="E54" s="491"/>
      <c r="F54" s="491"/>
      <c r="G54" s="492"/>
      <c r="H54" s="284">
        <v>0</v>
      </c>
      <c r="I54" s="284">
        <v>0</v>
      </c>
      <c r="J54" s="282">
        <v>0</v>
      </c>
      <c r="K54" s="149">
        <f t="shared" si="0"/>
        <v>0</v>
      </c>
      <c r="L54" s="150" t="str">
        <f t="shared" si="1"/>
        <v>-</v>
      </c>
      <c r="M54" s="150"/>
      <c r="N54" s="737"/>
    </row>
    <row r="55" spans="1:14" x14ac:dyDescent="0.4">
      <c r="A55" s="423" t="s">
        <v>436</v>
      </c>
      <c r="B55" s="40" t="s">
        <v>184</v>
      </c>
      <c r="C55" s="48"/>
      <c r="D55" s="48"/>
      <c r="E55" s="48"/>
      <c r="F55" s="48"/>
      <c r="G55" s="44"/>
      <c r="H55" s="154">
        <f>SUM(H47:H54)</f>
        <v>0</v>
      </c>
      <c r="I55" s="154">
        <f>SUM(I47:I54)</f>
        <v>0</v>
      </c>
      <c r="J55" s="539">
        <f>SUM(J47:J54)</f>
        <v>0</v>
      </c>
      <c r="K55" s="149">
        <f t="shared" si="0"/>
        <v>0</v>
      </c>
      <c r="L55" s="150" t="str">
        <f t="shared" si="1"/>
        <v>-</v>
      </c>
      <c r="M55" s="150"/>
    </row>
    <row r="56" spans="1:14" x14ac:dyDescent="0.4">
      <c r="A56" s="513"/>
      <c r="B56" s="159"/>
      <c r="C56" s="489"/>
      <c r="D56" s="489"/>
      <c r="E56" s="489"/>
      <c r="F56" s="489"/>
      <c r="G56" s="490"/>
      <c r="H56" s="160"/>
      <c r="I56" s="160"/>
      <c r="J56" s="341"/>
      <c r="K56" s="149"/>
      <c r="L56" s="150"/>
      <c r="M56" s="150"/>
    </row>
    <row r="57" spans="1:14" x14ac:dyDescent="0.4">
      <c r="A57" s="513">
        <v>7</v>
      </c>
      <c r="B57" s="40" t="s">
        <v>147</v>
      </c>
      <c r="C57" s="48"/>
      <c r="D57" s="48"/>
      <c r="E57" s="48"/>
      <c r="F57" s="48"/>
      <c r="G57" s="44"/>
      <c r="H57" s="154">
        <f>H31+H44+H55</f>
        <v>0</v>
      </c>
      <c r="I57" s="154">
        <f>I31+I44+I55</f>
        <v>0</v>
      </c>
      <c r="J57" s="539">
        <f>J31+J44+J55</f>
        <v>0</v>
      </c>
      <c r="K57" s="149">
        <f t="shared" si="0"/>
        <v>0</v>
      </c>
      <c r="L57" s="150" t="str">
        <f t="shared" si="1"/>
        <v>-</v>
      </c>
      <c r="M57" s="150"/>
    </row>
    <row r="58" spans="1:14" x14ac:dyDescent="0.4">
      <c r="A58" s="513"/>
      <c r="B58" s="233"/>
      <c r="C58" s="514"/>
      <c r="D58" s="514"/>
      <c r="E58" s="514"/>
      <c r="F58" s="234"/>
      <c r="G58" s="43"/>
      <c r="H58" s="235"/>
      <c r="I58" s="235"/>
      <c r="J58" s="343"/>
      <c r="K58" s="149"/>
      <c r="L58" s="150"/>
      <c r="M58" s="150"/>
    </row>
    <row r="59" spans="1:14" x14ac:dyDescent="0.4">
      <c r="A59" s="513">
        <v>8</v>
      </c>
      <c r="B59" s="283" t="s">
        <v>198</v>
      </c>
      <c r="C59" s="152"/>
      <c r="D59" s="152"/>
      <c r="E59" s="152"/>
      <c r="F59" s="152"/>
      <c r="G59" s="153"/>
      <c r="H59" s="92">
        <f>I60</f>
        <v>0</v>
      </c>
      <c r="I59" s="738">
        <v>0</v>
      </c>
      <c r="J59" s="561">
        <v>0</v>
      </c>
      <c r="K59" s="149">
        <f t="shared" si="0"/>
        <v>0</v>
      </c>
      <c r="L59" s="150" t="str">
        <f t="shared" si="1"/>
        <v>-</v>
      </c>
      <c r="M59" s="150"/>
    </row>
    <row r="60" spans="1:14" x14ac:dyDescent="0.4">
      <c r="A60" s="513">
        <v>9</v>
      </c>
      <c r="B60" s="283" t="s">
        <v>199</v>
      </c>
      <c r="C60" s="152"/>
      <c r="D60" s="152"/>
      <c r="E60" s="152"/>
      <c r="F60" s="152"/>
      <c r="G60" s="153"/>
      <c r="H60" s="92">
        <f>H59+H57</f>
        <v>0</v>
      </c>
      <c r="I60" s="236">
        <f>I59+I57</f>
        <v>0</v>
      </c>
      <c r="J60" s="561">
        <f>J59+J57</f>
        <v>0</v>
      </c>
      <c r="K60" s="149">
        <f t="shared" si="0"/>
        <v>0</v>
      </c>
      <c r="L60" s="150" t="str">
        <f t="shared" si="1"/>
        <v>-</v>
      </c>
      <c r="M60" s="150"/>
    </row>
    <row r="61" spans="1:14" x14ac:dyDescent="0.4">
      <c r="B61" s="237"/>
      <c r="C61" s="237"/>
      <c r="D61" s="237"/>
      <c r="E61" s="237"/>
      <c r="F61" s="237"/>
      <c r="G61" s="237"/>
      <c r="H61" s="237"/>
      <c r="I61" s="237"/>
      <c r="J61" s="237"/>
    </row>
    <row r="62" spans="1:14" x14ac:dyDescent="0.4">
      <c r="B62" s="179"/>
      <c r="C62" s="179"/>
      <c r="D62" s="179"/>
      <c r="E62" s="179"/>
      <c r="F62" s="179"/>
      <c r="G62" s="179"/>
      <c r="H62" s="237"/>
      <c r="I62" s="237"/>
      <c r="J62" s="237"/>
    </row>
  </sheetData>
  <sheetProtection algorithmName="SHA-512" hashValue="P4KpeWoi9HFYjV5nFmSgz4IJLcCwgQ/1oW37rM7ZO1s3wOg5A7/TF0OsV8iOHqm5Q3Nps0O8V+F/3CX2/oXeOg==" saltValue="1kiZ3vv2mNi6iPxtCOleyw==" spinCount="100000" sheet="1" objects="1" scenarios="1"/>
  <mergeCells count="3">
    <mergeCell ref="B1:C1"/>
    <mergeCell ref="I1:I2"/>
    <mergeCell ref="J1:J2"/>
  </mergeCells>
  <conditionalFormatting sqref="I6">
    <cfRule type="expression" dxfId="526" priority="39">
      <formula>I6&lt;&gt;J6</formula>
    </cfRule>
  </conditionalFormatting>
  <conditionalFormatting sqref="I9">
    <cfRule type="expression" dxfId="525" priority="38">
      <formula>I9&lt;&gt;J9</formula>
    </cfRule>
  </conditionalFormatting>
  <conditionalFormatting sqref="I10">
    <cfRule type="expression" dxfId="524" priority="37">
      <formula>I10&lt;&gt;J10</formula>
    </cfRule>
  </conditionalFormatting>
  <conditionalFormatting sqref="I11">
    <cfRule type="expression" dxfId="523" priority="36">
      <formula>I11&lt;&gt;J11</formula>
    </cfRule>
  </conditionalFormatting>
  <conditionalFormatting sqref="I12">
    <cfRule type="expression" dxfId="522" priority="35">
      <formula>I12&lt;&gt;J12</formula>
    </cfRule>
  </conditionalFormatting>
  <conditionalFormatting sqref="I13">
    <cfRule type="expression" dxfId="521" priority="34">
      <formula>I13&lt;&gt;J13</formula>
    </cfRule>
  </conditionalFormatting>
  <conditionalFormatting sqref="I14">
    <cfRule type="expression" dxfId="520" priority="33">
      <formula>I14&lt;&gt;J14</formula>
    </cfRule>
  </conditionalFormatting>
  <conditionalFormatting sqref="I15">
    <cfRule type="expression" dxfId="519" priority="32">
      <formula>I15&lt;&gt;J15</formula>
    </cfRule>
  </conditionalFormatting>
  <conditionalFormatting sqref="I16">
    <cfRule type="expression" dxfId="518" priority="31">
      <formula>I16&lt;&gt;J16</formula>
    </cfRule>
  </conditionalFormatting>
  <conditionalFormatting sqref="I17">
    <cfRule type="expression" dxfId="517" priority="30">
      <formula>I17&lt;&gt;J17</formula>
    </cfRule>
  </conditionalFormatting>
  <conditionalFormatting sqref="I18">
    <cfRule type="expression" dxfId="516" priority="29">
      <formula>I18&lt;&gt;J18</formula>
    </cfRule>
  </conditionalFormatting>
  <conditionalFormatting sqref="I19">
    <cfRule type="expression" dxfId="515" priority="28">
      <formula>I19&lt;&gt;J19</formula>
    </cfRule>
  </conditionalFormatting>
  <conditionalFormatting sqref="I20">
    <cfRule type="expression" dxfId="514" priority="27">
      <formula>I20&lt;&gt;J20</formula>
    </cfRule>
  </conditionalFormatting>
  <conditionalFormatting sqref="I21">
    <cfRule type="expression" dxfId="513" priority="26">
      <formula>I21&lt;&gt;J21</formula>
    </cfRule>
  </conditionalFormatting>
  <conditionalFormatting sqref="I22">
    <cfRule type="expression" dxfId="512" priority="25">
      <formula>I22&lt;&gt;J22</formula>
    </cfRule>
  </conditionalFormatting>
  <conditionalFormatting sqref="I25">
    <cfRule type="expression" dxfId="511" priority="24">
      <formula>I25&lt;&gt;J25</formula>
    </cfRule>
  </conditionalFormatting>
  <conditionalFormatting sqref="I26">
    <cfRule type="expression" dxfId="510" priority="23">
      <formula>I26&lt;&gt;J26</formula>
    </cfRule>
  </conditionalFormatting>
  <conditionalFormatting sqref="I27">
    <cfRule type="expression" dxfId="509" priority="22">
      <formula>I27&lt;&gt;J27</formula>
    </cfRule>
  </conditionalFormatting>
  <conditionalFormatting sqref="I28">
    <cfRule type="expression" dxfId="508" priority="21">
      <formula>I28&lt;&gt;J28</formula>
    </cfRule>
  </conditionalFormatting>
  <conditionalFormatting sqref="I29">
    <cfRule type="expression" dxfId="507" priority="20">
      <formula>I29&lt;&gt;J29</formula>
    </cfRule>
  </conditionalFormatting>
  <conditionalFormatting sqref="I34">
    <cfRule type="expression" dxfId="506" priority="19">
      <formula>I34&lt;&gt;J34</formula>
    </cfRule>
  </conditionalFormatting>
  <conditionalFormatting sqref="I35">
    <cfRule type="expression" dxfId="505" priority="18">
      <formula>I35&lt;&gt;J35</formula>
    </cfRule>
  </conditionalFormatting>
  <conditionalFormatting sqref="I36">
    <cfRule type="expression" dxfId="504" priority="17">
      <formula>I36&lt;&gt;J36</formula>
    </cfRule>
  </conditionalFormatting>
  <conditionalFormatting sqref="I37">
    <cfRule type="expression" dxfId="503" priority="16">
      <formula>I37&lt;&gt;J37</formula>
    </cfRule>
  </conditionalFormatting>
  <conditionalFormatting sqref="I38">
    <cfRule type="expression" dxfId="502" priority="15">
      <formula>I38&lt;&gt;J38</formula>
    </cfRule>
  </conditionalFormatting>
  <conditionalFormatting sqref="I39">
    <cfRule type="expression" dxfId="501" priority="14">
      <formula>I39&lt;&gt;J39</formula>
    </cfRule>
  </conditionalFormatting>
  <conditionalFormatting sqref="I40">
    <cfRule type="expression" dxfId="500" priority="13">
      <formula>I40&lt;&gt;J40</formula>
    </cfRule>
  </conditionalFormatting>
  <conditionalFormatting sqref="I41">
    <cfRule type="expression" dxfId="499" priority="12">
      <formula>I41&lt;&gt;J41</formula>
    </cfRule>
  </conditionalFormatting>
  <conditionalFormatting sqref="I42">
    <cfRule type="expression" dxfId="498" priority="11">
      <formula>I42&lt;&gt;J42</formula>
    </cfRule>
  </conditionalFormatting>
  <conditionalFormatting sqref="I43">
    <cfRule type="expression" dxfId="497" priority="10">
      <formula>I43&lt;&gt;J43</formula>
    </cfRule>
  </conditionalFormatting>
  <conditionalFormatting sqref="I47">
    <cfRule type="expression" dxfId="496" priority="9">
      <formula>I47&lt;&gt;J47</formula>
    </cfRule>
  </conditionalFormatting>
  <conditionalFormatting sqref="I48">
    <cfRule type="expression" dxfId="495" priority="8">
      <formula>I48&lt;&gt;J48</formula>
    </cfRule>
  </conditionalFormatting>
  <conditionalFormatting sqref="I49">
    <cfRule type="expression" dxfId="494" priority="7">
      <formula>I49&lt;&gt;J49</formula>
    </cfRule>
  </conditionalFormatting>
  <conditionalFormatting sqref="I50">
    <cfRule type="expression" dxfId="493" priority="6">
      <formula>I50&lt;&gt;J50</formula>
    </cfRule>
  </conditionalFormatting>
  <conditionalFormatting sqref="I51">
    <cfRule type="expression" dxfId="492" priority="5">
      <formula>I51&lt;&gt;J51</formula>
    </cfRule>
  </conditionalFormatting>
  <conditionalFormatting sqref="I52">
    <cfRule type="expression" dxfId="491" priority="4">
      <formula>I52&lt;&gt;J52</formula>
    </cfRule>
  </conditionalFormatting>
  <conditionalFormatting sqref="I53">
    <cfRule type="expression" dxfId="490" priority="3">
      <formula>I53&lt;&gt;J53</formula>
    </cfRule>
  </conditionalFormatting>
  <conditionalFormatting sqref="I54">
    <cfRule type="expression" dxfId="489" priority="2">
      <formula>I54&lt;&gt;J54</formula>
    </cfRule>
  </conditionalFormatting>
  <conditionalFormatting sqref="I59">
    <cfRule type="expression" dxfId="488" priority="1">
      <formula>I59&lt;&gt;J59</formula>
    </cfRule>
  </conditionalFormatting>
  <dataValidations count="7">
    <dataValidation type="textLength" allowBlank="1" showInputMessage="1" showErrorMessage="1" errorTitle="Maximum 255 text characters" error="Only text up to 255 characters is allowed here." promptTitle="Maximum 255 text characters" prompt=" " sqref="N22" xr:uid="{00000000-0002-0000-0700-000000000000}">
      <formula1>0</formula1>
      <formula2>255</formula2>
    </dataValidation>
    <dataValidation type="whole" operator="greaterThan" allowBlank="1" showInputMessage="1" showErrorMessage="1" errorTitle="Whole numbers only allowed" error="All monies should be independently rounded to the nearest £1,000." promptTitle="If a value is entered here..." prompt="Please complete the text box to the right (cell N22)." sqref="H22:J22" xr:uid="{00000000-0002-0000-0700-000001000000}">
      <formula1>-999999999</formula1>
    </dataValidation>
    <dataValidation type="whole" operator="greaterThan" allowBlank="1" showInputMessage="1" showErrorMessage="1" errorTitle="Whole numbers only allowed" error="All monies should be independently rounded to the nearest £1,000." sqref="H10:J12 I14:J19 H16:H17 H19 I59:J59 H34:J43 H47:J48 H26 I25:J29 H28:H29 I50:J54 H50:H53" xr:uid="{00000000-0002-0000-0700-000002000000}">
      <formula1>-99999999</formula1>
    </dataValidation>
    <dataValidation type="whole" operator="lessThanOrEqual" allowBlank="1" showInputMessage="1" showErrorMessage="1" errorTitle="Negatives Numbers" error="All entered monies should be returned as negative and rounded to the nearest £1,000" promptTitle="If a value is entered here..." prompt="it must be a negative value" sqref="H25" xr:uid="{00000000-0002-0000-0700-000003000000}">
      <formula1>0</formula1>
    </dataValidation>
    <dataValidation errorStyle="warning" allowBlank="1" showErrorMessage="1" errorTitle="Endowment" error="All entered monies should be rounded to the nearest £1,000" sqref="H27" xr:uid="{00000000-0002-0000-0700-000004000000}"/>
    <dataValidation type="whole" operator="greaterThan" allowBlank="1" showInputMessage="1" showErrorMessage="1" errorTitle="Whole numbers only allowed" error="All monies should be independently rounded to the nearest £1,000." promptTitle="If a value is entered here..." prompt="Please complete the text box to right (cell N54)" sqref="H54" xr:uid="{00000000-0002-0000-0700-000005000000}">
      <formula1>-99999999</formula1>
    </dataValidation>
    <dataValidation type="textLength" operator="lessThan" allowBlank="1" showInputMessage="1" showErrorMessage="1" errorTitle="Maximum 255 text characters" error="Only text up to 255 characters is allowed here." promptTitle="Maximum 255 text characters" prompt=" " sqref="N54" xr:uid="{00000000-0002-0000-0700-000006000000}">
      <formula1>255</formula1>
    </dataValidation>
  </dataValidations>
  <printOptions headings="1"/>
  <pageMargins left="0.31496062992125984" right="0.31496062992125984" top="0.74803149606299213" bottom="0.74803149606299213" header="0.31496062992125984" footer="0.31496062992125984"/>
  <pageSetup paperSize="9" scale="8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I65"/>
  <sheetViews>
    <sheetView zoomScale="80" zoomScaleNormal="80" workbookViewId="0"/>
  </sheetViews>
  <sheetFormatPr defaultColWidth="9.15625" defaultRowHeight="12.3" x14ac:dyDescent="0.4"/>
  <cols>
    <col min="1" max="1" width="10.20703125" style="175" bestFit="1" customWidth="1"/>
    <col min="2" max="2" width="2.15625" style="121" customWidth="1"/>
    <col min="3" max="3" width="53.68359375" style="121" customWidth="1"/>
    <col min="4" max="7" width="3.15625" style="121" hidden="1" customWidth="1"/>
    <col min="8" max="15" width="14.3671875" style="121" customWidth="1"/>
    <col min="16" max="18" width="16.68359375" style="121" customWidth="1"/>
    <col min="19" max="20" width="19.3671875" style="121" customWidth="1"/>
    <col min="21" max="30" width="16.68359375" style="121" customWidth="1"/>
    <col min="31" max="16384" width="9.15625" style="121"/>
  </cols>
  <sheetData>
    <row r="1" spans="1:35" ht="44.25" customHeight="1" x14ac:dyDescent="0.5">
      <c r="A1" s="238" t="s">
        <v>359</v>
      </c>
      <c r="B1" s="814" t="s">
        <v>415</v>
      </c>
      <c r="C1" s="814"/>
      <c r="D1" s="239"/>
      <c r="E1" s="239"/>
      <c r="F1" s="239"/>
      <c r="G1" s="239"/>
      <c r="H1" s="811" t="s">
        <v>823</v>
      </c>
      <c r="I1" s="811"/>
      <c r="J1" s="811"/>
      <c r="K1" s="811"/>
      <c r="L1" s="811"/>
      <c r="M1" s="811"/>
      <c r="N1" s="811"/>
      <c r="O1" s="811"/>
      <c r="P1" s="811"/>
      <c r="Q1" s="240">
        <v>2</v>
      </c>
      <c r="R1" s="240">
        <v>3</v>
      </c>
      <c r="S1" s="240">
        <v>4</v>
      </c>
      <c r="T1" s="240">
        <v>5</v>
      </c>
      <c r="U1" s="240">
        <v>6</v>
      </c>
      <c r="V1" s="240">
        <v>7</v>
      </c>
      <c r="W1" s="240">
        <v>8</v>
      </c>
      <c r="X1" s="240">
        <v>9</v>
      </c>
      <c r="Y1" s="240">
        <v>10</v>
      </c>
      <c r="Z1" s="240">
        <v>11</v>
      </c>
      <c r="AA1" s="240">
        <v>12</v>
      </c>
      <c r="AB1" s="240">
        <v>13</v>
      </c>
      <c r="AC1" s="240">
        <v>14</v>
      </c>
      <c r="AD1" s="240">
        <v>15</v>
      </c>
    </row>
    <row r="2" spans="1:35" ht="15" x14ac:dyDescent="0.5">
      <c r="A2" s="241"/>
      <c r="B2" s="239"/>
      <c r="C2" s="239"/>
      <c r="D2" s="239"/>
      <c r="E2" s="239"/>
      <c r="F2" s="239"/>
      <c r="G2" s="242"/>
      <c r="H2" s="130" t="s">
        <v>219</v>
      </c>
      <c r="I2" s="130" t="s">
        <v>220</v>
      </c>
      <c r="J2" s="130" t="s">
        <v>221</v>
      </c>
      <c r="K2" s="130" t="s">
        <v>222</v>
      </c>
      <c r="L2" s="130" t="s">
        <v>223</v>
      </c>
      <c r="M2" s="130" t="s">
        <v>224</v>
      </c>
      <c r="N2" s="130" t="s">
        <v>225</v>
      </c>
      <c r="O2" s="130" t="s">
        <v>226</v>
      </c>
      <c r="P2" s="130" t="s">
        <v>379</v>
      </c>
      <c r="Q2" s="243"/>
      <c r="R2" s="243"/>
      <c r="S2" s="243"/>
      <c r="T2" s="243"/>
      <c r="U2" s="243"/>
      <c r="V2" s="243"/>
      <c r="W2" s="243"/>
      <c r="X2" s="243"/>
      <c r="Y2" s="243"/>
      <c r="Z2" s="243"/>
      <c r="AA2" s="243"/>
      <c r="AB2" s="243"/>
      <c r="AC2" s="243"/>
      <c r="AD2" s="243"/>
    </row>
    <row r="3" spans="1:35" ht="117" customHeight="1" x14ac:dyDescent="0.5">
      <c r="A3" s="241"/>
      <c r="B3" s="239"/>
      <c r="C3" s="239"/>
      <c r="D3" s="239"/>
      <c r="E3" s="239"/>
      <c r="F3" s="239"/>
      <c r="G3" s="242"/>
      <c r="H3" s="128" t="s">
        <v>634</v>
      </c>
      <c r="I3" s="128" t="s">
        <v>635</v>
      </c>
      <c r="J3" s="128" t="s">
        <v>636</v>
      </c>
      <c r="K3" s="128" t="s">
        <v>637</v>
      </c>
      <c r="L3" s="128" t="s">
        <v>638</v>
      </c>
      <c r="M3" s="128" t="s">
        <v>639</v>
      </c>
      <c r="N3" s="128" t="s">
        <v>640</v>
      </c>
      <c r="O3" s="128" t="s">
        <v>50</v>
      </c>
      <c r="P3" s="129" t="s">
        <v>641</v>
      </c>
      <c r="Q3" s="243" t="s">
        <v>52</v>
      </c>
      <c r="R3" s="243" t="s">
        <v>53</v>
      </c>
      <c r="S3" s="243" t="s">
        <v>158</v>
      </c>
      <c r="T3" s="243" t="s">
        <v>429</v>
      </c>
      <c r="U3" s="243" t="s">
        <v>54</v>
      </c>
      <c r="V3" s="243" t="s">
        <v>192</v>
      </c>
      <c r="W3" s="243" t="s">
        <v>55</v>
      </c>
      <c r="X3" s="243" t="s">
        <v>56</v>
      </c>
      <c r="Y3" s="243" t="s">
        <v>57</v>
      </c>
      <c r="Z3" s="243" t="s">
        <v>191</v>
      </c>
      <c r="AA3" s="243" t="s">
        <v>58</v>
      </c>
      <c r="AB3" s="243" t="s">
        <v>59</v>
      </c>
      <c r="AC3" s="243" t="s">
        <v>60</v>
      </c>
      <c r="AD3" s="243" t="s">
        <v>51</v>
      </c>
    </row>
    <row r="4" spans="1:35" s="244" customFormat="1" ht="15" x14ac:dyDescent="0.5">
      <c r="A4" s="241"/>
      <c r="B4" s="201"/>
      <c r="C4" s="201"/>
      <c r="D4" s="201"/>
      <c r="E4" s="201"/>
      <c r="F4" s="201"/>
      <c r="G4" s="202"/>
      <c r="H4" s="118" t="s">
        <v>88</v>
      </c>
      <c r="I4" s="118" t="s">
        <v>88</v>
      </c>
      <c r="J4" s="118" t="s">
        <v>88</v>
      </c>
      <c r="K4" s="118" t="s">
        <v>88</v>
      </c>
      <c r="L4" s="118" t="s">
        <v>88</v>
      </c>
      <c r="M4" s="118" t="s">
        <v>88</v>
      </c>
      <c r="N4" s="118" t="s">
        <v>88</v>
      </c>
      <c r="O4" s="118" t="s">
        <v>88</v>
      </c>
      <c r="P4" s="118" t="s">
        <v>88</v>
      </c>
      <c r="Q4" s="118" t="s">
        <v>88</v>
      </c>
      <c r="R4" s="118" t="s">
        <v>88</v>
      </c>
      <c r="S4" s="118" t="s">
        <v>88</v>
      </c>
      <c r="T4" s="118" t="s">
        <v>88</v>
      </c>
      <c r="U4" s="118" t="s">
        <v>88</v>
      </c>
      <c r="V4" s="118" t="s">
        <v>88</v>
      </c>
      <c r="W4" s="118" t="s">
        <v>88</v>
      </c>
      <c r="X4" s="118" t="s">
        <v>88</v>
      </c>
      <c r="Y4" s="118" t="s">
        <v>88</v>
      </c>
      <c r="Z4" s="118" t="s">
        <v>88</v>
      </c>
      <c r="AA4" s="118" t="s">
        <v>88</v>
      </c>
      <c r="AB4" s="118" t="s">
        <v>88</v>
      </c>
      <c r="AC4" s="118" t="s">
        <v>88</v>
      </c>
      <c r="AD4" s="118" t="s">
        <v>88</v>
      </c>
      <c r="AF4" s="245"/>
      <c r="AG4" s="245"/>
      <c r="AH4" s="245"/>
      <c r="AI4" s="245"/>
    </row>
    <row r="5" spans="1:35" ht="12.75" customHeight="1" x14ac:dyDescent="0.4">
      <c r="A5" s="246">
        <v>1</v>
      </c>
      <c r="B5" s="721" t="s">
        <v>414</v>
      </c>
      <c r="C5" s="722"/>
      <c r="D5" s="722"/>
      <c r="E5" s="722"/>
      <c r="F5" s="722"/>
      <c r="G5" s="424"/>
      <c r="H5" s="144"/>
      <c r="I5" s="144"/>
      <c r="J5" s="144"/>
      <c r="K5" s="144"/>
      <c r="L5" s="144"/>
      <c r="M5" s="144"/>
      <c r="N5" s="144"/>
      <c r="O5" s="144"/>
      <c r="P5" s="144"/>
      <c r="Q5" s="144"/>
      <c r="R5" s="144"/>
      <c r="S5" s="144"/>
      <c r="T5" s="144"/>
      <c r="U5" s="144"/>
      <c r="V5" s="144"/>
      <c r="W5" s="144"/>
      <c r="X5" s="144"/>
      <c r="Y5" s="144"/>
      <c r="Z5" s="144"/>
      <c r="AA5" s="144"/>
      <c r="AB5" s="144"/>
      <c r="AC5" s="144"/>
      <c r="AD5" s="144"/>
    </row>
    <row r="6" spans="1:35" ht="12.75" customHeight="1" x14ac:dyDescent="0.4">
      <c r="A6" s="246" t="s">
        <v>219</v>
      </c>
      <c r="B6" s="454"/>
      <c r="C6" s="433" t="s">
        <v>0</v>
      </c>
      <c r="D6" s="65"/>
      <c r="E6" s="65"/>
      <c r="F6" s="65"/>
      <c r="G6" s="64"/>
      <c r="H6" s="20">
        <v>0</v>
      </c>
      <c r="I6" s="739">
        <v>0</v>
      </c>
      <c r="J6" s="739">
        <v>0</v>
      </c>
      <c r="K6" s="739">
        <v>0</v>
      </c>
      <c r="L6" s="739">
        <v>0</v>
      </c>
      <c r="M6" s="739">
        <v>0</v>
      </c>
      <c r="N6" s="739">
        <v>0</v>
      </c>
      <c r="O6" s="739">
        <v>0</v>
      </c>
      <c r="P6" s="247">
        <f>SUM(H6:O6)</f>
        <v>0</v>
      </c>
      <c r="Q6" s="739">
        <v>0</v>
      </c>
      <c r="R6" s="739">
        <v>0</v>
      </c>
      <c r="S6" s="739">
        <v>0</v>
      </c>
      <c r="T6" s="739">
        <v>0</v>
      </c>
      <c r="U6" s="739">
        <v>0</v>
      </c>
      <c r="V6" s="739">
        <v>0</v>
      </c>
      <c r="W6" s="739">
        <v>0</v>
      </c>
      <c r="X6" s="739">
        <v>0</v>
      </c>
      <c r="Y6" s="739">
        <v>0</v>
      </c>
      <c r="Z6" s="739">
        <v>0</v>
      </c>
      <c r="AA6" s="739">
        <v>0</v>
      </c>
      <c r="AB6" s="739">
        <v>0</v>
      </c>
      <c r="AC6" s="739">
        <v>0</v>
      </c>
      <c r="AD6" s="247">
        <f t="shared" ref="AD6:AD50" si="0">SUM(P6:AC6)</f>
        <v>0</v>
      </c>
    </row>
    <row r="7" spans="1:35" ht="12.75" customHeight="1" x14ac:dyDescent="0.4">
      <c r="A7" s="246" t="s">
        <v>220</v>
      </c>
      <c r="B7" s="454"/>
      <c r="C7" s="433" t="s">
        <v>1</v>
      </c>
      <c r="D7" s="65"/>
      <c r="E7" s="65"/>
      <c r="F7" s="65"/>
      <c r="G7" s="64"/>
      <c r="H7" s="739">
        <v>0</v>
      </c>
      <c r="I7" s="739">
        <v>0</v>
      </c>
      <c r="J7" s="739">
        <v>0</v>
      </c>
      <c r="K7" s="739">
        <v>0</v>
      </c>
      <c r="L7" s="739">
        <v>0</v>
      </c>
      <c r="M7" s="739">
        <v>0</v>
      </c>
      <c r="N7" s="739">
        <v>0</v>
      </c>
      <c r="O7" s="739">
        <v>0</v>
      </c>
      <c r="P7" s="247">
        <f t="shared" ref="P7:P50" si="1">SUM(H7:O7)</f>
        <v>0</v>
      </c>
      <c r="Q7" s="739">
        <v>0</v>
      </c>
      <c r="R7" s="739">
        <v>0</v>
      </c>
      <c r="S7" s="739">
        <v>0</v>
      </c>
      <c r="T7" s="739">
        <v>0</v>
      </c>
      <c r="U7" s="739">
        <v>0</v>
      </c>
      <c r="V7" s="739">
        <v>0</v>
      </c>
      <c r="W7" s="739">
        <v>0</v>
      </c>
      <c r="X7" s="739">
        <v>0</v>
      </c>
      <c r="Y7" s="739">
        <v>0</v>
      </c>
      <c r="Z7" s="739">
        <v>0</v>
      </c>
      <c r="AA7" s="739">
        <v>0</v>
      </c>
      <c r="AB7" s="739">
        <v>0</v>
      </c>
      <c r="AC7" s="739">
        <v>0</v>
      </c>
      <c r="AD7" s="247">
        <f t="shared" si="0"/>
        <v>0</v>
      </c>
    </row>
    <row r="8" spans="1:35" ht="12.75" customHeight="1" x14ac:dyDescent="0.4">
      <c r="A8" s="246" t="s">
        <v>221</v>
      </c>
      <c r="B8" s="454"/>
      <c r="C8" s="433" t="s">
        <v>2</v>
      </c>
      <c r="D8" s="65"/>
      <c r="E8" s="65"/>
      <c r="F8" s="65"/>
      <c r="G8" s="64"/>
      <c r="H8" s="739">
        <v>0</v>
      </c>
      <c r="I8" s="739">
        <v>0</v>
      </c>
      <c r="J8" s="739">
        <v>0</v>
      </c>
      <c r="K8" s="739">
        <v>0</v>
      </c>
      <c r="L8" s="739">
        <v>0</v>
      </c>
      <c r="M8" s="739">
        <v>0</v>
      </c>
      <c r="N8" s="739">
        <v>0</v>
      </c>
      <c r="O8" s="739">
        <v>0</v>
      </c>
      <c r="P8" s="247">
        <f t="shared" si="1"/>
        <v>0</v>
      </c>
      <c r="Q8" s="739">
        <v>0</v>
      </c>
      <c r="R8" s="739">
        <v>0</v>
      </c>
      <c r="S8" s="739">
        <v>0</v>
      </c>
      <c r="T8" s="739">
        <v>0</v>
      </c>
      <c r="U8" s="739">
        <v>0</v>
      </c>
      <c r="V8" s="739">
        <v>0</v>
      </c>
      <c r="W8" s="739">
        <v>0</v>
      </c>
      <c r="X8" s="739">
        <v>0</v>
      </c>
      <c r="Y8" s="739">
        <v>0</v>
      </c>
      <c r="Z8" s="739">
        <v>0</v>
      </c>
      <c r="AA8" s="739">
        <v>0</v>
      </c>
      <c r="AB8" s="739">
        <v>0</v>
      </c>
      <c r="AC8" s="739">
        <v>0</v>
      </c>
      <c r="AD8" s="247">
        <f t="shared" si="0"/>
        <v>0</v>
      </c>
    </row>
    <row r="9" spans="1:35" ht="12.75" customHeight="1" x14ac:dyDescent="0.4">
      <c r="A9" s="246" t="s">
        <v>222</v>
      </c>
      <c r="B9" s="454"/>
      <c r="C9" s="433" t="s">
        <v>3</v>
      </c>
      <c r="D9" s="65"/>
      <c r="E9" s="65"/>
      <c r="F9" s="65"/>
      <c r="G9" s="64"/>
      <c r="H9" s="739">
        <v>0</v>
      </c>
      <c r="I9" s="739">
        <v>0</v>
      </c>
      <c r="J9" s="739">
        <v>0</v>
      </c>
      <c r="K9" s="739">
        <v>0</v>
      </c>
      <c r="L9" s="739">
        <v>0</v>
      </c>
      <c r="M9" s="739">
        <v>0</v>
      </c>
      <c r="N9" s="739">
        <v>0</v>
      </c>
      <c r="O9" s="739">
        <v>0</v>
      </c>
      <c r="P9" s="247">
        <f t="shared" si="1"/>
        <v>0</v>
      </c>
      <c r="Q9" s="739">
        <v>0</v>
      </c>
      <c r="R9" s="739">
        <v>0</v>
      </c>
      <c r="S9" s="739">
        <v>0</v>
      </c>
      <c r="T9" s="739">
        <v>0</v>
      </c>
      <c r="U9" s="739">
        <v>0</v>
      </c>
      <c r="V9" s="739">
        <v>0</v>
      </c>
      <c r="W9" s="739">
        <v>0</v>
      </c>
      <c r="X9" s="739">
        <v>0</v>
      </c>
      <c r="Y9" s="739">
        <v>0</v>
      </c>
      <c r="Z9" s="739">
        <v>0</v>
      </c>
      <c r="AA9" s="739">
        <v>0</v>
      </c>
      <c r="AB9" s="739">
        <v>0</v>
      </c>
      <c r="AC9" s="739">
        <v>0</v>
      </c>
      <c r="AD9" s="247">
        <f t="shared" si="0"/>
        <v>0</v>
      </c>
    </row>
    <row r="10" spans="1:35" ht="12.75" customHeight="1" x14ac:dyDescent="0.4">
      <c r="A10" s="246" t="s">
        <v>223</v>
      </c>
      <c r="B10" s="454"/>
      <c r="C10" s="433" t="s">
        <v>4</v>
      </c>
      <c r="D10" s="65"/>
      <c r="E10" s="65"/>
      <c r="F10" s="65"/>
      <c r="G10" s="64"/>
      <c r="H10" s="739">
        <v>0</v>
      </c>
      <c r="I10" s="739">
        <v>0</v>
      </c>
      <c r="J10" s="739">
        <v>0</v>
      </c>
      <c r="K10" s="739">
        <v>0</v>
      </c>
      <c r="L10" s="739">
        <v>0</v>
      </c>
      <c r="M10" s="739">
        <v>0</v>
      </c>
      <c r="N10" s="739">
        <v>0</v>
      </c>
      <c r="O10" s="739">
        <v>0</v>
      </c>
      <c r="P10" s="247">
        <f t="shared" si="1"/>
        <v>0</v>
      </c>
      <c r="Q10" s="739">
        <v>0</v>
      </c>
      <c r="R10" s="739">
        <v>0</v>
      </c>
      <c r="S10" s="739">
        <v>0</v>
      </c>
      <c r="T10" s="739">
        <v>0</v>
      </c>
      <c r="U10" s="739">
        <v>0</v>
      </c>
      <c r="V10" s="739">
        <v>0</v>
      </c>
      <c r="W10" s="739">
        <v>0</v>
      </c>
      <c r="X10" s="739">
        <v>0</v>
      </c>
      <c r="Y10" s="739">
        <v>0</v>
      </c>
      <c r="Z10" s="739">
        <v>0</v>
      </c>
      <c r="AA10" s="739">
        <v>0</v>
      </c>
      <c r="AB10" s="739">
        <v>0</v>
      </c>
      <c r="AC10" s="739">
        <v>0</v>
      </c>
      <c r="AD10" s="247">
        <f t="shared" si="0"/>
        <v>0</v>
      </c>
    </row>
    <row r="11" spans="1:35" ht="12.75" customHeight="1" x14ac:dyDescent="0.4">
      <c r="A11" s="246" t="s">
        <v>224</v>
      </c>
      <c r="B11" s="454"/>
      <c r="C11" s="433" t="s">
        <v>5</v>
      </c>
      <c r="D11" s="65"/>
      <c r="E11" s="65"/>
      <c r="F11" s="65"/>
      <c r="G11" s="64"/>
      <c r="H11" s="739">
        <v>0</v>
      </c>
      <c r="I11" s="739">
        <v>0</v>
      </c>
      <c r="J11" s="739">
        <v>0</v>
      </c>
      <c r="K11" s="739">
        <v>0</v>
      </c>
      <c r="L11" s="739">
        <v>0</v>
      </c>
      <c r="M11" s="739">
        <v>0</v>
      </c>
      <c r="N11" s="739">
        <v>0</v>
      </c>
      <c r="O11" s="739">
        <v>0</v>
      </c>
      <c r="P11" s="247">
        <f t="shared" si="1"/>
        <v>0</v>
      </c>
      <c r="Q11" s="739">
        <v>0</v>
      </c>
      <c r="R11" s="739">
        <v>0</v>
      </c>
      <c r="S11" s="739">
        <v>0</v>
      </c>
      <c r="T11" s="739">
        <v>0</v>
      </c>
      <c r="U11" s="739">
        <v>0</v>
      </c>
      <c r="V11" s="739">
        <v>0</v>
      </c>
      <c r="W11" s="739">
        <v>0</v>
      </c>
      <c r="X11" s="739">
        <v>0</v>
      </c>
      <c r="Y11" s="739">
        <v>0</v>
      </c>
      <c r="Z11" s="739">
        <v>0</v>
      </c>
      <c r="AA11" s="739">
        <v>0</v>
      </c>
      <c r="AB11" s="739">
        <v>0</v>
      </c>
      <c r="AC11" s="739">
        <v>0</v>
      </c>
      <c r="AD11" s="247">
        <f t="shared" si="0"/>
        <v>0</v>
      </c>
    </row>
    <row r="12" spans="1:35" ht="12.75" customHeight="1" x14ac:dyDescent="0.4">
      <c r="A12" s="246" t="s">
        <v>225</v>
      </c>
      <c r="B12" s="454"/>
      <c r="C12" s="433" t="s">
        <v>6</v>
      </c>
      <c r="D12" s="65"/>
      <c r="E12" s="65"/>
      <c r="F12" s="65"/>
      <c r="G12" s="64"/>
      <c r="H12" s="739">
        <v>0</v>
      </c>
      <c r="I12" s="739">
        <v>0</v>
      </c>
      <c r="J12" s="739">
        <v>0</v>
      </c>
      <c r="K12" s="739">
        <v>0</v>
      </c>
      <c r="L12" s="739">
        <v>0</v>
      </c>
      <c r="M12" s="739">
        <v>0</v>
      </c>
      <c r="N12" s="739">
        <v>0</v>
      </c>
      <c r="O12" s="739">
        <v>0</v>
      </c>
      <c r="P12" s="247">
        <f t="shared" si="1"/>
        <v>0</v>
      </c>
      <c r="Q12" s="739">
        <v>0</v>
      </c>
      <c r="R12" s="739">
        <v>0</v>
      </c>
      <c r="S12" s="739">
        <v>0</v>
      </c>
      <c r="T12" s="739">
        <v>0</v>
      </c>
      <c r="U12" s="739">
        <v>0</v>
      </c>
      <c r="V12" s="739">
        <v>0</v>
      </c>
      <c r="W12" s="739">
        <v>0</v>
      </c>
      <c r="X12" s="739">
        <v>0</v>
      </c>
      <c r="Y12" s="739">
        <v>0</v>
      </c>
      <c r="Z12" s="739">
        <v>0</v>
      </c>
      <c r="AA12" s="739">
        <v>0</v>
      </c>
      <c r="AB12" s="739">
        <v>0</v>
      </c>
      <c r="AC12" s="739">
        <v>0</v>
      </c>
      <c r="AD12" s="247">
        <f t="shared" si="0"/>
        <v>0</v>
      </c>
    </row>
    <row r="13" spans="1:35" ht="12.75" customHeight="1" x14ac:dyDescent="0.4">
      <c r="A13" s="246" t="s">
        <v>226</v>
      </c>
      <c r="B13" s="454"/>
      <c r="C13" s="433" t="s">
        <v>7</v>
      </c>
      <c r="D13" s="65"/>
      <c r="E13" s="65"/>
      <c r="F13" s="65"/>
      <c r="G13" s="64"/>
      <c r="H13" s="739">
        <v>0</v>
      </c>
      <c r="I13" s="739">
        <v>0</v>
      </c>
      <c r="J13" s="739">
        <v>0</v>
      </c>
      <c r="K13" s="739">
        <v>0</v>
      </c>
      <c r="L13" s="739">
        <v>0</v>
      </c>
      <c r="M13" s="739">
        <v>0</v>
      </c>
      <c r="N13" s="739">
        <v>0</v>
      </c>
      <c r="O13" s="739">
        <v>0</v>
      </c>
      <c r="P13" s="247">
        <f t="shared" si="1"/>
        <v>0</v>
      </c>
      <c r="Q13" s="739">
        <v>0</v>
      </c>
      <c r="R13" s="739">
        <v>0</v>
      </c>
      <c r="S13" s="739">
        <v>0</v>
      </c>
      <c r="T13" s="739">
        <v>0</v>
      </c>
      <c r="U13" s="739">
        <v>0</v>
      </c>
      <c r="V13" s="739">
        <v>0</v>
      </c>
      <c r="W13" s="739">
        <v>0</v>
      </c>
      <c r="X13" s="739">
        <v>0</v>
      </c>
      <c r="Y13" s="739">
        <v>0</v>
      </c>
      <c r="Z13" s="739">
        <v>0</v>
      </c>
      <c r="AA13" s="739">
        <v>0</v>
      </c>
      <c r="AB13" s="739">
        <v>0</v>
      </c>
      <c r="AC13" s="739">
        <v>0</v>
      </c>
      <c r="AD13" s="247">
        <f t="shared" si="0"/>
        <v>0</v>
      </c>
    </row>
    <row r="14" spans="1:35" ht="12.75" customHeight="1" x14ac:dyDescent="0.4">
      <c r="A14" s="246" t="s">
        <v>379</v>
      </c>
      <c r="B14" s="454"/>
      <c r="C14" s="433" t="s">
        <v>8</v>
      </c>
      <c r="D14" s="65"/>
      <c r="E14" s="65"/>
      <c r="F14" s="65"/>
      <c r="G14" s="64"/>
      <c r="H14" s="739">
        <v>0</v>
      </c>
      <c r="I14" s="739">
        <v>0</v>
      </c>
      <c r="J14" s="739">
        <v>0</v>
      </c>
      <c r="K14" s="739">
        <v>0</v>
      </c>
      <c r="L14" s="739">
        <v>0</v>
      </c>
      <c r="M14" s="739">
        <v>0</v>
      </c>
      <c r="N14" s="739">
        <v>0</v>
      </c>
      <c r="O14" s="739">
        <v>0</v>
      </c>
      <c r="P14" s="247">
        <f t="shared" si="1"/>
        <v>0</v>
      </c>
      <c r="Q14" s="739">
        <v>0</v>
      </c>
      <c r="R14" s="739">
        <v>0</v>
      </c>
      <c r="S14" s="739">
        <v>0</v>
      </c>
      <c r="T14" s="739">
        <v>0</v>
      </c>
      <c r="U14" s="739">
        <v>0</v>
      </c>
      <c r="V14" s="739">
        <v>0</v>
      </c>
      <c r="W14" s="739">
        <v>0</v>
      </c>
      <c r="X14" s="739">
        <v>0</v>
      </c>
      <c r="Y14" s="739">
        <v>0</v>
      </c>
      <c r="Z14" s="739">
        <v>0</v>
      </c>
      <c r="AA14" s="739">
        <v>0</v>
      </c>
      <c r="AB14" s="739">
        <v>0</v>
      </c>
      <c r="AC14" s="739">
        <v>0</v>
      </c>
      <c r="AD14" s="247">
        <f t="shared" si="0"/>
        <v>0</v>
      </c>
    </row>
    <row r="15" spans="1:35" ht="12.75" customHeight="1" x14ac:dyDescent="0.4">
      <c r="A15" s="246" t="s">
        <v>311</v>
      </c>
      <c r="B15" s="454"/>
      <c r="C15" s="433" t="s">
        <v>9</v>
      </c>
      <c r="D15" s="65"/>
      <c r="E15" s="65"/>
      <c r="F15" s="65"/>
      <c r="G15" s="64"/>
      <c r="H15" s="739">
        <v>0</v>
      </c>
      <c r="I15" s="739">
        <v>0</v>
      </c>
      <c r="J15" s="739">
        <v>0</v>
      </c>
      <c r="K15" s="739">
        <v>0</v>
      </c>
      <c r="L15" s="739">
        <v>0</v>
      </c>
      <c r="M15" s="739">
        <v>0</v>
      </c>
      <c r="N15" s="739">
        <v>0</v>
      </c>
      <c r="O15" s="739">
        <v>0</v>
      </c>
      <c r="P15" s="247">
        <f t="shared" si="1"/>
        <v>0</v>
      </c>
      <c r="Q15" s="739">
        <v>0</v>
      </c>
      <c r="R15" s="739">
        <v>0</v>
      </c>
      <c r="S15" s="739">
        <v>0</v>
      </c>
      <c r="T15" s="739">
        <v>0</v>
      </c>
      <c r="U15" s="739">
        <v>0</v>
      </c>
      <c r="V15" s="739">
        <v>0</v>
      </c>
      <c r="W15" s="739">
        <v>0</v>
      </c>
      <c r="X15" s="739">
        <v>0</v>
      </c>
      <c r="Y15" s="739">
        <v>0</v>
      </c>
      <c r="Z15" s="739">
        <v>0</v>
      </c>
      <c r="AA15" s="739">
        <v>0</v>
      </c>
      <c r="AB15" s="739">
        <v>0</v>
      </c>
      <c r="AC15" s="739">
        <v>0</v>
      </c>
      <c r="AD15" s="247">
        <f t="shared" si="0"/>
        <v>0</v>
      </c>
    </row>
    <row r="16" spans="1:35" ht="12.75" customHeight="1" x14ac:dyDescent="0.4">
      <c r="A16" s="246" t="s">
        <v>312</v>
      </c>
      <c r="B16" s="454"/>
      <c r="C16" s="433" t="s">
        <v>10</v>
      </c>
      <c r="D16" s="65"/>
      <c r="E16" s="65"/>
      <c r="F16" s="65"/>
      <c r="G16" s="64"/>
      <c r="H16" s="739">
        <v>0</v>
      </c>
      <c r="I16" s="739">
        <v>0</v>
      </c>
      <c r="J16" s="739">
        <v>0</v>
      </c>
      <c r="K16" s="739">
        <v>0</v>
      </c>
      <c r="L16" s="739">
        <v>0</v>
      </c>
      <c r="M16" s="739">
        <v>0</v>
      </c>
      <c r="N16" s="739">
        <v>0</v>
      </c>
      <c r="O16" s="739">
        <v>0</v>
      </c>
      <c r="P16" s="247">
        <f t="shared" si="1"/>
        <v>0</v>
      </c>
      <c r="Q16" s="739">
        <v>0</v>
      </c>
      <c r="R16" s="739">
        <v>0</v>
      </c>
      <c r="S16" s="739">
        <v>0</v>
      </c>
      <c r="T16" s="739">
        <v>0</v>
      </c>
      <c r="U16" s="739">
        <v>0</v>
      </c>
      <c r="V16" s="739">
        <v>0</v>
      </c>
      <c r="W16" s="739">
        <v>0</v>
      </c>
      <c r="X16" s="739">
        <v>0</v>
      </c>
      <c r="Y16" s="739">
        <v>0</v>
      </c>
      <c r="Z16" s="739">
        <v>0</v>
      </c>
      <c r="AA16" s="739">
        <v>0</v>
      </c>
      <c r="AB16" s="739">
        <v>0</v>
      </c>
      <c r="AC16" s="739">
        <v>0</v>
      </c>
      <c r="AD16" s="247">
        <f t="shared" si="0"/>
        <v>0</v>
      </c>
    </row>
    <row r="17" spans="1:30" ht="12.75" customHeight="1" x14ac:dyDescent="0.4">
      <c r="A17" s="246" t="s">
        <v>313</v>
      </c>
      <c r="B17" s="454"/>
      <c r="C17" s="433" t="s">
        <v>11</v>
      </c>
      <c r="D17" s="65"/>
      <c r="E17" s="65"/>
      <c r="F17" s="65"/>
      <c r="G17" s="64"/>
      <c r="H17" s="739">
        <v>0</v>
      </c>
      <c r="I17" s="739">
        <v>0</v>
      </c>
      <c r="J17" s="739">
        <v>0</v>
      </c>
      <c r="K17" s="739">
        <v>0</v>
      </c>
      <c r="L17" s="739">
        <v>0</v>
      </c>
      <c r="M17" s="739">
        <v>0</v>
      </c>
      <c r="N17" s="739">
        <v>0</v>
      </c>
      <c r="O17" s="739">
        <v>0</v>
      </c>
      <c r="P17" s="247">
        <f t="shared" si="1"/>
        <v>0</v>
      </c>
      <c r="Q17" s="739">
        <v>0</v>
      </c>
      <c r="R17" s="739">
        <v>0</v>
      </c>
      <c r="S17" s="739">
        <v>0</v>
      </c>
      <c r="T17" s="739">
        <v>0</v>
      </c>
      <c r="U17" s="739">
        <v>0</v>
      </c>
      <c r="V17" s="739">
        <v>0</v>
      </c>
      <c r="W17" s="739">
        <v>0</v>
      </c>
      <c r="X17" s="739">
        <v>0</v>
      </c>
      <c r="Y17" s="739">
        <v>0</v>
      </c>
      <c r="Z17" s="739">
        <v>0</v>
      </c>
      <c r="AA17" s="739">
        <v>0</v>
      </c>
      <c r="AB17" s="739">
        <v>0</v>
      </c>
      <c r="AC17" s="739">
        <v>0</v>
      </c>
      <c r="AD17" s="247">
        <f t="shared" si="0"/>
        <v>0</v>
      </c>
    </row>
    <row r="18" spans="1:30" ht="12.75" customHeight="1" x14ac:dyDescent="0.4">
      <c r="A18" s="246" t="s">
        <v>314</v>
      </c>
      <c r="B18" s="454"/>
      <c r="C18" s="433" t="s">
        <v>12</v>
      </c>
      <c r="D18" s="65"/>
      <c r="E18" s="65"/>
      <c r="F18" s="65"/>
      <c r="G18" s="64"/>
      <c r="H18" s="739">
        <v>0</v>
      </c>
      <c r="I18" s="739">
        <v>0</v>
      </c>
      <c r="J18" s="739">
        <v>0</v>
      </c>
      <c r="K18" s="739">
        <v>0</v>
      </c>
      <c r="L18" s="739">
        <v>0</v>
      </c>
      <c r="M18" s="739">
        <v>0</v>
      </c>
      <c r="N18" s="739">
        <v>0</v>
      </c>
      <c r="O18" s="739">
        <v>0</v>
      </c>
      <c r="P18" s="247">
        <f t="shared" si="1"/>
        <v>0</v>
      </c>
      <c r="Q18" s="739">
        <v>0</v>
      </c>
      <c r="R18" s="739">
        <v>0</v>
      </c>
      <c r="S18" s="739">
        <v>0</v>
      </c>
      <c r="T18" s="739">
        <v>0</v>
      </c>
      <c r="U18" s="739">
        <v>0</v>
      </c>
      <c r="V18" s="739">
        <v>0</v>
      </c>
      <c r="W18" s="739">
        <v>0</v>
      </c>
      <c r="X18" s="739">
        <v>0</v>
      </c>
      <c r="Y18" s="739">
        <v>0</v>
      </c>
      <c r="Z18" s="739">
        <v>0</v>
      </c>
      <c r="AA18" s="739">
        <v>0</v>
      </c>
      <c r="AB18" s="739">
        <v>0</v>
      </c>
      <c r="AC18" s="739">
        <v>0</v>
      </c>
      <c r="AD18" s="247">
        <f t="shared" si="0"/>
        <v>0</v>
      </c>
    </row>
    <row r="19" spans="1:30" ht="12.75" customHeight="1" x14ac:dyDescent="0.4">
      <c r="A19" s="246" t="s">
        <v>315</v>
      </c>
      <c r="B19" s="454"/>
      <c r="C19" s="433" t="s">
        <v>13</v>
      </c>
      <c r="D19" s="65"/>
      <c r="E19" s="65"/>
      <c r="F19" s="65"/>
      <c r="G19" s="64"/>
      <c r="H19" s="739">
        <v>0</v>
      </c>
      <c r="I19" s="739">
        <v>0</v>
      </c>
      <c r="J19" s="739">
        <v>0</v>
      </c>
      <c r="K19" s="739">
        <v>0</v>
      </c>
      <c r="L19" s="739">
        <v>0</v>
      </c>
      <c r="M19" s="739">
        <v>0</v>
      </c>
      <c r="N19" s="739">
        <v>0</v>
      </c>
      <c r="O19" s="739">
        <v>0</v>
      </c>
      <c r="P19" s="247">
        <f t="shared" si="1"/>
        <v>0</v>
      </c>
      <c r="Q19" s="739">
        <v>0</v>
      </c>
      <c r="R19" s="739">
        <v>0</v>
      </c>
      <c r="S19" s="739">
        <v>0</v>
      </c>
      <c r="T19" s="739">
        <v>0</v>
      </c>
      <c r="U19" s="739">
        <v>0</v>
      </c>
      <c r="V19" s="739">
        <v>0</v>
      </c>
      <c r="W19" s="739">
        <v>0</v>
      </c>
      <c r="X19" s="739">
        <v>0</v>
      </c>
      <c r="Y19" s="739">
        <v>0</v>
      </c>
      <c r="Z19" s="739">
        <v>0</v>
      </c>
      <c r="AA19" s="739">
        <v>0</v>
      </c>
      <c r="AB19" s="739">
        <v>0</v>
      </c>
      <c r="AC19" s="739">
        <v>0</v>
      </c>
      <c r="AD19" s="247">
        <f t="shared" si="0"/>
        <v>0</v>
      </c>
    </row>
    <row r="20" spans="1:30" ht="12.75" customHeight="1" x14ac:dyDescent="0.4">
      <c r="A20" s="246" t="s">
        <v>316</v>
      </c>
      <c r="B20" s="454"/>
      <c r="C20" s="433" t="s">
        <v>14</v>
      </c>
      <c r="D20" s="65"/>
      <c r="E20" s="65"/>
      <c r="F20" s="65"/>
      <c r="G20" s="64"/>
      <c r="H20" s="739">
        <v>0</v>
      </c>
      <c r="I20" s="739">
        <v>0</v>
      </c>
      <c r="J20" s="739">
        <v>0</v>
      </c>
      <c r="K20" s="739">
        <v>0</v>
      </c>
      <c r="L20" s="739">
        <v>0</v>
      </c>
      <c r="M20" s="739">
        <v>0</v>
      </c>
      <c r="N20" s="739">
        <v>0</v>
      </c>
      <c r="O20" s="739">
        <v>0</v>
      </c>
      <c r="P20" s="247">
        <f t="shared" si="1"/>
        <v>0</v>
      </c>
      <c r="Q20" s="739">
        <v>0</v>
      </c>
      <c r="R20" s="739">
        <v>0</v>
      </c>
      <c r="S20" s="739">
        <v>0</v>
      </c>
      <c r="T20" s="739">
        <v>0</v>
      </c>
      <c r="U20" s="739">
        <v>0</v>
      </c>
      <c r="V20" s="739">
        <v>0</v>
      </c>
      <c r="W20" s="739">
        <v>0</v>
      </c>
      <c r="X20" s="739">
        <v>0</v>
      </c>
      <c r="Y20" s="739">
        <v>0</v>
      </c>
      <c r="Z20" s="739">
        <v>0</v>
      </c>
      <c r="AA20" s="739">
        <v>0</v>
      </c>
      <c r="AB20" s="739">
        <v>0</v>
      </c>
      <c r="AC20" s="739">
        <v>0</v>
      </c>
      <c r="AD20" s="247">
        <f t="shared" si="0"/>
        <v>0</v>
      </c>
    </row>
    <row r="21" spans="1:30" ht="12.75" customHeight="1" x14ac:dyDescent="0.4">
      <c r="A21" s="246" t="s">
        <v>317</v>
      </c>
      <c r="B21" s="454"/>
      <c r="C21" s="433" t="s">
        <v>15</v>
      </c>
      <c r="D21" s="65"/>
      <c r="E21" s="65"/>
      <c r="F21" s="65"/>
      <c r="G21" s="64"/>
      <c r="H21" s="739">
        <v>0</v>
      </c>
      <c r="I21" s="739">
        <v>0</v>
      </c>
      <c r="J21" s="739">
        <v>0</v>
      </c>
      <c r="K21" s="739">
        <v>0</v>
      </c>
      <c r="L21" s="739">
        <v>0</v>
      </c>
      <c r="M21" s="739">
        <v>0</v>
      </c>
      <c r="N21" s="739">
        <v>0</v>
      </c>
      <c r="O21" s="739">
        <v>0</v>
      </c>
      <c r="P21" s="247">
        <f t="shared" si="1"/>
        <v>0</v>
      </c>
      <c r="Q21" s="739">
        <v>0</v>
      </c>
      <c r="R21" s="739">
        <v>0</v>
      </c>
      <c r="S21" s="739">
        <v>0</v>
      </c>
      <c r="T21" s="739">
        <v>0</v>
      </c>
      <c r="U21" s="739">
        <v>0</v>
      </c>
      <c r="V21" s="739">
        <v>0</v>
      </c>
      <c r="W21" s="739">
        <v>0</v>
      </c>
      <c r="X21" s="739">
        <v>0</v>
      </c>
      <c r="Y21" s="739">
        <v>0</v>
      </c>
      <c r="Z21" s="739">
        <v>0</v>
      </c>
      <c r="AA21" s="739">
        <v>0</v>
      </c>
      <c r="AB21" s="739">
        <v>0</v>
      </c>
      <c r="AC21" s="739">
        <v>0</v>
      </c>
      <c r="AD21" s="247">
        <f t="shared" si="0"/>
        <v>0</v>
      </c>
    </row>
    <row r="22" spans="1:30" ht="12.75" customHeight="1" x14ac:dyDescent="0.4">
      <c r="A22" s="246" t="s">
        <v>318</v>
      </c>
      <c r="B22" s="454"/>
      <c r="C22" s="433" t="s">
        <v>16</v>
      </c>
      <c r="D22" s="65"/>
      <c r="E22" s="65"/>
      <c r="F22" s="65"/>
      <c r="G22" s="64"/>
      <c r="H22" s="739">
        <v>0</v>
      </c>
      <c r="I22" s="739">
        <v>0</v>
      </c>
      <c r="J22" s="739">
        <v>0</v>
      </c>
      <c r="K22" s="739">
        <v>0</v>
      </c>
      <c r="L22" s="739">
        <v>0</v>
      </c>
      <c r="M22" s="739">
        <v>0</v>
      </c>
      <c r="N22" s="739">
        <v>0</v>
      </c>
      <c r="O22" s="739">
        <v>0</v>
      </c>
      <c r="P22" s="247">
        <f t="shared" si="1"/>
        <v>0</v>
      </c>
      <c r="Q22" s="739">
        <v>0</v>
      </c>
      <c r="R22" s="739">
        <v>0</v>
      </c>
      <c r="S22" s="739">
        <v>0</v>
      </c>
      <c r="T22" s="739">
        <v>0</v>
      </c>
      <c r="U22" s="739">
        <v>0</v>
      </c>
      <c r="V22" s="739">
        <v>0</v>
      </c>
      <c r="W22" s="739">
        <v>0</v>
      </c>
      <c r="X22" s="739">
        <v>0</v>
      </c>
      <c r="Y22" s="739">
        <v>0</v>
      </c>
      <c r="Z22" s="739">
        <v>0</v>
      </c>
      <c r="AA22" s="739">
        <v>0</v>
      </c>
      <c r="AB22" s="739">
        <v>0</v>
      </c>
      <c r="AC22" s="739">
        <v>0</v>
      </c>
      <c r="AD22" s="247">
        <f t="shared" si="0"/>
        <v>0</v>
      </c>
    </row>
    <row r="23" spans="1:30" ht="12.75" customHeight="1" x14ac:dyDescent="0.4">
      <c r="A23" s="246" t="s">
        <v>319</v>
      </c>
      <c r="B23" s="454"/>
      <c r="C23" s="433" t="s">
        <v>17</v>
      </c>
      <c r="D23" s="65"/>
      <c r="E23" s="65"/>
      <c r="F23" s="65"/>
      <c r="G23" s="64"/>
      <c r="H23" s="739">
        <v>0</v>
      </c>
      <c r="I23" s="739">
        <v>0</v>
      </c>
      <c r="J23" s="739">
        <v>0</v>
      </c>
      <c r="K23" s="739">
        <v>0</v>
      </c>
      <c r="L23" s="739">
        <v>0</v>
      </c>
      <c r="M23" s="739">
        <v>0</v>
      </c>
      <c r="N23" s="739">
        <v>0</v>
      </c>
      <c r="O23" s="739">
        <v>0</v>
      </c>
      <c r="P23" s="247">
        <f t="shared" si="1"/>
        <v>0</v>
      </c>
      <c r="Q23" s="739">
        <v>0</v>
      </c>
      <c r="R23" s="739">
        <v>0</v>
      </c>
      <c r="S23" s="739">
        <v>0</v>
      </c>
      <c r="T23" s="739">
        <v>0</v>
      </c>
      <c r="U23" s="739">
        <v>0</v>
      </c>
      <c r="V23" s="739">
        <v>0</v>
      </c>
      <c r="W23" s="739">
        <v>0</v>
      </c>
      <c r="X23" s="739">
        <v>0</v>
      </c>
      <c r="Y23" s="739">
        <v>0</v>
      </c>
      <c r="Z23" s="739">
        <v>0</v>
      </c>
      <c r="AA23" s="739">
        <v>0</v>
      </c>
      <c r="AB23" s="739">
        <v>0</v>
      </c>
      <c r="AC23" s="739">
        <v>0</v>
      </c>
      <c r="AD23" s="247">
        <f t="shared" si="0"/>
        <v>0</v>
      </c>
    </row>
    <row r="24" spans="1:30" ht="12.75" customHeight="1" x14ac:dyDescent="0.4">
      <c r="A24" s="246" t="s">
        <v>320</v>
      </c>
      <c r="B24" s="454"/>
      <c r="C24" s="433" t="s">
        <v>18</v>
      </c>
      <c r="D24" s="65"/>
      <c r="E24" s="65"/>
      <c r="F24" s="65"/>
      <c r="G24" s="64"/>
      <c r="H24" s="739">
        <v>0</v>
      </c>
      <c r="I24" s="739">
        <v>0</v>
      </c>
      <c r="J24" s="739">
        <v>0</v>
      </c>
      <c r="K24" s="739">
        <v>0</v>
      </c>
      <c r="L24" s="739">
        <v>0</v>
      </c>
      <c r="M24" s="739">
        <v>0</v>
      </c>
      <c r="N24" s="739">
        <v>0</v>
      </c>
      <c r="O24" s="739">
        <v>0</v>
      </c>
      <c r="P24" s="247">
        <f t="shared" si="1"/>
        <v>0</v>
      </c>
      <c r="Q24" s="739">
        <v>0</v>
      </c>
      <c r="R24" s="739">
        <v>0</v>
      </c>
      <c r="S24" s="739">
        <v>0</v>
      </c>
      <c r="T24" s="739">
        <v>0</v>
      </c>
      <c r="U24" s="739">
        <v>0</v>
      </c>
      <c r="V24" s="739">
        <v>0</v>
      </c>
      <c r="W24" s="739">
        <v>0</v>
      </c>
      <c r="X24" s="739">
        <v>0</v>
      </c>
      <c r="Y24" s="739">
        <v>0</v>
      </c>
      <c r="Z24" s="739">
        <v>0</v>
      </c>
      <c r="AA24" s="739">
        <v>0</v>
      </c>
      <c r="AB24" s="739">
        <v>0</v>
      </c>
      <c r="AC24" s="739">
        <v>0</v>
      </c>
      <c r="AD24" s="247">
        <f t="shared" si="0"/>
        <v>0</v>
      </c>
    </row>
    <row r="25" spans="1:30" ht="12.75" customHeight="1" x14ac:dyDescent="0.4">
      <c r="A25" s="246" t="s">
        <v>321</v>
      </c>
      <c r="B25" s="454"/>
      <c r="C25" s="433" t="s">
        <v>19</v>
      </c>
      <c r="D25" s="65"/>
      <c r="E25" s="65"/>
      <c r="F25" s="65"/>
      <c r="G25" s="64"/>
      <c r="H25" s="739">
        <v>0</v>
      </c>
      <c r="I25" s="739">
        <v>0</v>
      </c>
      <c r="J25" s="739">
        <v>0</v>
      </c>
      <c r="K25" s="739">
        <v>0</v>
      </c>
      <c r="L25" s="739">
        <v>0</v>
      </c>
      <c r="M25" s="739">
        <v>0</v>
      </c>
      <c r="N25" s="739">
        <v>0</v>
      </c>
      <c r="O25" s="739">
        <v>0</v>
      </c>
      <c r="P25" s="247">
        <f t="shared" si="1"/>
        <v>0</v>
      </c>
      <c r="Q25" s="739">
        <v>0</v>
      </c>
      <c r="R25" s="739">
        <v>0</v>
      </c>
      <c r="S25" s="739">
        <v>0</v>
      </c>
      <c r="T25" s="739">
        <v>0</v>
      </c>
      <c r="U25" s="739">
        <v>0</v>
      </c>
      <c r="V25" s="739">
        <v>0</v>
      </c>
      <c r="W25" s="739">
        <v>0</v>
      </c>
      <c r="X25" s="739">
        <v>0</v>
      </c>
      <c r="Y25" s="739">
        <v>0</v>
      </c>
      <c r="Z25" s="739">
        <v>0</v>
      </c>
      <c r="AA25" s="739">
        <v>0</v>
      </c>
      <c r="AB25" s="739">
        <v>0</v>
      </c>
      <c r="AC25" s="739">
        <v>0</v>
      </c>
      <c r="AD25" s="247">
        <f t="shared" si="0"/>
        <v>0</v>
      </c>
    </row>
    <row r="26" spans="1:30" ht="12.75" customHeight="1" x14ac:dyDescent="0.4">
      <c r="A26" s="246" t="s">
        <v>322</v>
      </c>
      <c r="B26" s="454"/>
      <c r="C26" s="433" t="s">
        <v>20</v>
      </c>
      <c r="D26" s="65"/>
      <c r="E26" s="65"/>
      <c r="F26" s="65"/>
      <c r="G26" s="64"/>
      <c r="H26" s="739">
        <v>0</v>
      </c>
      <c r="I26" s="739">
        <v>0</v>
      </c>
      <c r="J26" s="739">
        <v>0</v>
      </c>
      <c r="K26" s="739">
        <v>0</v>
      </c>
      <c r="L26" s="739">
        <v>0</v>
      </c>
      <c r="M26" s="739">
        <v>0</v>
      </c>
      <c r="N26" s="739">
        <v>0</v>
      </c>
      <c r="O26" s="739">
        <v>0</v>
      </c>
      <c r="P26" s="247">
        <f t="shared" si="1"/>
        <v>0</v>
      </c>
      <c r="Q26" s="739">
        <v>0</v>
      </c>
      <c r="R26" s="739">
        <v>0</v>
      </c>
      <c r="S26" s="739">
        <v>0</v>
      </c>
      <c r="T26" s="739">
        <v>0</v>
      </c>
      <c r="U26" s="739">
        <v>0</v>
      </c>
      <c r="V26" s="739">
        <v>0</v>
      </c>
      <c r="W26" s="739">
        <v>0</v>
      </c>
      <c r="X26" s="739">
        <v>0</v>
      </c>
      <c r="Y26" s="739">
        <v>0</v>
      </c>
      <c r="Z26" s="739">
        <v>0</v>
      </c>
      <c r="AA26" s="739">
        <v>0</v>
      </c>
      <c r="AB26" s="739">
        <v>0</v>
      </c>
      <c r="AC26" s="739">
        <v>0</v>
      </c>
      <c r="AD26" s="247">
        <f t="shared" si="0"/>
        <v>0</v>
      </c>
    </row>
    <row r="27" spans="1:30" ht="12.75" customHeight="1" x14ac:dyDescent="0.4">
      <c r="A27" s="246" t="s">
        <v>323</v>
      </c>
      <c r="B27" s="454"/>
      <c r="C27" s="433" t="s">
        <v>21</v>
      </c>
      <c r="D27" s="65"/>
      <c r="E27" s="65"/>
      <c r="F27" s="65"/>
      <c r="G27" s="64"/>
      <c r="H27" s="739">
        <v>0</v>
      </c>
      <c r="I27" s="739">
        <v>0</v>
      </c>
      <c r="J27" s="739">
        <v>0</v>
      </c>
      <c r="K27" s="739">
        <v>0</v>
      </c>
      <c r="L27" s="739">
        <v>0</v>
      </c>
      <c r="M27" s="739">
        <v>0</v>
      </c>
      <c r="N27" s="739">
        <v>0</v>
      </c>
      <c r="O27" s="739">
        <v>0</v>
      </c>
      <c r="P27" s="247">
        <f t="shared" si="1"/>
        <v>0</v>
      </c>
      <c r="Q27" s="739">
        <v>0</v>
      </c>
      <c r="R27" s="739">
        <v>0</v>
      </c>
      <c r="S27" s="739">
        <v>0</v>
      </c>
      <c r="T27" s="739">
        <v>0</v>
      </c>
      <c r="U27" s="739">
        <v>0</v>
      </c>
      <c r="V27" s="739">
        <v>0</v>
      </c>
      <c r="W27" s="739">
        <v>0</v>
      </c>
      <c r="X27" s="739">
        <v>0</v>
      </c>
      <c r="Y27" s="739">
        <v>0</v>
      </c>
      <c r="Z27" s="739">
        <v>0</v>
      </c>
      <c r="AA27" s="739">
        <v>0</v>
      </c>
      <c r="AB27" s="739">
        <v>0</v>
      </c>
      <c r="AC27" s="739">
        <v>0</v>
      </c>
      <c r="AD27" s="247">
        <f t="shared" si="0"/>
        <v>0</v>
      </c>
    </row>
    <row r="28" spans="1:30" ht="12.75" customHeight="1" x14ac:dyDescent="0.4">
      <c r="A28" s="246" t="s">
        <v>324</v>
      </c>
      <c r="B28" s="454"/>
      <c r="C28" s="433" t="s">
        <v>22</v>
      </c>
      <c r="D28" s="65"/>
      <c r="E28" s="65"/>
      <c r="F28" s="65"/>
      <c r="G28" s="64"/>
      <c r="H28" s="739">
        <v>0</v>
      </c>
      <c r="I28" s="739">
        <v>0</v>
      </c>
      <c r="J28" s="739">
        <v>0</v>
      </c>
      <c r="K28" s="739">
        <v>0</v>
      </c>
      <c r="L28" s="739">
        <v>0</v>
      </c>
      <c r="M28" s="739">
        <v>0</v>
      </c>
      <c r="N28" s="739">
        <v>0</v>
      </c>
      <c r="O28" s="739">
        <v>0</v>
      </c>
      <c r="P28" s="247">
        <f t="shared" si="1"/>
        <v>0</v>
      </c>
      <c r="Q28" s="739">
        <v>0</v>
      </c>
      <c r="R28" s="739">
        <v>0</v>
      </c>
      <c r="S28" s="739">
        <v>0</v>
      </c>
      <c r="T28" s="739">
        <v>0</v>
      </c>
      <c r="U28" s="739">
        <v>0</v>
      </c>
      <c r="V28" s="739">
        <v>0</v>
      </c>
      <c r="W28" s="739">
        <v>0</v>
      </c>
      <c r="X28" s="739">
        <v>0</v>
      </c>
      <c r="Y28" s="739">
        <v>0</v>
      </c>
      <c r="Z28" s="739">
        <v>0</v>
      </c>
      <c r="AA28" s="739">
        <v>0</v>
      </c>
      <c r="AB28" s="739">
        <v>0</v>
      </c>
      <c r="AC28" s="739">
        <v>0</v>
      </c>
      <c r="AD28" s="247">
        <f t="shared" si="0"/>
        <v>0</v>
      </c>
    </row>
    <row r="29" spans="1:30" ht="12.75" customHeight="1" x14ac:dyDescent="0.4">
      <c r="A29" s="246" t="s">
        <v>325</v>
      </c>
      <c r="B29" s="454"/>
      <c r="C29" s="433" t="s">
        <v>23</v>
      </c>
      <c r="D29" s="65"/>
      <c r="E29" s="65"/>
      <c r="F29" s="65"/>
      <c r="G29" s="64"/>
      <c r="H29" s="739">
        <v>0</v>
      </c>
      <c r="I29" s="739">
        <v>0</v>
      </c>
      <c r="J29" s="739">
        <v>0</v>
      </c>
      <c r="K29" s="739">
        <v>0</v>
      </c>
      <c r="L29" s="739">
        <v>0</v>
      </c>
      <c r="M29" s="739">
        <v>0</v>
      </c>
      <c r="N29" s="739">
        <v>0</v>
      </c>
      <c r="O29" s="739">
        <v>0</v>
      </c>
      <c r="P29" s="247">
        <f t="shared" si="1"/>
        <v>0</v>
      </c>
      <c r="Q29" s="739">
        <v>0</v>
      </c>
      <c r="R29" s="739">
        <v>0</v>
      </c>
      <c r="S29" s="739">
        <v>0</v>
      </c>
      <c r="T29" s="739">
        <v>0</v>
      </c>
      <c r="U29" s="739">
        <v>0</v>
      </c>
      <c r="V29" s="739">
        <v>0</v>
      </c>
      <c r="W29" s="739">
        <v>0</v>
      </c>
      <c r="X29" s="739">
        <v>0</v>
      </c>
      <c r="Y29" s="739">
        <v>0</v>
      </c>
      <c r="Z29" s="739">
        <v>0</v>
      </c>
      <c r="AA29" s="739">
        <v>0</v>
      </c>
      <c r="AB29" s="739">
        <v>0</v>
      </c>
      <c r="AC29" s="739">
        <v>0</v>
      </c>
      <c r="AD29" s="247">
        <f t="shared" si="0"/>
        <v>0</v>
      </c>
    </row>
    <row r="30" spans="1:30" ht="12.75" customHeight="1" x14ac:dyDescent="0.4">
      <c r="A30" s="246" t="s">
        <v>326</v>
      </c>
      <c r="B30" s="454"/>
      <c r="C30" s="433" t="s">
        <v>24</v>
      </c>
      <c r="D30" s="65"/>
      <c r="E30" s="65"/>
      <c r="F30" s="65"/>
      <c r="G30" s="64"/>
      <c r="H30" s="739">
        <v>0</v>
      </c>
      <c r="I30" s="739">
        <v>0</v>
      </c>
      <c r="J30" s="739">
        <v>0</v>
      </c>
      <c r="K30" s="739">
        <v>0</v>
      </c>
      <c r="L30" s="739">
        <v>0</v>
      </c>
      <c r="M30" s="739">
        <v>0</v>
      </c>
      <c r="N30" s="739">
        <v>0</v>
      </c>
      <c r="O30" s="739">
        <v>0</v>
      </c>
      <c r="P30" s="247">
        <f t="shared" si="1"/>
        <v>0</v>
      </c>
      <c r="Q30" s="739">
        <v>0</v>
      </c>
      <c r="R30" s="739">
        <v>0</v>
      </c>
      <c r="S30" s="739">
        <v>0</v>
      </c>
      <c r="T30" s="739">
        <v>0</v>
      </c>
      <c r="U30" s="739">
        <v>0</v>
      </c>
      <c r="V30" s="739">
        <v>0</v>
      </c>
      <c r="W30" s="739">
        <v>0</v>
      </c>
      <c r="X30" s="739">
        <v>0</v>
      </c>
      <c r="Y30" s="739">
        <v>0</v>
      </c>
      <c r="Z30" s="739">
        <v>0</v>
      </c>
      <c r="AA30" s="739">
        <v>0</v>
      </c>
      <c r="AB30" s="739">
        <v>0</v>
      </c>
      <c r="AC30" s="739">
        <v>0</v>
      </c>
      <c r="AD30" s="247">
        <f t="shared" si="0"/>
        <v>0</v>
      </c>
    </row>
    <row r="31" spans="1:30" ht="12.75" customHeight="1" x14ac:dyDescent="0.4">
      <c r="A31" s="246" t="s">
        <v>327</v>
      </c>
      <c r="B31" s="454"/>
      <c r="C31" s="433" t="s">
        <v>25</v>
      </c>
      <c r="D31" s="65"/>
      <c r="E31" s="65"/>
      <c r="F31" s="65"/>
      <c r="G31" s="64"/>
      <c r="H31" s="739">
        <v>0</v>
      </c>
      <c r="I31" s="739">
        <v>0</v>
      </c>
      <c r="J31" s="739">
        <v>0</v>
      </c>
      <c r="K31" s="739">
        <v>0</v>
      </c>
      <c r="L31" s="739">
        <v>0</v>
      </c>
      <c r="M31" s="739">
        <v>0</v>
      </c>
      <c r="N31" s="739">
        <v>0</v>
      </c>
      <c r="O31" s="739">
        <v>0</v>
      </c>
      <c r="P31" s="247">
        <f t="shared" si="1"/>
        <v>0</v>
      </c>
      <c r="Q31" s="739">
        <v>0</v>
      </c>
      <c r="R31" s="739">
        <v>0</v>
      </c>
      <c r="S31" s="739">
        <v>0</v>
      </c>
      <c r="T31" s="739">
        <v>0</v>
      </c>
      <c r="U31" s="739">
        <v>0</v>
      </c>
      <c r="V31" s="739">
        <v>0</v>
      </c>
      <c r="W31" s="739">
        <v>0</v>
      </c>
      <c r="X31" s="739">
        <v>0</v>
      </c>
      <c r="Y31" s="739">
        <v>0</v>
      </c>
      <c r="Z31" s="739">
        <v>0</v>
      </c>
      <c r="AA31" s="739">
        <v>0</v>
      </c>
      <c r="AB31" s="739">
        <v>0</v>
      </c>
      <c r="AC31" s="739">
        <v>0</v>
      </c>
      <c r="AD31" s="247">
        <f t="shared" si="0"/>
        <v>0</v>
      </c>
    </row>
    <row r="32" spans="1:30" ht="12.75" customHeight="1" x14ac:dyDescent="0.4">
      <c r="A32" s="246" t="s">
        <v>328</v>
      </c>
      <c r="B32" s="454"/>
      <c r="C32" s="433" t="s">
        <v>26</v>
      </c>
      <c r="D32" s="65"/>
      <c r="E32" s="65"/>
      <c r="F32" s="65"/>
      <c r="G32" s="64"/>
      <c r="H32" s="739">
        <v>0</v>
      </c>
      <c r="I32" s="739">
        <v>0</v>
      </c>
      <c r="J32" s="739">
        <v>0</v>
      </c>
      <c r="K32" s="739">
        <v>0</v>
      </c>
      <c r="L32" s="739">
        <v>0</v>
      </c>
      <c r="M32" s="739">
        <v>0</v>
      </c>
      <c r="N32" s="739">
        <v>0</v>
      </c>
      <c r="O32" s="739">
        <v>0</v>
      </c>
      <c r="P32" s="247">
        <f t="shared" si="1"/>
        <v>0</v>
      </c>
      <c r="Q32" s="739">
        <v>0</v>
      </c>
      <c r="R32" s="739">
        <v>0</v>
      </c>
      <c r="S32" s="739">
        <v>0</v>
      </c>
      <c r="T32" s="739">
        <v>0</v>
      </c>
      <c r="U32" s="739">
        <v>0</v>
      </c>
      <c r="V32" s="739">
        <v>0</v>
      </c>
      <c r="W32" s="739">
        <v>0</v>
      </c>
      <c r="X32" s="739">
        <v>0</v>
      </c>
      <c r="Y32" s="739">
        <v>0</v>
      </c>
      <c r="Z32" s="739">
        <v>0</v>
      </c>
      <c r="AA32" s="739">
        <v>0</v>
      </c>
      <c r="AB32" s="739">
        <v>0</v>
      </c>
      <c r="AC32" s="739">
        <v>0</v>
      </c>
      <c r="AD32" s="247">
        <f t="shared" si="0"/>
        <v>0</v>
      </c>
    </row>
    <row r="33" spans="1:30" ht="12.75" customHeight="1" x14ac:dyDescent="0.4">
      <c r="A33" s="246" t="s">
        <v>329</v>
      </c>
      <c r="B33" s="454"/>
      <c r="C33" s="433" t="s">
        <v>27</v>
      </c>
      <c r="D33" s="65"/>
      <c r="E33" s="65"/>
      <c r="F33" s="65"/>
      <c r="G33" s="64"/>
      <c r="H33" s="739">
        <v>0</v>
      </c>
      <c r="I33" s="739">
        <v>0</v>
      </c>
      <c r="J33" s="739">
        <v>0</v>
      </c>
      <c r="K33" s="739">
        <v>0</v>
      </c>
      <c r="L33" s="739">
        <v>0</v>
      </c>
      <c r="M33" s="739">
        <v>0</v>
      </c>
      <c r="N33" s="739">
        <v>0</v>
      </c>
      <c r="O33" s="739">
        <v>0</v>
      </c>
      <c r="P33" s="247">
        <f t="shared" si="1"/>
        <v>0</v>
      </c>
      <c r="Q33" s="739">
        <v>0</v>
      </c>
      <c r="R33" s="739">
        <v>0</v>
      </c>
      <c r="S33" s="739">
        <v>0</v>
      </c>
      <c r="T33" s="739">
        <v>0</v>
      </c>
      <c r="U33" s="739">
        <v>0</v>
      </c>
      <c r="V33" s="739">
        <v>0</v>
      </c>
      <c r="W33" s="739">
        <v>0</v>
      </c>
      <c r="X33" s="739">
        <v>0</v>
      </c>
      <c r="Y33" s="739">
        <v>0</v>
      </c>
      <c r="Z33" s="739">
        <v>0</v>
      </c>
      <c r="AA33" s="739">
        <v>0</v>
      </c>
      <c r="AB33" s="739">
        <v>0</v>
      </c>
      <c r="AC33" s="739">
        <v>0</v>
      </c>
      <c r="AD33" s="247">
        <f t="shared" si="0"/>
        <v>0</v>
      </c>
    </row>
    <row r="34" spans="1:30" ht="12.75" customHeight="1" x14ac:dyDescent="0.4">
      <c r="A34" s="246" t="s">
        <v>330</v>
      </c>
      <c r="B34" s="454"/>
      <c r="C34" s="433" t="s">
        <v>28</v>
      </c>
      <c r="D34" s="65"/>
      <c r="E34" s="65"/>
      <c r="F34" s="65"/>
      <c r="G34" s="64"/>
      <c r="H34" s="739">
        <v>0</v>
      </c>
      <c r="I34" s="739">
        <v>0</v>
      </c>
      <c r="J34" s="739">
        <v>0</v>
      </c>
      <c r="K34" s="739">
        <v>0</v>
      </c>
      <c r="L34" s="739">
        <v>0</v>
      </c>
      <c r="M34" s="739">
        <v>0</v>
      </c>
      <c r="N34" s="739">
        <v>0</v>
      </c>
      <c r="O34" s="739">
        <v>0</v>
      </c>
      <c r="P34" s="247">
        <f t="shared" si="1"/>
        <v>0</v>
      </c>
      <c r="Q34" s="739">
        <v>0</v>
      </c>
      <c r="R34" s="739">
        <v>0</v>
      </c>
      <c r="S34" s="739">
        <v>0</v>
      </c>
      <c r="T34" s="739">
        <v>0</v>
      </c>
      <c r="U34" s="739">
        <v>0</v>
      </c>
      <c r="V34" s="739">
        <v>0</v>
      </c>
      <c r="W34" s="739">
        <v>0</v>
      </c>
      <c r="X34" s="739">
        <v>0</v>
      </c>
      <c r="Y34" s="739">
        <v>0</v>
      </c>
      <c r="Z34" s="739">
        <v>0</v>
      </c>
      <c r="AA34" s="739">
        <v>0</v>
      </c>
      <c r="AB34" s="739">
        <v>0</v>
      </c>
      <c r="AC34" s="739">
        <v>0</v>
      </c>
      <c r="AD34" s="247">
        <f t="shared" si="0"/>
        <v>0</v>
      </c>
    </row>
    <row r="35" spans="1:30" ht="12.75" customHeight="1" x14ac:dyDescent="0.4">
      <c r="A35" s="246" t="s">
        <v>331</v>
      </c>
      <c r="B35" s="454"/>
      <c r="C35" s="433" t="s">
        <v>29</v>
      </c>
      <c r="D35" s="65"/>
      <c r="E35" s="65"/>
      <c r="F35" s="65"/>
      <c r="G35" s="64"/>
      <c r="H35" s="739">
        <v>0</v>
      </c>
      <c r="I35" s="739">
        <v>0</v>
      </c>
      <c r="J35" s="739">
        <v>0</v>
      </c>
      <c r="K35" s="739">
        <v>0</v>
      </c>
      <c r="L35" s="739">
        <v>0</v>
      </c>
      <c r="M35" s="739">
        <v>0</v>
      </c>
      <c r="N35" s="739">
        <v>0</v>
      </c>
      <c r="O35" s="739">
        <v>0</v>
      </c>
      <c r="P35" s="247">
        <f t="shared" si="1"/>
        <v>0</v>
      </c>
      <c r="Q35" s="739">
        <v>0</v>
      </c>
      <c r="R35" s="739">
        <v>0</v>
      </c>
      <c r="S35" s="739">
        <v>0</v>
      </c>
      <c r="T35" s="739">
        <v>0</v>
      </c>
      <c r="U35" s="739">
        <v>0</v>
      </c>
      <c r="V35" s="739">
        <v>0</v>
      </c>
      <c r="W35" s="739">
        <v>0</v>
      </c>
      <c r="X35" s="739">
        <v>0</v>
      </c>
      <c r="Y35" s="739">
        <v>0</v>
      </c>
      <c r="Z35" s="739">
        <v>0</v>
      </c>
      <c r="AA35" s="739">
        <v>0</v>
      </c>
      <c r="AB35" s="739">
        <v>0</v>
      </c>
      <c r="AC35" s="739">
        <v>0</v>
      </c>
      <c r="AD35" s="247">
        <f t="shared" si="0"/>
        <v>0</v>
      </c>
    </row>
    <row r="36" spans="1:30" ht="12.75" customHeight="1" x14ac:dyDescent="0.4">
      <c r="A36" s="246" t="s">
        <v>332</v>
      </c>
      <c r="B36" s="454"/>
      <c r="C36" s="433" t="s">
        <v>30</v>
      </c>
      <c r="D36" s="65"/>
      <c r="E36" s="65"/>
      <c r="F36" s="65"/>
      <c r="G36" s="64"/>
      <c r="H36" s="739">
        <v>0</v>
      </c>
      <c r="I36" s="739">
        <v>0</v>
      </c>
      <c r="J36" s="739">
        <v>0</v>
      </c>
      <c r="K36" s="739">
        <v>0</v>
      </c>
      <c r="L36" s="739">
        <v>0</v>
      </c>
      <c r="M36" s="739">
        <v>0</v>
      </c>
      <c r="N36" s="739">
        <v>0</v>
      </c>
      <c r="O36" s="739">
        <v>0</v>
      </c>
      <c r="P36" s="247">
        <f t="shared" si="1"/>
        <v>0</v>
      </c>
      <c r="Q36" s="739">
        <v>0</v>
      </c>
      <c r="R36" s="739">
        <v>0</v>
      </c>
      <c r="S36" s="739">
        <v>0</v>
      </c>
      <c r="T36" s="739">
        <v>0</v>
      </c>
      <c r="U36" s="739">
        <v>0</v>
      </c>
      <c r="V36" s="739">
        <v>0</v>
      </c>
      <c r="W36" s="739">
        <v>0</v>
      </c>
      <c r="X36" s="739">
        <v>0</v>
      </c>
      <c r="Y36" s="739">
        <v>0</v>
      </c>
      <c r="Z36" s="739">
        <v>0</v>
      </c>
      <c r="AA36" s="739">
        <v>0</v>
      </c>
      <c r="AB36" s="739">
        <v>0</v>
      </c>
      <c r="AC36" s="739">
        <v>0</v>
      </c>
      <c r="AD36" s="247">
        <f t="shared" si="0"/>
        <v>0</v>
      </c>
    </row>
    <row r="37" spans="1:30" ht="12.75" customHeight="1" x14ac:dyDescent="0.4">
      <c r="A37" s="246" t="s">
        <v>333</v>
      </c>
      <c r="B37" s="454"/>
      <c r="C37" s="433" t="s">
        <v>31</v>
      </c>
      <c r="D37" s="65"/>
      <c r="E37" s="65"/>
      <c r="F37" s="65"/>
      <c r="G37" s="64"/>
      <c r="H37" s="739">
        <v>0</v>
      </c>
      <c r="I37" s="739">
        <v>0</v>
      </c>
      <c r="J37" s="739">
        <v>0</v>
      </c>
      <c r="K37" s="739">
        <v>0</v>
      </c>
      <c r="L37" s="739">
        <v>0</v>
      </c>
      <c r="M37" s="739">
        <v>0</v>
      </c>
      <c r="N37" s="739">
        <v>0</v>
      </c>
      <c r="O37" s="739">
        <v>0</v>
      </c>
      <c r="P37" s="247">
        <f t="shared" si="1"/>
        <v>0</v>
      </c>
      <c r="Q37" s="739">
        <v>0</v>
      </c>
      <c r="R37" s="739">
        <v>0</v>
      </c>
      <c r="S37" s="739">
        <v>0</v>
      </c>
      <c r="T37" s="739">
        <v>0</v>
      </c>
      <c r="U37" s="739">
        <v>0</v>
      </c>
      <c r="V37" s="739">
        <v>0</v>
      </c>
      <c r="W37" s="739">
        <v>0</v>
      </c>
      <c r="X37" s="739">
        <v>0</v>
      </c>
      <c r="Y37" s="739">
        <v>0</v>
      </c>
      <c r="Z37" s="739">
        <v>0</v>
      </c>
      <c r="AA37" s="739">
        <v>0</v>
      </c>
      <c r="AB37" s="739">
        <v>0</v>
      </c>
      <c r="AC37" s="739">
        <v>0</v>
      </c>
      <c r="AD37" s="247">
        <f t="shared" si="0"/>
        <v>0</v>
      </c>
    </row>
    <row r="38" spans="1:30" ht="12.75" customHeight="1" x14ac:dyDescent="0.4">
      <c r="A38" s="246" t="s">
        <v>334</v>
      </c>
      <c r="B38" s="454"/>
      <c r="C38" s="433" t="s">
        <v>32</v>
      </c>
      <c r="D38" s="65"/>
      <c r="E38" s="65"/>
      <c r="F38" s="65"/>
      <c r="G38" s="64"/>
      <c r="H38" s="739">
        <v>0</v>
      </c>
      <c r="I38" s="739">
        <v>0</v>
      </c>
      <c r="J38" s="739">
        <v>0</v>
      </c>
      <c r="K38" s="739">
        <v>0</v>
      </c>
      <c r="L38" s="739">
        <v>0</v>
      </c>
      <c r="M38" s="739">
        <v>0</v>
      </c>
      <c r="N38" s="739">
        <v>0</v>
      </c>
      <c r="O38" s="739">
        <v>0</v>
      </c>
      <c r="P38" s="247">
        <f t="shared" si="1"/>
        <v>0</v>
      </c>
      <c r="Q38" s="739">
        <v>0</v>
      </c>
      <c r="R38" s="739">
        <v>0</v>
      </c>
      <c r="S38" s="739">
        <v>0</v>
      </c>
      <c r="T38" s="739">
        <v>0</v>
      </c>
      <c r="U38" s="739">
        <v>0</v>
      </c>
      <c r="V38" s="739">
        <v>0</v>
      </c>
      <c r="W38" s="739">
        <v>0</v>
      </c>
      <c r="X38" s="739">
        <v>0</v>
      </c>
      <c r="Y38" s="739">
        <v>0</v>
      </c>
      <c r="Z38" s="739">
        <v>0</v>
      </c>
      <c r="AA38" s="739">
        <v>0</v>
      </c>
      <c r="AB38" s="739">
        <v>0</v>
      </c>
      <c r="AC38" s="739">
        <v>0</v>
      </c>
      <c r="AD38" s="247">
        <f t="shared" si="0"/>
        <v>0</v>
      </c>
    </row>
    <row r="39" spans="1:30" ht="12.75" customHeight="1" x14ac:dyDescent="0.4">
      <c r="A39" s="246" t="s">
        <v>335</v>
      </c>
      <c r="B39" s="454"/>
      <c r="C39" s="433" t="s">
        <v>33</v>
      </c>
      <c r="D39" s="65"/>
      <c r="E39" s="65"/>
      <c r="F39" s="65"/>
      <c r="G39" s="64"/>
      <c r="H39" s="739">
        <v>0</v>
      </c>
      <c r="I39" s="739">
        <v>0</v>
      </c>
      <c r="J39" s="739">
        <v>0</v>
      </c>
      <c r="K39" s="739">
        <v>0</v>
      </c>
      <c r="L39" s="739">
        <v>0</v>
      </c>
      <c r="M39" s="739">
        <v>0</v>
      </c>
      <c r="N39" s="739">
        <v>0</v>
      </c>
      <c r="O39" s="739">
        <v>0</v>
      </c>
      <c r="P39" s="247">
        <f t="shared" si="1"/>
        <v>0</v>
      </c>
      <c r="Q39" s="739">
        <v>0</v>
      </c>
      <c r="R39" s="739">
        <v>0</v>
      </c>
      <c r="S39" s="739">
        <v>0</v>
      </c>
      <c r="T39" s="739">
        <v>0</v>
      </c>
      <c r="U39" s="739">
        <v>0</v>
      </c>
      <c r="V39" s="739">
        <v>0</v>
      </c>
      <c r="W39" s="739">
        <v>0</v>
      </c>
      <c r="X39" s="739">
        <v>0</v>
      </c>
      <c r="Y39" s="739">
        <v>0</v>
      </c>
      <c r="Z39" s="739">
        <v>0</v>
      </c>
      <c r="AA39" s="739">
        <v>0</v>
      </c>
      <c r="AB39" s="739">
        <v>0</v>
      </c>
      <c r="AC39" s="739">
        <v>0</v>
      </c>
      <c r="AD39" s="247">
        <f t="shared" si="0"/>
        <v>0</v>
      </c>
    </row>
    <row r="40" spans="1:30" ht="12.75" customHeight="1" x14ac:dyDescent="0.4">
      <c r="A40" s="246" t="s">
        <v>336</v>
      </c>
      <c r="B40" s="454"/>
      <c r="C40" s="433" t="s">
        <v>34</v>
      </c>
      <c r="D40" s="65"/>
      <c r="E40" s="65"/>
      <c r="F40" s="65"/>
      <c r="G40" s="64"/>
      <c r="H40" s="739">
        <v>0</v>
      </c>
      <c r="I40" s="739">
        <v>0</v>
      </c>
      <c r="J40" s="739">
        <v>0</v>
      </c>
      <c r="K40" s="739">
        <v>0</v>
      </c>
      <c r="L40" s="739">
        <v>0</v>
      </c>
      <c r="M40" s="739">
        <v>0</v>
      </c>
      <c r="N40" s="739">
        <v>0</v>
      </c>
      <c r="O40" s="739">
        <v>0</v>
      </c>
      <c r="P40" s="247">
        <f t="shared" si="1"/>
        <v>0</v>
      </c>
      <c r="Q40" s="739">
        <v>0</v>
      </c>
      <c r="R40" s="739">
        <v>0</v>
      </c>
      <c r="S40" s="739">
        <v>0</v>
      </c>
      <c r="T40" s="739">
        <v>0</v>
      </c>
      <c r="U40" s="739">
        <v>0</v>
      </c>
      <c r="V40" s="739">
        <v>0</v>
      </c>
      <c r="W40" s="739">
        <v>0</v>
      </c>
      <c r="X40" s="739">
        <v>0</v>
      </c>
      <c r="Y40" s="739">
        <v>0</v>
      </c>
      <c r="Z40" s="739">
        <v>0</v>
      </c>
      <c r="AA40" s="739">
        <v>0</v>
      </c>
      <c r="AB40" s="739">
        <v>0</v>
      </c>
      <c r="AC40" s="739">
        <v>0</v>
      </c>
      <c r="AD40" s="247">
        <f t="shared" si="0"/>
        <v>0</v>
      </c>
    </row>
    <row r="41" spans="1:30" ht="12.75" customHeight="1" x14ac:dyDescent="0.4">
      <c r="A41" s="246" t="s">
        <v>337</v>
      </c>
      <c r="B41" s="454"/>
      <c r="C41" s="433" t="s">
        <v>35</v>
      </c>
      <c r="D41" s="65"/>
      <c r="E41" s="65"/>
      <c r="F41" s="65"/>
      <c r="G41" s="64"/>
      <c r="H41" s="739">
        <v>0</v>
      </c>
      <c r="I41" s="739">
        <v>0</v>
      </c>
      <c r="J41" s="739">
        <v>0</v>
      </c>
      <c r="K41" s="739">
        <v>0</v>
      </c>
      <c r="L41" s="739">
        <v>0</v>
      </c>
      <c r="M41" s="739">
        <v>0</v>
      </c>
      <c r="N41" s="739">
        <v>0</v>
      </c>
      <c r="O41" s="739">
        <v>0</v>
      </c>
      <c r="P41" s="247">
        <f t="shared" si="1"/>
        <v>0</v>
      </c>
      <c r="Q41" s="739">
        <v>0</v>
      </c>
      <c r="R41" s="739">
        <v>0</v>
      </c>
      <c r="S41" s="739">
        <v>0</v>
      </c>
      <c r="T41" s="739">
        <v>0</v>
      </c>
      <c r="U41" s="739">
        <v>0</v>
      </c>
      <c r="V41" s="739">
        <v>0</v>
      </c>
      <c r="W41" s="739">
        <v>0</v>
      </c>
      <c r="X41" s="739">
        <v>0</v>
      </c>
      <c r="Y41" s="739">
        <v>0</v>
      </c>
      <c r="Z41" s="739">
        <v>0</v>
      </c>
      <c r="AA41" s="739">
        <v>0</v>
      </c>
      <c r="AB41" s="739">
        <v>0</v>
      </c>
      <c r="AC41" s="739">
        <v>0</v>
      </c>
      <c r="AD41" s="247">
        <f t="shared" si="0"/>
        <v>0</v>
      </c>
    </row>
    <row r="42" spans="1:30" ht="12.75" customHeight="1" x14ac:dyDescent="0.4">
      <c r="A42" s="246" t="s">
        <v>338</v>
      </c>
      <c r="B42" s="454"/>
      <c r="C42" s="433" t="s">
        <v>36</v>
      </c>
      <c r="D42" s="65"/>
      <c r="E42" s="65"/>
      <c r="F42" s="65"/>
      <c r="G42" s="64"/>
      <c r="H42" s="739">
        <v>0</v>
      </c>
      <c r="I42" s="739">
        <v>0</v>
      </c>
      <c r="J42" s="739">
        <v>0</v>
      </c>
      <c r="K42" s="739">
        <v>0</v>
      </c>
      <c r="L42" s="739">
        <v>0</v>
      </c>
      <c r="M42" s="739">
        <v>0</v>
      </c>
      <c r="N42" s="739">
        <v>0</v>
      </c>
      <c r="O42" s="739">
        <v>0</v>
      </c>
      <c r="P42" s="247">
        <f t="shared" si="1"/>
        <v>0</v>
      </c>
      <c r="Q42" s="739">
        <v>0</v>
      </c>
      <c r="R42" s="739">
        <v>0</v>
      </c>
      <c r="S42" s="739">
        <v>0</v>
      </c>
      <c r="T42" s="739">
        <v>0</v>
      </c>
      <c r="U42" s="739">
        <v>0</v>
      </c>
      <c r="V42" s="739">
        <v>0</v>
      </c>
      <c r="W42" s="739">
        <v>0</v>
      </c>
      <c r="X42" s="739">
        <v>0</v>
      </c>
      <c r="Y42" s="739">
        <v>0</v>
      </c>
      <c r="Z42" s="739">
        <v>0</v>
      </c>
      <c r="AA42" s="739">
        <v>0</v>
      </c>
      <c r="AB42" s="739">
        <v>0</v>
      </c>
      <c r="AC42" s="739">
        <v>0</v>
      </c>
      <c r="AD42" s="247">
        <f t="shared" si="0"/>
        <v>0</v>
      </c>
    </row>
    <row r="43" spans="1:30" ht="12.75" customHeight="1" x14ac:dyDescent="0.4">
      <c r="A43" s="246" t="s">
        <v>339</v>
      </c>
      <c r="B43" s="454"/>
      <c r="C43" s="433" t="s">
        <v>37</v>
      </c>
      <c r="D43" s="65"/>
      <c r="E43" s="65"/>
      <c r="F43" s="65"/>
      <c r="G43" s="64"/>
      <c r="H43" s="739">
        <v>0</v>
      </c>
      <c r="I43" s="739">
        <v>0</v>
      </c>
      <c r="J43" s="739">
        <v>0</v>
      </c>
      <c r="K43" s="739">
        <v>0</v>
      </c>
      <c r="L43" s="739">
        <v>0</v>
      </c>
      <c r="M43" s="739">
        <v>0</v>
      </c>
      <c r="N43" s="739">
        <v>0</v>
      </c>
      <c r="O43" s="739">
        <v>0</v>
      </c>
      <c r="P43" s="247">
        <f t="shared" si="1"/>
        <v>0</v>
      </c>
      <c r="Q43" s="739">
        <v>0</v>
      </c>
      <c r="R43" s="739">
        <v>0</v>
      </c>
      <c r="S43" s="739">
        <v>0</v>
      </c>
      <c r="T43" s="739">
        <v>0</v>
      </c>
      <c r="U43" s="739">
        <v>0</v>
      </c>
      <c r="V43" s="739">
        <v>0</v>
      </c>
      <c r="W43" s="739">
        <v>0</v>
      </c>
      <c r="X43" s="739">
        <v>0</v>
      </c>
      <c r="Y43" s="739">
        <v>0</v>
      </c>
      <c r="Z43" s="739">
        <v>0</v>
      </c>
      <c r="AA43" s="739">
        <v>0</v>
      </c>
      <c r="AB43" s="739">
        <v>0</v>
      </c>
      <c r="AC43" s="739">
        <v>0</v>
      </c>
      <c r="AD43" s="247">
        <f t="shared" si="0"/>
        <v>0</v>
      </c>
    </row>
    <row r="44" spans="1:30" ht="12.75" customHeight="1" x14ac:dyDescent="0.4">
      <c r="A44" s="246" t="s">
        <v>340</v>
      </c>
      <c r="B44" s="454"/>
      <c r="C44" s="433" t="s">
        <v>38</v>
      </c>
      <c r="D44" s="65"/>
      <c r="E44" s="65"/>
      <c r="F44" s="65"/>
      <c r="G44" s="64"/>
      <c r="H44" s="739">
        <v>0</v>
      </c>
      <c r="I44" s="739">
        <v>0</v>
      </c>
      <c r="J44" s="739">
        <v>0</v>
      </c>
      <c r="K44" s="739">
        <v>0</v>
      </c>
      <c r="L44" s="739">
        <v>0</v>
      </c>
      <c r="M44" s="739">
        <v>0</v>
      </c>
      <c r="N44" s="739">
        <v>0</v>
      </c>
      <c r="O44" s="739">
        <v>0</v>
      </c>
      <c r="P44" s="247">
        <f t="shared" si="1"/>
        <v>0</v>
      </c>
      <c r="Q44" s="739">
        <v>0</v>
      </c>
      <c r="R44" s="739">
        <v>0</v>
      </c>
      <c r="S44" s="739">
        <v>0</v>
      </c>
      <c r="T44" s="739">
        <v>0</v>
      </c>
      <c r="U44" s="739">
        <v>0</v>
      </c>
      <c r="V44" s="739">
        <v>0</v>
      </c>
      <c r="W44" s="739">
        <v>0</v>
      </c>
      <c r="X44" s="739">
        <v>0</v>
      </c>
      <c r="Y44" s="739">
        <v>0</v>
      </c>
      <c r="Z44" s="739">
        <v>0</v>
      </c>
      <c r="AA44" s="739">
        <v>0</v>
      </c>
      <c r="AB44" s="739">
        <v>0</v>
      </c>
      <c r="AC44" s="739">
        <v>0</v>
      </c>
      <c r="AD44" s="247">
        <f t="shared" si="0"/>
        <v>0</v>
      </c>
    </row>
    <row r="45" spans="1:30" ht="12.75" customHeight="1" x14ac:dyDescent="0.4">
      <c r="A45" s="246" t="s">
        <v>341</v>
      </c>
      <c r="B45" s="454"/>
      <c r="C45" s="433" t="s">
        <v>39</v>
      </c>
      <c r="D45" s="65"/>
      <c r="E45" s="65"/>
      <c r="F45" s="65"/>
      <c r="G45" s="64"/>
      <c r="H45" s="739">
        <v>0</v>
      </c>
      <c r="I45" s="739">
        <v>0</v>
      </c>
      <c r="J45" s="739">
        <v>0</v>
      </c>
      <c r="K45" s="739">
        <v>0</v>
      </c>
      <c r="L45" s="739">
        <v>0</v>
      </c>
      <c r="M45" s="739">
        <v>0</v>
      </c>
      <c r="N45" s="739">
        <v>0</v>
      </c>
      <c r="O45" s="739">
        <v>0</v>
      </c>
      <c r="P45" s="247">
        <f t="shared" si="1"/>
        <v>0</v>
      </c>
      <c r="Q45" s="739">
        <v>0</v>
      </c>
      <c r="R45" s="739">
        <v>0</v>
      </c>
      <c r="S45" s="739">
        <v>0</v>
      </c>
      <c r="T45" s="739">
        <v>0</v>
      </c>
      <c r="U45" s="739">
        <v>0</v>
      </c>
      <c r="V45" s="739">
        <v>0</v>
      </c>
      <c r="W45" s="739">
        <v>0</v>
      </c>
      <c r="X45" s="739">
        <v>0</v>
      </c>
      <c r="Y45" s="739">
        <v>0</v>
      </c>
      <c r="Z45" s="739">
        <v>0</v>
      </c>
      <c r="AA45" s="739">
        <v>0</v>
      </c>
      <c r="AB45" s="739">
        <v>0</v>
      </c>
      <c r="AC45" s="739">
        <v>0</v>
      </c>
      <c r="AD45" s="247">
        <f t="shared" si="0"/>
        <v>0</v>
      </c>
    </row>
    <row r="46" spans="1:30" ht="12.75" customHeight="1" x14ac:dyDescent="0.4">
      <c r="A46" s="246" t="s">
        <v>342</v>
      </c>
      <c r="B46" s="454"/>
      <c r="C46" s="433" t="s">
        <v>40</v>
      </c>
      <c r="D46" s="65"/>
      <c r="E46" s="65"/>
      <c r="F46" s="65"/>
      <c r="G46" s="64"/>
      <c r="H46" s="739">
        <v>0</v>
      </c>
      <c r="I46" s="739">
        <v>0</v>
      </c>
      <c r="J46" s="739">
        <v>0</v>
      </c>
      <c r="K46" s="739">
        <v>0</v>
      </c>
      <c r="L46" s="739">
        <v>0</v>
      </c>
      <c r="M46" s="739">
        <v>0</v>
      </c>
      <c r="N46" s="739">
        <v>0</v>
      </c>
      <c r="O46" s="739">
        <v>0</v>
      </c>
      <c r="P46" s="247">
        <f t="shared" si="1"/>
        <v>0</v>
      </c>
      <c r="Q46" s="739">
        <v>0</v>
      </c>
      <c r="R46" s="739">
        <v>0</v>
      </c>
      <c r="S46" s="739">
        <v>0</v>
      </c>
      <c r="T46" s="739">
        <v>0</v>
      </c>
      <c r="U46" s="739">
        <v>0</v>
      </c>
      <c r="V46" s="739">
        <v>0</v>
      </c>
      <c r="W46" s="739">
        <v>0</v>
      </c>
      <c r="X46" s="739">
        <v>0</v>
      </c>
      <c r="Y46" s="739">
        <v>0</v>
      </c>
      <c r="Z46" s="739">
        <v>0</v>
      </c>
      <c r="AA46" s="739">
        <v>0</v>
      </c>
      <c r="AB46" s="739">
        <v>0</v>
      </c>
      <c r="AC46" s="739">
        <v>0</v>
      </c>
      <c r="AD46" s="247">
        <f t="shared" si="0"/>
        <v>0</v>
      </c>
    </row>
    <row r="47" spans="1:30" ht="12.75" customHeight="1" x14ac:dyDescent="0.4">
      <c r="A47" s="246" t="s">
        <v>343</v>
      </c>
      <c r="B47" s="454"/>
      <c r="C47" s="433" t="s">
        <v>41</v>
      </c>
      <c r="D47" s="65"/>
      <c r="E47" s="65"/>
      <c r="F47" s="65"/>
      <c r="G47" s="64"/>
      <c r="H47" s="739">
        <v>0</v>
      </c>
      <c r="I47" s="739">
        <v>0</v>
      </c>
      <c r="J47" s="739">
        <v>0</v>
      </c>
      <c r="K47" s="739">
        <v>0</v>
      </c>
      <c r="L47" s="739">
        <v>0</v>
      </c>
      <c r="M47" s="739">
        <v>0</v>
      </c>
      <c r="N47" s="739">
        <v>0</v>
      </c>
      <c r="O47" s="739">
        <v>0</v>
      </c>
      <c r="P47" s="247">
        <f t="shared" si="1"/>
        <v>0</v>
      </c>
      <c r="Q47" s="739">
        <v>0</v>
      </c>
      <c r="R47" s="739">
        <v>0</v>
      </c>
      <c r="S47" s="739">
        <v>0</v>
      </c>
      <c r="T47" s="739">
        <v>0</v>
      </c>
      <c r="U47" s="739">
        <v>0</v>
      </c>
      <c r="V47" s="739">
        <v>0</v>
      </c>
      <c r="W47" s="739">
        <v>0</v>
      </c>
      <c r="X47" s="739">
        <v>0</v>
      </c>
      <c r="Y47" s="739">
        <v>0</v>
      </c>
      <c r="Z47" s="739">
        <v>0</v>
      </c>
      <c r="AA47" s="739">
        <v>0</v>
      </c>
      <c r="AB47" s="739">
        <v>0</v>
      </c>
      <c r="AC47" s="739">
        <v>0</v>
      </c>
      <c r="AD47" s="247">
        <f t="shared" si="0"/>
        <v>0</v>
      </c>
    </row>
    <row r="48" spans="1:30" ht="12.75" customHeight="1" x14ac:dyDescent="0.4">
      <c r="A48" s="246" t="s">
        <v>344</v>
      </c>
      <c r="B48" s="454"/>
      <c r="C48" s="433" t="s">
        <v>42</v>
      </c>
      <c r="D48" s="65"/>
      <c r="E48" s="65"/>
      <c r="F48" s="65"/>
      <c r="G48" s="64"/>
      <c r="H48" s="739">
        <v>0</v>
      </c>
      <c r="I48" s="739">
        <v>0</v>
      </c>
      <c r="J48" s="739">
        <v>0</v>
      </c>
      <c r="K48" s="739">
        <v>0</v>
      </c>
      <c r="L48" s="739">
        <v>0</v>
      </c>
      <c r="M48" s="739">
        <v>0</v>
      </c>
      <c r="N48" s="739">
        <v>0</v>
      </c>
      <c r="O48" s="739">
        <v>0</v>
      </c>
      <c r="P48" s="247">
        <f t="shared" si="1"/>
        <v>0</v>
      </c>
      <c r="Q48" s="739">
        <v>0</v>
      </c>
      <c r="R48" s="739">
        <v>0</v>
      </c>
      <c r="S48" s="739">
        <v>0</v>
      </c>
      <c r="T48" s="739">
        <v>0</v>
      </c>
      <c r="U48" s="739">
        <v>0</v>
      </c>
      <c r="V48" s="739">
        <v>0</v>
      </c>
      <c r="W48" s="739">
        <v>0</v>
      </c>
      <c r="X48" s="739">
        <v>0</v>
      </c>
      <c r="Y48" s="739">
        <v>0</v>
      </c>
      <c r="Z48" s="739">
        <v>0</v>
      </c>
      <c r="AA48" s="739">
        <v>0</v>
      </c>
      <c r="AB48" s="739">
        <v>0</v>
      </c>
      <c r="AC48" s="739">
        <v>0</v>
      </c>
      <c r="AD48" s="247">
        <f t="shared" si="0"/>
        <v>0</v>
      </c>
    </row>
    <row r="49" spans="1:34" ht="12.75" customHeight="1" x14ac:dyDescent="0.4">
      <c r="A49" s="246" t="s">
        <v>345</v>
      </c>
      <c r="B49" s="454"/>
      <c r="C49" s="433" t="s">
        <v>43</v>
      </c>
      <c r="D49" s="65"/>
      <c r="E49" s="65"/>
      <c r="F49" s="65"/>
      <c r="G49" s="64"/>
      <c r="H49" s="739">
        <v>0</v>
      </c>
      <c r="I49" s="739">
        <v>0</v>
      </c>
      <c r="J49" s="739">
        <v>0</v>
      </c>
      <c r="K49" s="739">
        <v>0</v>
      </c>
      <c r="L49" s="739">
        <v>0</v>
      </c>
      <c r="M49" s="739">
        <v>0</v>
      </c>
      <c r="N49" s="739">
        <v>0</v>
      </c>
      <c r="O49" s="739">
        <v>0</v>
      </c>
      <c r="P49" s="247">
        <f t="shared" si="1"/>
        <v>0</v>
      </c>
      <c r="Q49" s="739">
        <v>0</v>
      </c>
      <c r="R49" s="739">
        <v>0</v>
      </c>
      <c r="S49" s="739">
        <v>0</v>
      </c>
      <c r="T49" s="739">
        <v>0</v>
      </c>
      <c r="U49" s="739">
        <v>0</v>
      </c>
      <c r="V49" s="739">
        <v>0</v>
      </c>
      <c r="W49" s="739">
        <v>0</v>
      </c>
      <c r="X49" s="739">
        <v>0</v>
      </c>
      <c r="Y49" s="739">
        <v>0</v>
      </c>
      <c r="Z49" s="739">
        <v>0</v>
      </c>
      <c r="AA49" s="739">
        <v>0</v>
      </c>
      <c r="AB49" s="739">
        <v>0</v>
      </c>
      <c r="AC49" s="739">
        <v>0</v>
      </c>
      <c r="AD49" s="247">
        <f t="shared" si="0"/>
        <v>0</v>
      </c>
    </row>
    <row r="50" spans="1:34" ht="12.75" customHeight="1" x14ac:dyDescent="0.4">
      <c r="A50" s="246" t="s">
        <v>346</v>
      </c>
      <c r="B50" s="454"/>
      <c r="C50" s="433" t="s">
        <v>44</v>
      </c>
      <c r="D50" s="65"/>
      <c r="E50" s="65"/>
      <c r="F50" s="65"/>
      <c r="G50" s="64"/>
      <c r="H50" s="739">
        <v>0</v>
      </c>
      <c r="I50" s="739">
        <v>0</v>
      </c>
      <c r="J50" s="739">
        <v>0</v>
      </c>
      <c r="K50" s="739">
        <v>0</v>
      </c>
      <c r="L50" s="739">
        <v>0</v>
      </c>
      <c r="M50" s="739">
        <v>0</v>
      </c>
      <c r="N50" s="739">
        <v>0</v>
      </c>
      <c r="O50" s="739">
        <v>0</v>
      </c>
      <c r="P50" s="247">
        <f t="shared" si="1"/>
        <v>0</v>
      </c>
      <c r="Q50" s="739">
        <v>0</v>
      </c>
      <c r="R50" s="739">
        <v>0</v>
      </c>
      <c r="S50" s="739">
        <v>0</v>
      </c>
      <c r="T50" s="739">
        <v>0</v>
      </c>
      <c r="U50" s="739">
        <v>0</v>
      </c>
      <c r="V50" s="739">
        <v>0</v>
      </c>
      <c r="W50" s="739">
        <v>0</v>
      </c>
      <c r="X50" s="739">
        <v>0</v>
      </c>
      <c r="Y50" s="739">
        <v>0</v>
      </c>
      <c r="Z50" s="739">
        <v>0</v>
      </c>
      <c r="AA50" s="739">
        <v>0</v>
      </c>
      <c r="AB50" s="739">
        <v>0</v>
      </c>
      <c r="AC50" s="739">
        <v>0</v>
      </c>
      <c r="AD50" s="247">
        <f t="shared" si="0"/>
        <v>0</v>
      </c>
    </row>
    <row r="51" spans="1:34" ht="12.75" customHeight="1" x14ac:dyDescent="0.4">
      <c r="A51" s="246" t="s">
        <v>347</v>
      </c>
      <c r="B51" s="451" t="s">
        <v>493</v>
      </c>
      <c r="C51" s="452"/>
      <c r="D51" s="452"/>
      <c r="E51" s="452"/>
      <c r="F51" s="452"/>
      <c r="G51" s="453"/>
      <c r="H51" s="92">
        <f>SUM(H6:H50)</f>
        <v>0</v>
      </c>
      <c r="I51" s="92">
        <f t="shared" ref="I51:P51" si="2">SUM(I6:I50)</f>
        <v>0</v>
      </c>
      <c r="J51" s="92">
        <f t="shared" si="2"/>
        <v>0</v>
      </c>
      <c r="K51" s="92">
        <f t="shared" si="2"/>
        <v>0</v>
      </c>
      <c r="L51" s="92">
        <f t="shared" si="2"/>
        <v>0</v>
      </c>
      <c r="M51" s="92">
        <f t="shared" si="2"/>
        <v>0</v>
      </c>
      <c r="N51" s="92">
        <f t="shared" si="2"/>
        <v>0</v>
      </c>
      <c r="O51" s="92">
        <f t="shared" si="2"/>
        <v>0</v>
      </c>
      <c r="P51" s="92">
        <f t="shared" si="2"/>
        <v>0</v>
      </c>
      <c r="Q51" s="236">
        <f>SUM(Q6:Q50)</f>
        <v>0</v>
      </c>
      <c r="R51" s="236">
        <f t="shared" ref="R51:AC51" si="3">SUM(R6:R50)</f>
        <v>0</v>
      </c>
      <c r="S51" s="236">
        <f t="shared" si="3"/>
        <v>0</v>
      </c>
      <c r="T51" s="236">
        <f>SUM(T6:T50)</f>
        <v>0</v>
      </c>
      <c r="U51" s="236">
        <f t="shared" si="3"/>
        <v>0</v>
      </c>
      <c r="V51" s="236">
        <f>SUM(V6:V50)</f>
        <v>0</v>
      </c>
      <c r="W51" s="236">
        <f t="shared" si="3"/>
        <v>0</v>
      </c>
      <c r="X51" s="236">
        <f t="shared" si="3"/>
        <v>0</v>
      </c>
      <c r="Y51" s="236">
        <f t="shared" si="3"/>
        <v>0</v>
      </c>
      <c r="Z51" s="236">
        <f t="shared" si="3"/>
        <v>0</v>
      </c>
      <c r="AA51" s="236">
        <f t="shared" si="3"/>
        <v>0</v>
      </c>
      <c r="AB51" s="236">
        <f t="shared" si="3"/>
        <v>0</v>
      </c>
      <c r="AC51" s="236">
        <f t="shared" si="3"/>
        <v>0</v>
      </c>
      <c r="AD51" s="236">
        <f>SUM(AD6:AD50)</f>
        <v>0</v>
      </c>
    </row>
    <row r="52" spans="1:34" ht="12.75" customHeight="1" x14ac:dyDescent="0.4">
      <c r="A52" s="246"/>
      <c r="B52" s="248"/>
      <c r="C52" s="65"/>
      <c r="D52" s="65"/>
      <c r="E52" s="65"/>
      <c r="F52" s="65"/>
      <c r="G52" s="249"/>
      <c r="H52" s="250"/>
      <c r="I52" s="250"/>
      <c r="J52" s="250"/>
      <c r="K52" s="250"/>
      <c r="L52" s="250"/>
      <c r="M52" s="250"/>
      <c r="N52" s="250"/>
      <c r="O52" s="250"/>
      <c r="P52" s="251"/>
      <c r="Q52" s="251"/>
      <c r="R52" s="251"/>
      <c r="S52" s="251"/>
      <c r="T52" s="251"/>
      <c r="U52" s="251"/>
      <c r="V52" s="251"/>
      <c r="W52" s="251"/>
      <c r="X52" s="251"/>
      <c r="Y52" s="251"/>
      <c r="Z52" s="251"/>
      <c r="AA52" s="251"/>
      <c r="AB52" s="251"/>
      <c r="AC52" s="251"/>
      <c r="AD52" s="251"/>
    </row>
    <row r="53" spans="1:34" ht="12.75" customHeight="1" x14ac:dyDescent="0.4">
      <c r="A53" s="246">
        <v>2</v>
      </c>
      <c r="B53" s="454" t="s">
        <v>416</v>
      </c>
      <c r="C53" s="433"/>
      <c r="D53" s="433"/>
      <c r="E53" s="433"/>
      <c r="F53" s="433"/>
      <c r="G53" s="455"/>
      <c r="H53" s="739">
        <v>0</v>
      </c>
      <c r="I53" s="739">
        <v>0</v>
      </c>
      <c r="J53" s="739">
        <v>0</v>
      </c>
      <c r="K53" s="739">
        <v>0</v>
      </c>
      <c r="L53" s="739">
        <v>0</v>
      </c>
      <c r="M53" s="739">
        <v>0</v>
      </c>
      <c r="N53" s="739">
        <v>0</v>
      </c>
      <c r="O53" s="739">
        <v>0</v>
      </c>
      <c r="P53" s="247">
        <f>SUM(H53:O53)</f>
        <v>0</v>
      </c>
      <c r="Q53" s="739">
        <v>0</v>
      </c>
      <c r="R53" s="739">
        <v>0</v>
      </c>
      <c r="S53" s="739">
        <v>0</v>
      </c>
      <c r="T53" s="739">
        <v>0</v>
      </c>
      <c r="U53" s="739">
        <v>0</v>
      </c>
      <c r="V53" s="739">
        <v>0</v>
      </c>
      <c r="W53" s="739">
        <v>0</v>
      </c>
      <c r="X53" s="739">
        <v>0</v>
      </c>
      <c r="Y53" s="739">
        <v>0</v>
      </c>
      <c r="Z53" s="739">
        <v>0</v>
      </c>
      <c r="AA53" s="739">
        <v>0</v>
      </c>
      <c r="AB53" s="739">
        <v>0</v>
      </c>
      <c r="AC53" s="739">
        <v>0</v>
      </c>
      <c r="AD53" s="247">
        <f>SUM(P53:AC53)</f>
        <v>0</v>
      </c>
    </row>
    <row r="54" spans="1:34" ht="12.75" customHeight="1" x14ac:dyDescent="0.4">
      <c r="A54" s="246"/>
      <c r="B54" s="248"/>
      <c r="C54" s="65"/>
      <c r="D54" s="65"/>
      <c r="E54" s="65"/>
      <c r="F54" s="65"/>
      <c r="G54" s="249"/>
      <c r="H54" s="250"/>
      <c r="I54" s="250"/>
      <c r="J54" s="250"/>
      <c r="K54" s="250"/>
      <c r="L54" s="250"/>
      <c r="M54" s="250"/>
      <c r="N54" s="250"/>
      <c r="O54" s="250"/>
      <c r="P54" s="251"/>
      <c r="Q54" s="251"/>
      <c r="R54" s="251"/>
      <c r="S54" s="251"/>
      <c r="T54" s="251"/>
      <c r="U54" s="251"/>
      <c r="V54" s="251"/>
      <c r="W54" s="251"/>
      <c r="X54" s="251"/>
      <c r="Y54" s="251"/>
      <c r="Z54" s="251"/>
      <c r="AA54" s="251"/>
      <c r="AB54" s="251"/>
      <c r="AC54" s="251"/>
      <c r="AD54" s="251"/>
    </row>
    <row r="55" spans="1:34" ht="12.75" customHeight="1" x14ac:dyDescent="0.4">
      <c r="A55" s="246">
        <v>3</v>
      </c>
      <c r="B55" s="721" t="s">
        <v>61</v>
      </c>
      <c r="C55" s="722"/>
      <c r="D55" s="722"/>
      <c r="E55" s="722"/>
      <c r="F55" s="722"/>
      <c r="G55" s="424"/>
      <c r="H55" s="252"/>
      <c r="I55" s="252"/>
      <c r="J55" s="252"/>
      <c r="K55" s="252"/>
      <c r="L55" s="252"/>
      <c r="M55" s="252"/>
      <c r="N55" s="252"/>
      <c r="O55" s="252"/>
      <c r="P55" s="144"/>
      <c r="Q55" s="144"/>
      <c r="R55" s="144"/>
      <c r="S55" s="144"/>
      <c r="T55" s="144"/>
      <c r="U55" s="144"/>
      <c r="V55" s="144"/>
      <c r="W55" s="144"/>
      <c r="X55" s="144"/>
      <c r="Y55" s="144"/>
      <c r="Z55" s="144"/>
      <c r="AA55" s="144"/>
      <c r="AB55" s="144"/>
      <c r="AC55" s="144"/>
      <c r="AD55" s="144"/>
    </row>
    <row r="56" spans="1:34" ht="12.75" customHeight="1" x14ac:dyDescent="0.4">
      <c r="A56" s="246" t="s">
        <v>238</v>
      </c>
      <c r="B56" s="456"/>
      <c r="C56" s="433" t="s">
        <v>417</v>
      </c>
      <c r="D56" s="65"/>
      <c r="E56" s="65"/>
      <c r="F56" s="65"/>
      <c r="G56" s="64"/>
      <c r="H56" s="739">
        <v>0</v>
      </c>
      <c r="I56" s="739">
        <v>0</v>
      </c>
      <c r="J56" s="739">
        <v>0</v>
      </c>
      <c r="K56" s="739">
        <v>0</v>
      </c>
      <c r="L56" s="739">
        <v>0</v>
      </c>
      <c r="M56" s="739">
        <v>0</v>
      </c>
      <c r="N56" s="739">
        <v>0</v>
      </c>
      <c r="O56" s="739">
        <v>0</v>
      </c>
      <c r="P56" s="247">
        <f>SUM(H56:O56)</f>
        <v>0</v>
      </c>
      <c r="Q56" s="739">
        <v>0</v>
      </c>
      <c r="R56" s="739">
        <v>0</v>
      </c>
      <c r="S56" s="739">
        <v>0</v>
      </c>
      <c r="T56" s="739">
        <v>0</v>
      </c>
      <c r="U56" s="739">
        <v>0</v>
      </c>
      <c r="V56" s="739">
        <v>0</v>
      </c>
      <c r="W56" s="739">
        <v>0</v>
      </c>
      <c r="X56" s="739">
        <v>0</v>
      </c>
      <c r="Y56" s="739">
        <v>0</v>
      </c>
      <c r="Z56" s="739">
        <v>0</v>
      </c>
      <c r="AA56" s="739">
        <v>0</v>
      </c>
      <c r="AB56" s="739">
        <v>0</v>
      </c>
      <c r="AC56" s="739">
        <v>0</v>
      </c>
      <c r="AD56" s="247">
        <f>SUM(P56:AC56)</f>
        <v>0</v>
      </c>
    </row>
    <row r="57" spans="1:34" ht="12.75" customHeight="1" x14ac:dyDescent="0.4">
      <c r="A57" s="246" t="s">
        <v>239</v>
      </c>
      <c r="B57" s="456"/>
      <c r="C57" s="433" t="s">
        <v>444</v>
      </c>
      <c r="D57" s="65"/>
      <c r="E57" s="65"/>
      <c r="F57" s="65"/>
      <c r="G57" s="64"/>
      <c r="H57" s="739">
        <v>0</v>
      </c>
      <c r="I57" s="739">
        <v>0</v>
      </c>
      <c r="J57" s="739">
        <v>0</v>
      </c>
      <c r="K57" s="739">
        <v>0</v>
      </c>
      <c r="L57" s="739">
        <v>0</v>
      </c>
      <c r="M57" s="739">
        <v>0</v>
      </c>
      <c r="N57" s="739">
        <v>0</v>
      </c>
      <c r="O57" s="739">
        <v>0</v>
      </c>
      <c r="P57" s="247">
        <f>SUM(H57:O57)</f>
        <v>0</v>
      </c>
      <c r="Q57" s="739">
        <v>0</v>
      </c>
      <c r="R57" s="739">
        <v>0</v>
      </c>
      <c r="S57" s="739">
        <v>0</v>
      </c>
      <c r="T57" s="739">
        <v>0</v>
      </c>
      <c r="U57" s="739">
        <v>0</v>
      </c>
      <c r="V57" s="739">
        <v>0</v>
      </c>
      <c r="W57" s="739">
        <v>0</v>
      </c>
      <c r="X57" s="739">
        <v>0</v>
      </c>
      <c r="Y57" s="739">
        <v>0</v>
      </c>
      <c r="Z57" s="739">
        <v>0</v>
      </c>
      <c r="AA57" s="739">
        <v>0</v>
      </c>
      <c r="AB57" s="739">
        <v>0</v>
      </c>
      <c r="AC57" s="739">
        <v>0</v>
      </c>
      <c r="AD57" s="247">
        <f>SUM(P57:AC57)</f>
        <v>0</v>
      </c>
    </row>
    <row r="58" spans="1:34" ht="12.75" customHeight="1" x14ac:dyDescent="0.4">
      <c r="A58" s="246" t="s">
        <v>240</v>
      </c>
      <c r="B58" s="456"/>
      <c r="C58" s="433" t="s">
        <v>419</v>
      </c>
      <c r="D58" s="65"/>
      <c r="E58" s="65"/>
      <c r="F58" s="65"/>
      <c r="G58" s="64"/>
      <c r="H58" s="739">
        <v>0</v>
      </c>
      <c r="I58" s="739">
        <v>0</v>
      </c>
      <c r="J58" s="739">
        <v>0</v>
      </c>
      <c r="K58" s="739">
        <v>0</v>
      </c>
      <c r="L58" s="739">
        <v>0</v>
      </c>
      <c r="M58" s="739">
        <v>0</v>
      </c>
      <c r="N58" s="739">
        <v>0</v>
      </c>
      <c r="O58" s="739">
        <v>0</v>
      </c>
      <c r="P58" s="247">
        <f>SUM(H58:O58)</f>
        <v>0</v>
      </c>
      <c r="Q58" s="739">
        <v>0</v>
      </c>
      <c r="R58" s="739">
        <v>0</v>
      </c>
      <c r="S58" s="739">
        <v>0</v>
      </c>
      <c r="T58" s="739">
        <v>0</v>
      </c>
      <c r="U58" s="739">
        <v>0</v>
      </c>
      <c r="V58" s="739">
        <v>0</v>
      </c>
      <c r="W58" s="739">
        <v>0</v>
      </c>
      <c r="X58" s="739">
        <v>0</v>
      </c>
      <c r="Y58" s="739">
        <v>0</v>
      </c>
      <c r="Z58" s="739">
        <v>0</v>
      </c>
      <c r="AA58" s="739">
        <v>0</v>
      </c>
      <c r="AB58" s="739">
        <v>0</v>
      </c>
      <c r="AC58" s="739">
        <v>0</v>
      </c>
      <c r="AD58" s="247">
        <f>SUM(P58:AC58)</f>
        <v>0</v>
      </c>
    </row>
    <row r="59" spans="1:34" ht="12.75" customHeight="1" x14ac:dyDescent="0.4">
      <c r="A59" s="246" t="s">
        <v>241</v>
      </c>
      <c r="B59" s="451" t="s">
        <v>62</v>
      </c>
      <c r="C59" s="452"/>
      <c r="D59" s="452"/>
      <c r="E59" s="452"/>
      <c r="F59" s="452"/>
      <c r="G59" s="453"/>
      <c r="H59" s="92">
        <f>SUM(H56:H58)</f>
        <v>0</v>
      </c>
      <c r="I59" s="92">
        <f t="shared" ref="I59:P59" si="4">SUM(I56:I58)</f>
        <v>0</v>
      </c>
      <c r="J59" s="92">
        <f t="shared" si="4"/>
        <v>0</v>
      </c>
      <c r="K59" s="92">
        <f t="shared" si="4"/>
        <v>0</v>
      </c>
      <c r="L59" s="92">
        <f t="shared" si="4"/>
        <v>0</v>
      </c>
      <c r="M59" s="92">
        <f t="shared" si="4"/>
        <v>0</v>
      </c>
      <c r="N59" s="92">
        <f t="shared" si="4"/>
        <v>0</v>
      </c>
      <c r="O59" s="92">
        <f t="shared" si="4"/>
        <v>0</v>
      </c>
      <c r="P59" s="92">
        <f t="shared" si="4"/>
        <v>0</v>
      </c>
      <c r="Q59" s="236">
        <f>SUM(Q56:Q58)</f>
        <v>0</v>
      </c>
      <c r="R59" s="236">
        <f t="shared" ref="R59:AD59" si="5">SUM(R56:R58)</f>
        <v>0</v>
      </c>
      <c r="S59" s="236">
        <f t="shared" si="5"/>
        <v>0</v>
      </c>
      <c r="T59" s="236">
        <f>SUM(T56:T58)</f>
        <v>0</v>
      </c>
      <c r="U59" s="236">
        <f t="shared" si="5"/>
        <v>0</v>
      </c>
      <c r="V59" s="236">
        <f>SUM(V56:V58)</f>
        <v>0</v>
      </c>
      <c r="W59" s="236">
        <f t="shared" si="5"/>
        <v>0</v>
      </c>
      <c r="X59" s="236">
        <f t="shared" si="5"/>
        <v>0</v>
      </c>
      <c r="Y59" s="236">
        <f t="shared" si="5"/>
        <v>0</v>
      </c>
      <c r="Z59" s="236">
        <f t="shared" si="5"/>
        <v>0</v>
      </c>
      <c r="AA59" s="236">
        <f t="shared" si="5"/>
        <v>0</v>
      </c>
      <c r="AB59" s="236">
        <f t="shared" si="5"/>
        <v>0</v>
      </c>
      <c r="AC59" s="236">
        <f t="shared" si="5"/>
        <v>0</v>
      </c>
      <c r="AD59" s="236">
        <f t="shared" si="5"/>
        <v>0</v>
      </c>
    </row>
    <row r="60" spans="1:34" ht="12.75" customHeight="1" x14ac:dyDescent="0.4">
      <c r="A60" s="246"/>
      <c r="B60" s="460"/>
      <c r="C60" s="461"/>
      <c r="D60" s="461"/>
      <c r="E60" s="461"/>
      <c r="F60" s="461"/>
      <c r="G60" s="462"/>
      <c r="H60" s="250"/>
      <c r="I60" s="250"/>
      <c r="J60" s="250"/>
      <c r="K60" s="250"/>
      <c r="L60" s="250"/>
      <c r="M60" s="250"/>
      <c r="N60" s="250"/>
      <c r="O60" s="250"/>
      <c r="P60" s="251"/>
      <c r="Q60" s="251"/>
      <c r="R60" s="251"/>
      <c r="S60" s="251"/>
      <c r="T60" s="251"/>
      <c r="U60" s="251"/>
      <c r="V60" s="251"/>
      <c r="W60" s="251"/>
      <c r="X60" s="251"/>
      <c r="Y60" s="251"/>
      <c r="Z60" s="251"/>
      <c r="AA60" s="251"/>
      <c r="AB60" s="251"/>
      <c r="AC60" s="251"/>
      <c r="AD60" s="251"/>
    </row>
    <row r="61" spans="1:34" ht="12.75" customHeight="1" x14ac:dyDescent="0.4">
      <c r="A61" s="246">
        <v>4</v>
      </c>
      <c r="B61" s="451" t="s">
        <v>420</v>
      </c>
      <c r="C61" s="452"/>
      <c r="D61" s="452"/>
      <c r="E61" s="452"/>
      <c r="F61" s="452"/>
      <c r="G61" s="453"/>
      <c r="H61" s="92">
        <f>H51+H53+H59</f>
        <v>0</v>
      </c>
      <c r="I61" s="92">
        <f t="shared" ref="I61:O61" si="6">I51+I53+I59</f>
        <v>0</v>
      </c>
      <c r="J61" s="92">
        <f t="shared" si="6"/>
        <v>0</v>
      </c>
      <c r="K61" s="92">
        <f t="shared" si="6"/>
        <v>0</v>
      </c>
      <c r="L61" s="92">
        <f t="shared" si="6"/>
        <v>0</v>
      </c>
      <c r="M61" s="92">
        <f t="shared" si="6"/>
        <v>0</v>
      </c>
      <c r="N61" s="92">
        <f t="shared" si="6"/>
        <v>0</v>
      </c>
      <c r="O61" s="92">
        <f t="shared" si="6"/>
        <v>0</v>
      </c>
      <c r="P61" s="236">
        <f>SUM(H61:O61)</f>
        <v>0</v>
      </c>
      <c r="Q61" s="236">
        <f t="shared" ref="Q61:AD61" si="7">Q51+Q53+Q59</f>
        <v>0</v>
      </c>
      <c r="R61" s="236">
        <f t="shared" si="7"/>
        <v>0</v>
      </c>
      <c r="S61" s="236">
        <f t="shared" si="7"/>
        <v>0</v>
      </c>
      <c r="T61" s="236">
        <f t="shared" si="7"/>
        <v>0</v>
      </c>
      <c r="U61" s="236">
        <f t="shared" si="7"/>
        <v>0</v>
      </c>
      <c r="V61" s="236">
        <f t="shared" si="7"/>
        <v>0</v>
      </c>
      <c r="W61" s="236">
        <f t="shared" si="7"/>
        <v>0</v>
      </c>
      <c r="X61" s="236">
        <f t="shared" si="7"/>
        <v>0</v>
      </c>
      <c r="Y61" s="236">
        <f t="shared" si="7"/>
        <v>0</v>
      </c>
      <c r="Z61" s="236">
        <f t="shared" si="7"/>
        <v>0</v>
      </c>
      <c r="AA61" s="236">
        <f t="shared" si="7"/>
        <v>0</v>
      </c>
      <c r="AB61" s="236">
        <f t="shared" si="7"/>
        <v>0</v>
      </c>
      <c r="AC61" s="236">
        <f t="shared" si="7"/>
        <v>0</v>
      </c>
      <c r="AD61" s="236">
        <f t="shared" si="7"/>
        <v>0</v>
      </c>
      <c r="AF61" s="179"/>
      <c r="AG61" s="179"/>
      <c r="AH61" s="179"/>
    </row>
    <row r="62" spans="1:34" ht="12.75" customHeight="1" x14ac:dyDescent="0.4">
      <c r="A62" s="246"/>
      <c r="B62" s="460"/>
      <c r="C62" s="461"/>
      <c r="D62" s="461"/>
      <c r="E62" s="461"/>
      <c r="F62" s="461"/>
      <c r="G62" s="462"/>
      <c r="H62" s="250"/>
      <c r="I62" s="250"/>
      <c r="J62" s="250"/>
      <c r="K62" s="250"/>
      <c r="L62" s="250"/>
      <c r="M62" s="250"/>
      <c r="N62" s="250"/>
      <c r="O62" s="250"/>
      <c r="P62" s="251"/>
      <c r="Q62" s="251"/>
      <c r="R62" s="251"/>
      <c r="S62" s="251"/>
      <c r="T62" s="251"/>
      <c r="U62" s="251"/>
      <c r="V62" s="251"/>
      <c r="W62" s="251"/>
      <c r="X62" s="251"/>
      <c r="Y62" s="251"/>
      <c r="Z62" s="251"/>
      <c r="AA62" s="251"/>
      <c r="AB62" s="251"/>
      <c r="AC62" s="251"/>
      <c r="AD62" s="251"/>
    </row>
    <row r="63" spans="1:34" ht="26.25" customHeight="1" x14ac:dyDescent="0.4">
      <c r="A63" s="246">
        <v>5</v>
      </c>
      <c r="B63" s="812" t="s">
        <v>843</v>
      </c>
      <c r="C63" s="813"/>
      <c r="D63" s="461"/>
      <c r="E63" s="461"/>
      <c r="F63" s="461"/>
      <c r="G63" s="462"/>
      <c r="H63" s="739">
        <v>0</v>
      </c>
      <c r="I63" s="739">
        <v>0</v>
      </c>
      <c r="J63" s="739">
        <v>0</v>
      </c>
      <c r="K63" s="739">
        <v>0</v>
      </c>
      <c r="L63" s="739">
        <v>0</v>
      </c>
      <c r="M63" s="739">
        <v>0</v>
      </c>
      <c r="N63" s="739">
        <v>0</v>
      </c>
      <c r="O63" s="739">
        <v>0</v>
      </c>
      <c r="P63" s="247">
        <f t="shared" ref="P63" si="8">SUM(H63:O63)</f>
        <v>0</v>
      </c>
      <c r="Q63" s="739">
        <v>0</v>
      </c>
      <c r="R63" s="739">
        <v>0</v>
      </c>
      <c r="S63" s="739">
        <v>0</v>
      </c>
      <c r="T63" s="739">
        <v>0</v>
      </c>
      <c r="U63" s="739">
        <v>0</v>
      </c>
      <c r="V63" s="739">
        <v>0</v>
      </c>
      <c r="W63" s="739">
        <v>0</v>
      </c>
      <c r="X63" s="739">
        <v>0</v>
      </c>
      <c r="Y63" s="739">
        <v>0</v>
      </c>
      <c r="Z63" s="739">
        <v>0</v>
      </c>
      <c r="AA63" s="739">
        <v>0</v>
      </c>
      <c r="AB63" s="739">
        <v>0</v>
      </c>
      <c r="AC63" s="739">
        <v>0</v>
      </c>
      <c r="AD63" s="247">
        <f t="shared" ref="AD63" si="9">SUM(P63:AC63)</f>
        <v>0</v>
      </c>
    </row>
    <row r="65" spans="2:7" x14ac:dyDescent="0.4">
      <c r="B65" s="253"/>
      <c r="C65" s="253"/>
      <c r="D65" s="253"/>
      <c r="E65" s="253"/>
      <c r="F65" s="253"/>
      <c r="G65" s="253"/>
    </row>
  </sheetData>
  <sheetProtection algorithmName="SHA-512" hashValue="24Gk8LLTkY/A3abp31j2QiW0pCOFmfjWrJIRHUI0Mo7PYoUErGcarKyKg1OFMyMSpC2P0gltsD8y545McR8oFQ==" saltValue="FaepXezM5j/1o+BwNJNEzg==" spinCount="100000" sheet="1" objects="1" scenarios="1"/>
  <mergeCells count="3">
    <mergeCell ref="H1:P1"/>
    <mergeCell ref="B63:C63"/>
    <mergeCell ref="B1:C1"/>
  </mergeCells>
  <dataValidations xWindow="1514" yWindow="908" count="1">
    <dataValidation type="whole" operator="greaterThan" allowBlank="1" showInputMessage="1" showErrorMessage="1" errorTitle="Whole numbers only allowed" error="All monies should be independently rounded to the nearest £1,000." sqref="H6:O50 H53:O53 H56:O58 Q6:AC50 Q53:AC53 Q56:AC58 H63:O63 Q63:AC63" xr:uid="{00000000-0002-0000-0800-000000000000}">
      <formula1>-99999999</formula1>
    </dataValidation>
  </dataValidations>
  <printOptions headings="1"/>
  <pageMargins left="0.31496062992125984" right="0.31496062992125984" top="0.74803149606299213" bottom="0.74803149606299213" header="0.31496062992125984" footer="0.31496062992125984"/>
  <pageSetup paperSize="9" scale="49" fitToWidth="2" orientation="landscape" r:id="rId1"/>
  <colBreaks count="1" manualBreakCount="1">
    <brk id="22" max="1048575" man="1"/>
  </colBreaks>
  <ignoredErrors>
    <ignoredError sqref="P61"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2"/>
  <sheetViews>
    <sheetView zoomScale="90" zoomScaleNormal="90" workbookViewId="0">
      <pane xSplit="7" ySplit="4" topLeftCell="H5" activePane="bottomRight" state="frozen"/>
      <selection pane="topRight"/>
      <selection pane="bottomLeft"/>
      <selection pane="bottomRight"/>
    </sheetView>
  </sheetViews>
  <sheetFormatPr defaultColWidth="9.83984375" defaultRowHeight="12.3" x14ac:dyDescent="0.4"/>
  <cols>
    <col min="1" max="1" width="10" style="21" bestFit="1" customWidth="1"/>
    <col min="2" max="4" width="2" style="416" customWidth="1"/>
    <col min="5" max="5" width="70.20703125" style="416" customWidth="1"/>
    <col min="6" max="6" width="2.83984375" style="416" hidden="1" customWidth="1"/>
    <col min="7" max="7" width="0.5234375" style="416" customWidth="1"/>
    <col min="8" max="8" width="21.83984375" style="416" customWidth="1"/>
    <col min="9" max="9" width="23.20703125" style="416" customWidth="1"/>
    <col min="10" max="10" width="20.5234375" style="416" customWidth="1"/>
    <col min="11" max="11" width="15.83984375" style="416" bestFit="1" customWidth="1"/>
    <col min="12" max="12" width="21.83984375" style="416" customWidth="1"/>
    <col min="13" max="13" width="23.20703125" style="416" customWidth="1"/>
    <col min="14" max="14" width="20.5234375" style="416" customWidth="1"/>
    <col min="15" max="15" width="15.83984375" style="416" bestFit="1" customWidth="1"/>
    <col min="16" max="16" width="15.5234375" style="161" hidden="1" customWidth="1"/>
    <col min="17" max="17" width="30.83984375" style="121" hidden="1" customWidth="1"/>
    <col min="18" max="18" width="14.68359375" style="416" hidden="1" customWidth="1"/>
    <col min="19" max="19" width="43.5234375" style="416" customWidth="1"/>
    <col min="20" max="16384" width="9.83984375" style="416"/>
  </cols>
  <sheetData>
    <row r="1" spans="1:19" ht="76.75" customHeight="1" x14ac:dyDescent="0.5">
      <c r="A1" s="417" t="s">
        <v>362</v>
      </c>
      <c r="B1" s="815" t="s">
        <v>309</v>
      </c>
      <c r="C1" s="815"/>
      <c r="D1" s="815"/>
      <c r="E1" s="815"/>
      <c r="F1" s="815"/>
      <c r="G1" s="815"/>
      <c r="H1" s="816"/>
      <c r="I1" s="816"/>
      <c r="J1" s="816"/>
      <c r="K1" s="817"/>
      <c r="L1" s="824" t="s">
        <v>1364</v>
      </c>
      <c r="M1" s="825"/>
      <c r="N1" s="825"/>
      <c r="O1" s="826"/>
      <c r="P1" s="133"/>
    </row>
    <row r="2" spans="1:19" ht="55.5" customHeight="1" x14ac:dyDescent="0.5">
      <c r="A2" s="418"/>
      <c r="B2" s="419"/>
      <c r="C2" s="419"/>
      <c r="D2" s="419"/>
      <c r="E2" s="419"/>
      <c r="F2" s="419"/>
      <c r="G2" s="419"/>
      <c r="H2" s="821" t="s">
        <v>1166</v>
      </c>
      <c r="I2" s="822"/>
      <c r="J2" s="822"/>
      <c r="K2" s="823"/>
      <c r="L2" s="821" t="s">
        <v>848</v>
      </c>
      <c r="M2" s="822"/>
      <c r="N2" s="822"/>
      <c r="O2" s="823"/>
      <c r="P2" s="133"/>
    </row>
    <row r="3" spans="1:19" ht="32.700000000000003" customHeight="1" x14ac:dyDescent="0.5">
      <c r="A3" s="418"/>
      <c r="B3" s="419"/>
      <c r="C3" s="419"/>
      <c r="D3" s="419"/>
      <c r="E3" s="419"/>
      <c r="F3" s="419"/>
      <c r="G3" s="419"/>
      <c r="H3" s="818" t="s">
        <v>167</v>
      </c>
      <c r="I3" s="819"/>
      <c r="J3" s="819"/>
      <c r="K3" s="820"/>
      <c r="L3" s="818" t="s">
        <v>167</v>
      </c>
      <c r="M3" s="819"/>
      <c r="N3" s="819"/>
      <c r="O3" s="820"/>
      <c r="P3" s="133"/>
      <c r="Q3" s="134"/>
      <c r="R3" s="135"/>
      <c r="S3" s="136" t="s">
        <v>1167</v>
      </c>
    </row>
    <row r="4" spans="1:19" ht="60" x14ac:dyDescent="0.5">
      <c r="A4" s="420"/>
      <c r="B4" s="421"/>
      <c r="C4" s="421"/>
      <c r="D4" s="421"/>
      <c r="E4" s="421"/>
      <c r="F4" s="421"/>
      <c r="G4" s="421"/>
      <c r="H4" s="422" t="s">
        <v>650</v>
      </c>
      <c r="I4" s="422" t="s">
        <v>856</v>
      </c>
      <c r="J4" s="422" t="s">
        <v>632</v>
      </c>
      <c r="K4" s="422" t="s">
        <v>633</v>
      </c>
      <c r="L4" s="422" t="s">
        <v>650</v>
      </c>
      <c r="M4" s="422" t="s">
        <v>856</v>
      </c>
      <c r="N4" s="422" t="s">
        <v>632</v>
      </c>
      <c r="O4" s="422" t="s">
        <v>633</v>
      </c>
      <c r="P4" s="624" t="s">
        <v>376</v>
      </c>
      <c r="Q4" s="139"/>
      <c r="R4" s="135"/>
      <c r="S4" s="140" t="s">
        <v>1508</v>
      </c>
    </row>
    <row r="5" spans="1:19" ht="12.75" customHeight="1" x14ac:dyDescent="0.4">
      <c r="A5" s="423">
        <v>1</v>
      </c>
      <c r="B5" s="721" t="s">
        <v>168</v>
      </c>
      <c r="C5" s="722"/>
      <c r="D5" s="722"/>
      <c r="E5" s="722"/>
      <c r="F5" s="722"/>
      <c r="G5" s="424"/>
      <c r="H5" s="425"/>
      <c r="I5" s="425"/>
      <c r="J5" s="425"/>
      <c r="K5" s="425"/>
      <c r="L5" s="425"/>
      <c r="M5" s="425"/>
      <c r="N5" s="425"/>
      <c r="O5" s="425"/>
      <c r="P5" s="686" t="s">
        <v>1485</v>
      </c>
      <c r="Q5" s="142" t="s">
        <v>88</v>
      </c>
      <c r="R5" s="133" t="s">
        <v>377</v>
      </c>
      <c r="S5" s="143" t="s">
        <v>388</v>
      </c>
    </row>
    <row r="6" spans="1:19" ht="12.75" customHeight="1" x14ac:dyDescent="0.45">
      <c r="A6" s="423" t="s">
        <v>219</v>
      </c>
      <c r="B6" s="426"/>
      <c r="C6" s="427"/>
      <c r="D6" s="481" t="str">
        <f>IF(Title_Page!B4="E","Home domicile students",IF(Title_Page!B4="W","Home domicile students (Wales)",IF(Title_Page!B4="S","Home domilcile students (Scotland)",IF(Title_Page!B4="N","Home domicile students (Northern Ireland)","Home domicile students"))))</f>
        <v>Home domicile students</v>
      </c>
      <c r="E6" s="428"/>
      <c r="F6" s="428"/>
      <c r="G6" s="429"/>
      <c r="H6" s="430"/>
      <c r="I6" s="430"/>
      <c r="J6" s="430"/>
      <c r="K6" s="430"/>
      <c r="L6" s="430"/>
      <c r="M6" s="430"/>
      <c r="N6" s="430"/>
      <c r="O6" s="430"/>
      <c r="P6" s="133">
        <f>COUNTIF(P7:P69,"=ZERO")</f>
        <v>25</v>
      </c>
      <c r="Q6" s="146" t="s">
        <v>376</v>
      </c>
      <c r="R6" s="147" t="s">
        <v>376</v>
      </c>
      <c r="S6" s="142" t="s">
        <v>368</v>
      </c>
    </row>
    <row r="7" spans="1:19" ht="12.75" customHeight="1" x14ac:dyDescent="0.4">
      <c r="A7" s="423" t="s">
        <v>275</v>
      </c>
      <c r="B7" s="431"/>
      <c r="C7" s="432"/>
      <c r="D7" s="432"/>
      <c r="E7" s="433" t="s">
        <v>169</v>
      </c>
      <c r="F7" s="432"/>
      <c r="G7" s="434"/>
      <c r="H7" s="740">
        <f>IF(Title_Page!$B$4="E","//////////",0)</f>
        <v>0</v>
      </c>
      <c r="I7" s="740">
        <f>IF(Title_Page!$B$4="E","//////////",0)</f>
        <v>0</v>
      </c>
      <c r="J7" s="740">
        <v>0</v>
      </c>
      <c r="K7" s="480">
        <f>IF(Title_Page!$B$4="E","//////////",SUM(H7:J7))</f>
        <v>0</v>
      </c>
      <c r="L7" s="740">
        <f>IF(Title_Page!$B$4="E","//////////",0)</f>
        <v>0</v>
      </c>
      <c r="M7" s="740">
        <v>0</v>
      </c>
      <c r="N7" s="740">
        <v>0</v>
      </c>
      <c r="O7" s="480">
        <f>IF(Title_Page!$B$4="E","//////////",SUM(L7:N7))</f>
        <v>0</v>
      </c>
      <c r="P7" s="150"/>
      <c r="Q7" s="174">
        <f>K7-O7</f>
        <v>0</v>
      </c>
      <c r="R7" s="150" t="str">
        <f>IF(AND(OR(K7=0,O7&lt;&gt;0),OR(O7=0,K7&lt;&gt;0)),IF((K7+O7+Q7&lt;&gt;0),IF(AND(OR(K7&gt;0,O7&lt;0),OR(O7&gt;0,K7&lt;0)),ABS(Q7/MIN(ABS(O7),ABS(K7))),10),"-"),10)</f>
        <v>-</v>
      </c>
      <c r="S7" s="736"/>
    </row>
    <row r="8" spans="1:19" ht="12.75" customHeight="1" x14ac:dyDescent="0.4">
      <c r="A8" s="423" t="s">
        <v>272</v>
      </c>
      <c r="B8" s="431"/>
      <c r="C8" s="432"/>
      <c r="D8" s="432"/>
      <c r="E8" s="433" t="s">
        <v>984</v>
      </c>
      <c r="F8" s="432"/>
      <c r="G8" s="434"/>
      <c r="H8" s="740">
        <f>IF(Title_Page!$B$4="E","//////////",0)</f>
        <v>0</v>
      </c>
      <c r="I8" s="740">
        <f>IF(Title_Page!$B$4="E","//////////",0)</f>
        <v>0</v>
      </c>
      <c r="J8" s="740">
        <f>IF(Title_Page!$B$4="E","//////////",0)</f>
        <v>0</v>
      </c>
      <c r="K8" s="480">
        <f>IF(Title_Page!$B$4="E","//////////",SUM(H8:J8))</f>
        <v>0</v>
      </c>
      <c r="L8" s="740">
        <f>IF(Title_Page!$B$4="E","//////////",0)</f>
        <v>0</v>
      </c>
      <c r="M8" s="740">
        <f>IF(Title_Page!$B$4="E","//////////",0)</f>
        <v>0</v>
      </c>
      <c r="N8" s="740">
        <f>IF(Title_Page!$B$4="E","//////////",0)</f>
        <v>0</v>
      </c>
      <c r="O8" s="480">
        <f>IF(Title_Page!$B$4="E","//////////",SUM(L8:N8))</f>
        <v>0</v>
      </c>
      <c r="P8" s="150"/>
      <c r="Q8" s="174">
        <f t="shared" ref="Q8:Q14" si="0">K8-O8</f>
        <v>0</v>
      </c>
      <c r="R8" s="150" t="str">
        <f t="shared" ref="R8:R14" si="1">IF(AND(OR(K8=0,O8&lt;&gt;0),OR(O8=0,K8&lt;&gt;0)),IF((K8+O8+Q8&lt;&gt;0),IF(AND(OR(K8&gt;0,O8&lt;0),OR(O8&gt;0,K8&lt;0)),ABS(Q8/MIN(ABS(O8),ABS(K8))),10),"-"),10)</f>
        <v>-</v>
      </c>
      <c r="S8" s="736"/>
    </row>
    <row r="9" spans="1:19" ht="12.75" customHeight="1" x14ac:dyDescent="0.4">
      <c r="A9" s="423" t="s">
        <v>273</v>
      </c>
      <c r="B9" s="431"/>
      <c r="C9" s="432"/>
      <c r="D9" s="432"/>
      <c r="E9" s="433" t="s">
        <v>1413</v>
      </c>
      <c r="F9" s="432"/>
      <c r="G9" s="434"/>
      <c r="H9" s="740">
        <f>IF(Title_Page!$B$4="E","//////////",0)</f>
        <v>0</v>
      </c>
      <c r="I9" s="740">
        <f>IF(Title_Page!$B$4="E","//////////",0)</f>
        <v>0</v>
      </c>
      <c r="J9" s="740">
        <f>IF(Title_Page!$B$4="E","//////////",0)</f>
        <v>0</v>
      </c>
      <c r="K9" s="480">
        <f>IF(Title_Page!$B$4="E","//////////",SUM(H9:J9))</f>
        <v>0</v>
      </c>
      <c r="L9" s="740">
        <f>IF(Title_Page!$B$4="E","//////////",0)</f>
        <v>0</v>
      </c>
      <c r="M9" s="740">
        <f>IF(Title_Page!$B$4="E","//////////",0)</f>
        <v>0</v>
      </c>
      <c r="N9" s="740">
        <f>IF(Title_Page!$B$4="E","//////////",0)</f>
        <v>0</v>
      </c>
      <c r="O9" s="480">
        <f>IF(Title_Page!$B$4="E","//////////",SUM(L9:N9))</f>
        <v>0</v>
      </c>
      <c r="P9" s="150"/>
      <c r="Q9" s="174">
        <f t="shared" si="0"/>
        <v>0</v>
      </c>
      <c r="R9" s="150" t="str">
        <f t="shared" si="1"/>
        <v>-</v>
      </c>
      <c r="S9" s="736"/>
    </row>
    <row r="10" spans="1:19" ht="12.75" customHeight="1" x14ac:dyDescent="0.4">
      <c r="A10" s="423" t="s">
        <v>274</v>
      </c>
      <c r="B10" s="431"/>
      <c r="C10" s="432"/>
      <c r="D10" s="432"/>
      <c r="E10" s="433" t="s">
        <v>170</v>
      </c>
      <c r="F10" s="432"/>
      <c r="G10" s="434"/>
      <c r="H10" s="740">
        <f>IF(Title_Page!$B$4="E","//////////",0)</f>
        <v>0</v>
      </c>
      <c r="I10" s="740">
        <f>IF(Title_Page!$B$4="E","//////////",0)</f>
        <v>0</v>
      </c>
      <c r="J10" s="740">
        <f>IF(Title_Page!$B$4="E","//////////",0)</f>
        <v>0</v>
      </c>
      <c r="K10" s="480">
        <f>IF(Title_Page!$B$4="E","//////////",SUM(H10:J10))</f>
        <v>0</v>
      </c>
      <c r="L10" s="740">
        <f>IF(Title_Page!$B$4="E","//////////",0)</f>
        <v>0</v>
      </c>
      <c r="M10" s="740">
        <f>IF(Title_Page!$B$4="E","//////////",0)</f>
        <v>0</v>
      </c>
      <c r="N10" s="740">
        <f>IF(Title_Page!$B$4="E","//////////",0)</f>
        <v>0</v>
      </c>
      <c r="O10" s="480">
        <f>IF(Title_Page!$B$4="E","//////////",SUM(L10:N10))</f>
        <v>0</v>
      </c>
      <c r="P10" s="150"/>
      <c r="Q10" s="174">
        <f t="shared" si="0"/>
        <v>0</v>
      </c>
      <c r="R10" s="150" t="str">
        <f t="shared" si="1"/>
        <v>-</v>
      </c>
      <c r="S10" s="736"/>
    </row>
    <row r="11" spans="1:19" ht="12.75" customHeight="1" x14ac:dyDescent="0.4">
      <c r="A11" s="423" t="s">
        <v>276</v>
      </c>
      <c r="B11" s="431"/>
      <c r="C11" s="432"/>
      <c r="D11" s="432"/>
      <c r="E11" s="433" t="s">
        <v>171</v>
      </c>
      <c r="F11" s="432"/>
      <c r="G11" s="434"/>
      <c r="H11" s="740">
        <f>IF(Title_Page!$B$4="E","//////////",0)</f>
        <v>0</v>
      </c>
      <c r="I11" s="740">
        <f>IF(Title_Page!$B$4="E","//////////",0)</f>
        <v>0</v>
      </c>
      <c r="J11" s="740">
        <f>IF(Title_Page!$B$4="E","//////////",0)</f>
        <v>0</v>
      </c>
      <c r="K11" s="480">
        <f>IF(Title_Page!$B$4="E","//////////",SUM(H11:J11))</f>
        <v>0</v>
      </c>
      <c r="L11" s="740">
        <f>IF(Title_Page!$B$4="E","//////////",0)</f>
        <v>0</v>
      </c>
      <c r="M11" s="740">
        <f>IF(Title_Page!$B$4="E","//////////",0)</f>
        <v>0</v>
      </c>
      <c r="N11" s="740">
        <f>IF(Title_Page!$B$4="E","//////////",0)</f>
        <v>0</v>
      </c>
      <c r="O11" s="480">
        <f>IF(Title_Page!$B$4="E","//////////",SUM(L11:N11))</f>
        <v>0</v>
      </c>
      <c r="P11" s="150"/>
      <c r="Q11" s="174">
        <f t="shared" si="0"/>
        <v>0</v>
      </c>
      <c r="R11" s="150" t="str">
        <f t="shared" si="1"/>
        <v>-</v>
      </c>
      <c r="S11" s="736"/>
    </row>
    <row r="12" spans="1:19" ht="12.75" customHeight="1" x14ac:dyDescent="0.4">
      <c r="A12" s="423" t="s">
        <v>277</v>
      </c>
      <c r="B12" s="431"/>
      <c r="C12" s="432"/>
      <c r="D12" s="432"/>
      <c r="E12" s="433" t="s">
        <v>172</v>
      </c>
      <c r="F12" s="432"/>
      <c r="G12" s="434"/>
      <c r="H12" s="740">
        <f>IF(Title_Page!$B$4="E","//////////",0)</f>
        <v>0</v>
      </c>
      <c r="I12" s="740">
        <f>IF(Title_Page!$B$4="E","//////////",0)</f>
        <v>0</v>
      </c>
      <c r="J12" s="740">
        <f>IF(Title_Page!$B$4="E","//////////",0)</f>
        <v>0</v>
      </c>
      <c r="K12" s="480">
        <f>IF(Title_Page!$B$4="E","//////////",SUM(H12:J12))</f>
        <v>0</v>
      </c>
      <c r="L12" s="740">
        <f>IF(Title_Page!$B$4="E","//////////",0)</f>
        <v>0</v>
      </c>
      <c r="M12" s="740">
        <f>IF(Title_Page!$B$4="E","//////////",0)</f>
        <v>0</v>
      </c>
      <c r="N12" s="740">
        <f>IF(Title_Page!$B$4="E","//////////",0)</f>
        <v>0</v>
      </c>
      <c r="O12" s="480">
        <f>IF(Title_Page!$B$4="E","//////////",SUM(L12:N12))</f>
        <v>0</v>
      </c>
      <c r="P12" s="150"/>
      <c r="Q12" s="174">
        <f t="shared" si="0"/>
        <v>0</v>
      </c>
      <c r="R12" s="150" t="str">
        <f t="shared" si="1"/>
        <v>-</v>
      </c>
      <c r="S12" s="736"/>
    </row>
    <row r="13" spans="1:19" ht="12.75" customHeight="1" x14ac:dyDescent="0.4">
      <c r="A13" s="423" t="s">
        <v>278</v>
      </c>
      <c r="B13" s="431"/>
      <c r="C13" s="432"/>
      <c r="D13" s="432"/>
      <c r="E13" s="433" t="s">
        <v>173</v>
      </c>
      <c r="F13" s="432"/>
      <c r="G13" s="434"/>
      <c r="H13" s="740">
        <f>IF(Title_Page!$B$4="E","//////////",0)</f>
        <v>0</v>
      </c>
      <c r="I13" s="740">
        <f>IF(Title_Page!$B$4="E","//////////",0)</f>
        <v>0</v>
      </c>
      <c r="J13" s="740">
        <f>IF(Title_Page!$B$4="E","//////////",0)</f>
        <v>0</v>
      </c>
      <c r="K13" s="480">
        <f>IF(Title_Page!$B$4="E","//////////",SUM(H13:J13))</f>
        <v>0</v>
      </c>
      <c r="L13" s="740">
        <f>IF(Title_Page!$B$4="E","//////////",0)</f>
        <v>0</v>
      </c>
      <c r="M13" s="740">
        <f>IF(Title_Page!$B$4="E","//////////",0)</f>
        <v>0</v>
      </c>
      <c r="N13" s="740">
        <f>IF(Title_Page!$B$4="E","//////////",0)</f>
        <v>0</v>
      </c>
      <c r="O13" s="480">
        <f>IF(Title_Page!$B$4="E","//////////",SUM(L13:N13))</f>
        <v>0</v>
      </c>
      <c r="P13" s="150"/>
      <c r="Q13" s="174">
        <f t="shared" si="0"/>
        <v>0</v>
      </c>
      <c r="R13" s="150" t="str">
        <f t="shared" si="1"/>
        <v>-</v>
      </c>
      <c r="S13" s="736"/>
    </row>
    <row r="14" spans="1:19" ht="12.75" customHeight="1" x14ac:dyDescent="0.4">
      <c r="A14" s="423" t="s">
        <v>279</v>
      </c>
      <c r="B14" s="435"/>
      <c r="C14" s="436"/>
      <c r="D14" s="436" t="s">
        <v>985</v>
      </c>
      <c r="E14" s="437"/>
      <c r="F14" s="437"/>
      <c r="G14" s="438"/>
      <c r="H14" s="471">
        <f>IF(Title_Page!$B$4="E","//////////",SUM(H7:H13))</f>
        <v>0</v>
      </c>
      <c r="I14" s="471">
        <f>IF(Title_Page!$B$4="E","//////////",SUM(I7:I13))</f>
        <v>0</v>
      </c>
      <c r="J14" s="471">
        <f>IF(Title_Page!$B$4="E","//////////",SUM(J7:J13))</f>
        <v>0</v>
      </c>
      <c r="K14" s="471">
        <f>IF(Title_Page!$B$4="E","//////////",SUM(K7:K13))</f>
        <v>0</v>
      </c>
      <c r="L14" s="471">
        <f>IF(Title_Page!$B$4="E","//////////",SUM(L7:L13))</f>
        <v>0</v>
      </c>
      <c r="M14" s="471">
        <f>IF(Title_Page!$B$4="E","//////////",SUM(M7:M13))</f>
        <v>0</v>
      </c>
      <c r="N14" s="471">
        <f>IF(Title_Page!$B$4="E","//////////",SUM(N7:N13))</f>
        <v>0</v>
      </c>
      <c r="O14" s="471">
        <f>IF(Title_Page!$B$4="E","//////////",SUM(O7:O13))</f>
        <v>0</v>
      </c>
      <c r="P14" s="150"/>
      <c r="Q14" s="174">
        <f t="shared" si="0"/>
        <v>0</v>
      </c>
      <c r="R14" s="150" t="str">
        <f t="shared" si="1"/>
        <v>-</v>
      </c>
      <c r="S14" s="736"/>
    </row>
    <row r="15" spans="1:19" ht="12.75" customHeight="1" x14ac:dyDescent="0.4">
      <c r="A15" s="423" t="s">
        <v>220</v>
      </c>
      <c r="B15" s="426"/>
      <c r="C15" s="427"/>
      <c r="D15" s="481" t="str">
        <f>IF(Title_Page!B4="E","Rest of UK domicile students",IF(Title_Page!B4="W","Rest of UK domicile students (England, Northern Ireland, Scotland)",IF(Title_Page!B4="S","Rest of UK domilcile students (England, Northern Ireland, Wales)",IF(Title_Page!B4="N","Rest of UK domicile students (England, Scotland, Wales)","Rest of UK domicile students"))))</f>
        <v>Rest of UK domicile students</v>
      </c>
      <c r="E15" s="428"/>
      <c r="F15" s="428"/>
      <c r="G15" s="429"/>
      <c r="H15" s="467"/>
      <c r="I15" s="467"/>
      <c r="J15" s="467"/>
      <c r="K15" s="467"/>
      <c r="L15" s="467"/>
      <c r="M15" s="467"/>
      <c r="N15" s="467"/>
      <c r="O15" s="467"/>
      <c r="P15" s="150"/>
    </row>
    <row r="16" spans="1:19" ht="12.75" customHeight="1" x14ac:dyDescent="0.4">
      <c r="A16" s="423" t="s">
        <v>275</v>
      </c>
      <c r="B16" s="431"/>
      <c r="C16" s="432"/>
      <c r="D16" s="432"/>
      <c r="E16" s="433" t="s">
        <v>169</v>
      </c>
      <c r="F16" s="432"/>
      <c r="G16" s="434"/>
      <c r="H16" s="740">
        <f>IF(Title_Page!$B$4="E","//////////",0)</f>
        <v>0</v>
      </c>
      <c r="I16" s="740">
        <f>IF(Title_Page!$B$4="E","//////////",0)</f>
        <v>0</v>
      </c>
      <c r="J16" s="740">
        <f>IF(Title_Page!$B$4="E","//////////",0)</f>
        <v>0</v>
      </c>
      <c r="K16" s="480">
        <f>IF(Title_Page!$B$4="E","//////////",SUM(H16:J16))</f>
        <v>0</v>
      </c>
      <c r="L16" s="740">
        <f>IF(Title_Page!$B$4="E","//////////",0)</f>
        <v>0</v>
      </c>
      <c r="M16" s="740">
        <f>IF(Title_Page!$B$4="E","//////////",0)</f>
        <v>0</v>
      </c>
      <c r="N16" s="740">
        <f>IF(Title_Page!$B$4="E","//////////",0)</f>
        <v>0</v>
      </c>
      <c r="O16" s="480">
        <f>IF(Title_Page!$B$4="E","//////////",SUM(L16:N16))</f>
        <v>0</v>
      </c>
      <c r="P16" s="150"/>
      <c r="Q16" s="174">
        <f t="shared" ref="Q16:Q23" si="2">K16-O16</f>
        <v>0</v>
      </c>
      <c r="R16" s="150" t="str">
        <f t="shared" ref="R16:R23" si="3">IF(AND(OR(K16=0,O16&lt;&gt;0),OR(O16=0,K16&lt;&gt;0)),IF((K16+O16+Q16&lt;&gt;0),IF(AND(OR(K16&gt;0,O16&lt;0),OR(O16&gt;0,K16&lt;0)),ABS(Q16/MIN(ABS(O16),ABS(K16))),10),"-"),10)</f>
        <v>-</v>
      </c>
      <c r="S16" s="736"/>
    </row>
    <row r="17" spans="1:19" ht="12.75" customHeight="1" x14ac:dyDescent="0.4">
      <c r="A17" s="423" t="s">
        <v>272</v>
      </c>
      <c r="B17" s="431"/>
      <c r="C17" s="432"/>
      <c r="D17" s="432"/>
      <c r="E17" s="433" t="s">
        <v>984</v>
      </c>
      <c r="F17" s="432"/>
      <c r="G17" s="434"/>
      <c r="H17" s="740">
        <f>IF(Title_Page!$B$4="E","//////////",0)</f>
        <v>0</v>
      </c>
      <c r="I17" s="740">
        <f>IF(Title_Page!$B$4="E","//////////",0)</f>
        <v>0</v>
      </c>
      <c r="J17" s="740">
        <f>IF(Title_Page!$B$4="E","//////////",0)</f>
        <v>0</v>
      </c>
      <c r="K17" s="480">
        <f>IF(Title_Page!$B$4="E","//////////",SUM(H17:J17))</f>
        <v>0</v>
      </c>
      <c r="L17" s="740">
        <f>IF(Title_Page!$B$4="E","//////////",0)</f>
        <v>0</v>
      </c>
      <c r="M17" s="740">
        <f>IF(Title_Page!$B$4="E","//////////",0)</f>
        <v>0</v>
      </c>
      <c r="N17" s="740">
        <f>IF(Title_Page!$B$4="E","//////////",0)</f>
        <v>0</v>
      </c>
      <c r="O17" s="480">
        <f>IF(Title_Page!$B$4="E","//////////",SUM(L17:N17))</f>
        <v>0</v>
      </c>
      <c r="P17" s="150"/>
      <c r="Q17" s="174">
        <f t="shared" si="2"/>
        <v>0</v>
      </c>
      <c r="R17" s="150" t="str">
        <f t="shared" si="3"/>
        <v>-</v>
      </c>
      <c r="S17" s="736"/>
    </row>
    <row r="18" spans="1:19" ht="12.75" customHeight="1" x14ac:dyDescent="0.4">
      <c r="A18" s="423" t="s">
        <v>273</v>
      </c>
      <c r="B18" s="431"/>
      <c r="C18" s="432"/>
      <c r="D18" s="432"/>
      <c r="E18" s="433" t="s">
        <v>1413</v>
      </c>
      <c r="F18" s="432"/>
      <c r="G18" s="434"/>
      <c r="H18" s="740">
        <f>IF(Title_Page!$B$4="E","//////////",0)</f>
        <v>0</v>
      </c>
      <c r="I18" s="740">
        <f>IF(Title_Page!$B$4="E","//////////",0)</f>
        <v>0</v>
      </c>
      <c r="J18" s="740">
        <f>IF(Title_Page!$B$4="E","//////////",0)</f>
        <v>0</v>
      </c>
      <c r="K18" s="480">
        <f>IF(Title_Page!$B$4="E","//////////",SUM(H18:J18))</f>
        <v>0</v>
      </c>
      <c r="L18" s="740">
        <f>IF(Title_Page!$B$4="E","//////////",0)</f>
        <v>0</v>
      </c>
      <c r="M18" s="740">
        <f>IF(Title_Page!$B$4="E","//////////",0)</f>
        <v>0</v>
      </c>
      <c r="N18" s="740">
        <f>IF(Title_Page!$B$4="E","//////////",0)</f>
        <v>0</v>
      </c>
      <c r="O18" s="480">
        <f>IF(Title_Page!$B$4="E","//////////",SUM(L18:N18))</f>
        <v>0</v>
      </c>
      <c r="P18" s="150"/>
      <c r="Q18" s="174">
        <f t="shared" si="2"/>
        <v>0</v>
      </c>
      <c r="R18" s="150" t="str">
        <f t="shared" si="3"/>
        <v>-</v>
      </c>
      <c r="S18" s="736"/>
    </row>
    <row r="19" spans="1:19" ht="12.75" customHeight="1" x14ac:dyDescent="0.4">
      <c r="A19" s="423" t="s">
        <v>274</v>
      </c>
      <c r="B19" s="431"/>
      <c r="C19" s="432"/>
      <c r="D19" s="432"/>
      <c r="E19" s="433" t="s">
        <v>170</v>
      </c>
      <c r="F19" s="432"/>
      <c r="G19" s="434"/>
      <c r="H19" s="740">
        <f>IF(Title_Page!$B$4="E","//////////",0)</f>
        <v>0</v>
      </c>
      <c r="I19" s="740">
        <f>IF(Title_Page!$B$4="E","//////////",0)</f>
        <v>0</v>
      </c>
      <c r="J19" s="740">
        <f>IF(Title_Page!$B$4="E","//////////",0)</f>
        <v>0</v>
      </c>
      <c r="K19" s="480">
        <f>IF(Title_Page!$B$4="E","//////////",SUM(H19:J19))</f>
        <v>0</v>
      </c>
      <c r="L19" s="740">
        <f>IF(Title_Page!$B$4="E","//////////",0)</f>
        <v>0</v>
      </c>
      <c r="M19" s="740">
        <f>IF(Title_Page!$B$4="E","//////////",0)</f>
        <v>0</v>
      </c>
      <c r="N19" s="740">
        <f>IF(Title_Page!$B$4="E","//////////",0)</f>
        <v>0</v>
      </c>
      <c r="O19" s="480">
        <f>IF(Title_Page!$B$4="E","//////////",SUM(L19:N19))</f>
        <v>0</v>
      </c>
      <c r="P19" s="150"/>
      <c r="Q19" s="174">
        <f t="shared" si="2"/>
        <v>0</v>
      </c>
      <c r="R19" s="150" t="str">
        <f t="shared" si="3"/>
        <v>-</v>
      </c>
      <c r="S19" s="736"/>
    </row>
    <row r="20" spans="1:19" ht="12.75" customHeight="1" x14ac:dyDescent="0.4">
      <c r="A20" s="423" t="s">
        <v>276</v>
      </c>
      <c r="B20" s="431"/>
      <c r="C20" s="432"/>
      <c r="D20" s="432"/>
      <c r="E20" s="433" t="s">
        <v>171</v>
      </c>
      <c r="F20" s="432"/>
      <c r="G20" s="434"/>
      <c r="H20" s="740">
        <f>IF(Title_Page!$B$4="E","//////////",0)</f>
        <v>0</v>
      </c>
      <c r="I20" s="740">
        <f>IF(Title_Page!$B$4="E","//////////",0)</f>
        <v>0</v>
      </c>
      <c r="J20" s="740">
        <f>IF(Title_Page!$B$4="E","//////////",0)</f>
        <v>0</v>
      </c>
      <c r="K20" s="480">
        <f>IF(Title_Page!$B$4="E","//////////",SUM(H20:J20))</f>
        <v>0</v>
      </c>
      <c r="L20" s="740">
        <f>IF(Title_Page!$B$4="E","//////////",0)</f>
        <v>0</v>
      </c>
      <c r="M20" s="740">
        <f>IF(Title_Page!$B$4="E","//////////",0)</f>
        <v>0</v>
      </c>
      <c r="N20" s="740">
        <f>IF(Title_Page!$B$4="E","//////////",0)</f>
        <v>0</v>
      </c>
      <c r="O20" s="480">
        <f>IF(Title_Page!$B$4="E","//////////",SUM(L20:N20))</f>
        <v>0</v>
      </c>
      <c r="P20" s="150"/>
      <c r="Q20" s="174">
        <f t="shared" si="2"/>
        <v>0</v>
      </c>
      <c r="R20" s="150" t="str">
        <f t="shared" si="3"/>
        <v>-</v>
      </c>
      <c r="S20" s="736"/>
    </row>
    <row r="21" spans="1:19" ht="12.75" customHeight="1" x14ac:dyDescent="0.4">
      <c r="A21" s="423" t="s">
        <v>277</v>
      </c>
      <c r="B21" s="431"/>
      <c r="C21" s="432"/>
      <c r="D21" s="432"/>
      <c r="E21" s="433" t="s">
        <v>172</v>
      </c>
      <c r="F21" s="432"/>
      <c r="G21" s="434"/>
      <c r="H21" s="740">
        <f>IF(Title_Page!$B$4="E","//////////",0)</f>
        <v>0</v>
      </c>
      <c r="I21" s="740">
        <f>IF(Title_Page!$B$4="E","//////////",0)</f>
        <v>0</v>
      </c>
      <c r="J21" s="740">
        <f>IF(Title_Page!$B$4="E","//////////",0)</f>
        <v>0</v>
      </c>
      <c r="K21" s="480">
        <f>IF(Title_Page!$B$4="E","//////////",SUM(H21:J21))</f>
        <v>0</v>
      </c>
      <c r="L21" s="740">
        <f>IF(Title_Page!$B$4="E","//////////",0)</f>
        <v>0</v>
      </c>
      <c r="M21" s="740">
        <f>IF(Title_Page!$B$4="E","//////////",0)</f>
        <v>0</v>
      </c>
      <c r="N21" s="740">
        <f>IF(Title_Page!$B$4="E","//////////",0)</f>
        <v>0</v>
      </c>
      <c r="O21" s="480">
        <f>IF(Title_Page!$B$4="E","//////////",SUM(L21:N21))</f>
        <v>0</v>
      </c>
      <c r="P21" s="150"/>
      <c r="Q21" s="174">
        <f t="shared" si="2"/>
        <v>0</v>
      </c>
      <c r="R21" s="150" t="str">
        <f t="shared" si="3"/>
        <v>-</v>
      </c>
      <c r="S21" s="736"/>
    </row>
    <row r="22" spans="1:19" ht="12.75" customHeight="1" x14ac:dyDescent="0.4">
      <c r="A22" s="423" t="s">
        <v>278</v>
      </c>
      <c r="B22" s="431"/>
      <c r="C22" s="432"/>
      <c r="D22" s="432"/>
      <c r="E22" s="433" t="s">
        <v>173</v>
      </c>
      <c r="F22" s="432"/>
      <c r="G22" s="434"/>
      <c r="H22" s="740">
        <f>IF(Title_Page!$B$4="E","//////////",0)</f>
        <v>0</v>
      </c>
      <c r="I22" s="740">
        <f>IF(Title_Page!$B$4="E","//////////",0)</f>
        <v>0</v>
      </c>
      <c r="J22" s="740">
        <f>IF(Title_Page!$B$4="E","//////////",0)</f>
        <v>0</v>
      </c>
      <c r="K22" s="480">
        <f>IF(Title_Page!$B$4="E","//////////",SUM(H22:J22))</f>
        <v>0</v>
      </c>
      <c r="L22" s="740">
        <f>IF(Title_Page!$B$4="E","//////////",0)</f>
        <v>0</v>
      </c>
      <c r="M22" s="740">
        <f>IF(Title_Page!$B$4="E","//////////",0)</f>
        <v>0</v>
      </c>
      <c r="N22" s="740">
        <f>IF(Title_Page!$B$4="E","//////////",0)</f>
        <v>0</v>
      </c>
      <c r="O22" s="480">
        <f>IF(Title_Page!$B$4="E","//////////",SUM(L22:N22))</f>
        <v>0</v>
      </c>
      <c r="P22" s="150"/>
      <c r="Q22" s="174">
        <f t="shared" si="2"/>
        <v>0</v>
      </c>
      <c r="R22" s="150" t="str">
        <f t="shared" si="3"/>
        <v>-</v>
      </c>
      <c r="S22" s="736"/>
    </row>
    <row r="23" spans="1:19" ht="12.75" customHeight="1" x14ac:dyDescent="0.4">
      <c r="A23" s="423" t="s">
        <v>279</v>
      </c>
      <c r="B23" s="435"/>
      <c r="C23" s="437"/>
      <c r="D23" s="436" t="s">
        <v>986</v>
      </c>
      <c r="E23" s="437"/>
      <c r="F23" s="437"/>
      <c r="G23" s="438"/>
      <c r="H23" s="471">
        <f>IF(Title_Page!$B$4="E","//////////",SUM(H16:H22))</f>
        <v>0</v>
      </c>
      <c r="I23" s="471">
        <f>IF(Title_Page!$B$4="E","//////////",SUM(I16:I22))</f>
        <v>0</v>
      </c>
      <c r="J23" s="471">
        <f>IF(Title_Page!$B$4="E","//////////",SUM(J16:J22))</f>
        <v>0</v>
      </c>
      <c r="K23" s="471">
        <f>IF(Title_Page!$B$4="E","//////////",SUM(K16:K22))</f>
        <v>0</v>
      </c>
      <c r="L23" s="471">
        <f>IF(Title_Page!$B$4="E","//////////",SUM(L16:L22))</f>
        <v>0</v>
      </c>
      <c r="M23" s="471">
        <f>IF(Title_Page!$B$4="E","//////////",SUM(M16:M22))</f>
        <v>0</v>
      </c>
      <c r="N23" s="471">
        <f>IF(Title_Page!$B$4="E","//////////",SUM(N16:N22))</f>
        <v>0</v>
      </c>
      <c r="O23" s="471">
        <f>IF(Title_Page!$B$4="E","//////////",SUM(O16:O22))</f>
        <v>0</v>
      </c>
      <c r="P23" s="150"/>
      <c r="Q23" s="174">
        <f t="shared" si="2"/>
        <v>0</v>
      </c>
      <c r="R23" s="150" t="str">
        <f t="shared" si="3"/>
        <v>-</v>
      </c>
      <c r="S23" s="736"/>
    </row>
    <row r="24" spans="1:19" ht="12.75" customHeight="1" x14ac:dyDescent="0.4">
      <c r="A24" s="423" t="s">
        <v>221</v>
      </c>
      <c r="B24" s="426"/>
      <c r="C24" s="427"/>
      <c r="D24" s="481" t="str">
        <f>IF(Title_Page!B4="E","UK domicile students",IF(Title_Page!B4="W","UK domicile students",IF(Title_Page!B4="S","UK domilcile students",IF(Title_Page!B4="N","UK domicile students","UK domicile students"))))</f>
        <v>UK domicile students</v>
      </c>
      <c r="E24" s="428"/>
      <c r="F24" s="428"/>
      <c r="G24" s="429"/>
      <c r="H24" s="467"/>
      <c r="I24" s="467"/>
      <c r="J24" s="467"/>
      <c r="K24" s="467"/>
      <c r="L24" s="467"/>
      <c r="M24" s="467"/>
      <c r="N24" s="467"/>
      <c r="O24" s="467"/>
      <c r="P24" s="150"/>
      <c r="Q24" s="230"/>
    </row>
    <row r="25" spans="1:19" ht="12.75" customHeight="1" x14ac:dyDescent="0.55000000000000004">
      <c r="A25" s="423" t="s">
        <v>275</v>
      </c>
      <c r="B25" s="431"/>
      <c r="C25" s="432"/>
      <c r="D25" s="432"/>
      <c r="E25" s="433" t="s">
        <v>169</v>
      </c>
      <c r="F25" s="432"/>
      <c r="G25" s="434"/>
      <c r="H25" s="740">
        <f>IF(Title_Page!$B$4="E",0,SUM(H7+H16))</f>
        <v>0</v>
      </c>
      <c r="I25" s="740">
        <f>IF(Title_Page!$B$4="E",0,SUM(I7+I16))</f>
        <v>0</v>
      </c>
      <c r="J25" s="740">
        <f>IF(Title_Page!$B$4="E",0,SUM(J7+J16))</f>
        <v>0</v>
      </c>
      <c r="K25" s="741">
        <f t="shared" ref="K25:K31" si="4">SUM(H25:J25)</f>
        <v>0</v>
      </c>
      <c r="L25" s="740">
        <f>IF(Title_Page!$B$4="E",0,SUM(L7+L16))</f>
        <v>0</v>
      </c>
      <c r="M25" s="740">
        <f>IF(Title_Page!$B$4="E",0,SUM(M7+M16))</f>
        <v>0</v>
      </c>
      <c r="N25" s="740">
        <f>IF(Title_Page!$B$4="E",0,SUM(N7+N16))</f>
        <v>0</v>
      </c>
      <c r="O25" s="741">
        <f t="shared" ref="O25:O31" si="5">SUM(L25:N25)</f>
        <v>0</v>
      </c>
      <c r="P25" s="742" t="str">
        <f>IF(K25=0,"zero",RIGHT(K25,1))</f>
        <v>zero</v>
      </c>
      <c r="Q25" s="174">
        <f t="shared" ref="Q25:Q32" si="6">K25-O25</f>
        <v>0</v>
      </c>
      <c r="R25" s="150" t="str">
        <f t="shared" ref="R25:R32" si="7">IF(AND(OR(K25=0,O25&lt;&gt;0),OR(O25=0,K25&lt;&gt;0)),IF((K25+O25+Q25&lt;&gt;0),IF(AND(OR(K25&gt;0,O25&lt;0),OR(O25&gt;0,K25&lt;0)),ABS(Q25/MIN(ABS(O25),ABS(K25))),10),"-"),10)</f>
        <v>-</v>
      </c>
      <c r="S25" s="736"/>
    </row>
    <row r="26" spans="1:19" ht="12.75" customHeight="1" x14ac:dyDescent="0.55000000000000004">
      <c r="A26" s="423" t="s">
        <v>272</v>
      </c>
      <c r="B26" s="431"/>
      <c r="C26" s="432"/>
      <c r="D26" s="432"/>
      <c r="E26" s="433" t="s">
        <v>984</v>
      </c>
      <c r="F26" s="432"/>
      <c r="G26" s="434"/>
      <c r="H26" s="740">
        <f>IF(Title_Page!$B$4="E",0,SUM(H8+H17))</f>
        <v>0</v>
      </c>
      <c r="I26" s="740">
        <f>IF(Title_Page!$B$4="E",0,SUM(I8+I17))</f>
        <v>0</v>
      </c>
      <c r="J26" s="740">
        <f>IF(Title_Page!$B$4="E",0,SUM(J8+J17))</f>
        <v>0</v>
      </c>
      <c r="K26" s="741">
        <f t="shared" si="4"/>
        <v>0</v>
      </c>
      <c r="L26" s="740">
        <f>IF(Title_Page!$B$4="E",0,SUM(L8+L17))</f>
        <v>0</v>
      </c>
      <c r="M26" s="740">
        <f>IF(Title_Page!$B$4="E",0,SUM(M8+M17))</f>
        <v>0</v>
      </c>
      <c r="N26" s="740">
        <f>IF(Title_Page!$B$4="E",0,SUM(N8+N17))</f>
        <v>0</v>
      </c>
      <c r="O26" s="741">
        <f t="shared" si="5"/>
        <v>0</v>
      </c>
      <c r="P26" s="742" t="str">
        <f t="shared" ref="P26:P31" si="8">IF(K26=0,"zero",RIGHT(K26,1))</f>
        <v>zero</v>
      </c>
      <c r="Q26" s="174">
        <f t="shared" si="6"/>
        <v>0</v>
      </c>
      <c r="R26" s="150" t="str">
        <f t="shared" si="7"/>
        <v>-</v>
      </c>
      <c r="S26" s="736"/>
    </row>
    <row r="27" spans="1:19" ht="12.75" customHeight="1" x14ac:dyDescent="0.55000000000000004">
      <c r="A27" s="423" t="s">
        <v>273</v>
      </c>
      <c r="B27" s="431"/>
      <c r="C27" s="432"/>
      <c r="D27" s="432"/>
      <c r="E27" s="433" t="s">
        <v>1413</v>
      </c>
      <c r="F27" s="432"/>
      <c r="G27" s="434"/>
      <c r="H27" s="740">
        <f>IF(Title_Page!$B$4="E",0,SUM(H9+H18))</f>
        <v>0</v>
      </c>
      <c r="I27" s="740">
        <f>IF(Title_Page!$B$4="E",0,SUM(I9+I18))</f>
        <v>0</v>
      </c>
      <c r="J27" s="740">
        <f>IF(Title_Page!$B$4="E",0,SUM(J9+J18))</f>
        <v>0</v>
      </c>
      <c r="K27" s="741">
        <f t="shared" si="4"/>
        <v>0</v>
      </c>
      <c r="L27" s="740">
        <f>IF(Title_Page!$B$4="E",0,SUM(L9+L18))</f>
        <v>0</v>
      </c>
      <c r="M27" s="740">
        <f>IF(Title_Page!$B$4="E",0,SUM(M9+M18))</f>
        <v>0</v>
      </c>
      <c r="N27" s="740">
        <f>IF(Title_Page!$B$4="E",0,SUM(N9+N18))</f>
        <v>0</v>
      </c>
      <c r="O27" s="741">
        <f t="shared" si="5"/>
        <v>0</v>
      </c>
      <c r="P27" s="742" t="str">
        <f t="shared" si="8"/>
        <v>zero</v>
      </c>
      <c r="Q27" s="174">
        <f t="shared" si="6"/>
        <v>0</v>
      </c>
      <c r="R27" s="150" t="str">
        <f t="shared" si="7"/>
        <v>-</v>
      </c>
      <c r="S27" s="736"/>
    </row>
    <row r="28" spans="1:19" ht="12.75" customHeight="1" x14ac:dyDescent="0.55000000000000004">
      <c r="A28" s="423" t="s">
        <v>274</v>
      </c>
      <c r="B28" s="431"/>
      <c r="C28" s="432"/>
      <c r="D28" s="432"/>
      <c r="E28" s="433" t="s">
        <v>170</v>
      </c>
      <c r="F28" s="432"/>
      <c r="G28" s="434"/>
      <c r="H28" s="740">
        <f>IF(Title_Page!$B$4="E",0,SUM(H10+H19))</f>
        <v>0</v>
      </c>
      <c r="I28" s="740">
        <f>IF(Title_Page!$B$4="E",0,SUM(I10+I19))</f>
        <v>0</v>
      </c>
      <c r="J28" s="740">
        <f>IF(Title_Page!$B$4="E",0,SUM(J10+J19))</f>
        <v>0</v>
      </c>
      <c r="K28" s="741">
        <f t="shared" si="4"/>
        <v>0</v>
      </c>
      <c r="L28" s="740">
        <f>IF(Title_Page!$B$4="E",0,SUM(L10+L19))</f>
        <v>0</v>
      </c>
      <c r="M28" s="740">
        <f>IF(Title_Page!$B$4="E",0,SUM(M10+M19))</f>
        <v>0</v>
      </c>
      <c r="N28" s="740">
        <f>IF(Title_Page!$B$4="E",0,SUM(N10+N19))</f>
        <v>0</v>
      </c>
      <c r="O28" s="741">
        <f t="shared" si="5"/>
        <v>0</v>
      </c>
      <c r="P28" s="742" t="str">
        <f t="shared" si="8"/>
        <v>zero</v>
      </c>
      <c r="Q28" s="174">
        <f t="shared" si="6"/>
        <v>0</v>
      </c>
      <c r="R28" s="150" t="str">
        <f t="shared" si="7"/>
        <v>-</v>
      </c>
      <c r="S28" s="736"/>
    </row>
    <row r="29" spans="1:19" ht="12.75" customHeight="1" x14ac:dyDescent="0.55000000000000004">
      <c r="A29" s="423" t="s">
        <v>276</v>
      </c>
      <c r="B29" s="431"/>
      <c r="C29" s="432"/>
      <c r="D29" s="432"/>
      <c r="E29" s="433" t="s">
        <v>171</v>
      </c>
      <c r="F29" s="432"/>
      <c r="G29" s="434"/>
      <c r="H29" s="740">
        <f>IF(Title_Page!$B$4="E",0,SUM(H11+H20))</f>
        <v>0</v>
      </c>
      <c r="I29" s="740">
        <f>IF(Title_Page!$B$4="E",0,SUM(I11+I20))</f>
        <v>0</v>
      </c>
      <c r="J29" s="740">
        <f>IF(Title_Page!$B$4="E",0,SUM(J11+J20))</f>
        <v>0</v>
      </c>
      <c r="K29" s="741">
        <f t="shared" si="4"/>
        <v>0</v>
      </c>
      <c r="L29" s="740">
        <f>IF(Title_Page!$B$4="E",0,SUM(L11+L20))</f>
        <v>0</v>
      </c>
      <c r="M29" s="740">
        <f>IF(Title_Page!$B$4="E",0,SUM(M11+M20))</f>
        <v>0</v>
      </c>
      <c r="N29" s="740">
        <f>IF(Title_Page!$B$4="E",0,SUM(N11+N20))</f>
        <v>0</v>
      </c>
      <c r="O29" s="741">
        <f t="shared" si="5"/>
        <v>0</v>
      </c>
      <c r="P29" s="742" t="str">
        <f t="shared" si="8"/>
        <v>zero</v>
      </c>
      <c r="Q29" s="174">
        <f t="shared" si="6"/>
        <v>0</v>
      </c>
      <c r="R29" s="150" t="str">
        <f t="shared" si="7"/>
        <v>-</v>
      </c>
      <c r="S29" s="736"/>
    </row>
    <row r="30" spans="1:19" ht="12.75" customHeight="1" x14ac:dyDescent="0.55000000000000004">
      <c r="A30" s="423" t="s">
        <v>277</v>
      </c>
      <c r="B30" s="431"/>
      <c r="C30" s="432"/>
      <c r="D30" s="432"/>
      <c r="E30" s="433" t="s">
        <v>172</v>
      </c>
      <c r="F30" s="432"/>
      <c r="G30" s="434"/>
      <c r="H30" s="740">
        <f>IF(Title_Page!$B$4="E",0,SUM(H12+H21))</f>
        <v>0</v>
      </c>
      <c r="I30" s="740">
        <f>IF(Title_Page!$B$4="E",0,SUM(I12+I21))</f>
        <v>0</v>
      </c>
      <c r="J30" s="740">
        <f>IF(Title_Page!$B$4="E",0,SUM(J12+J21))</f>
        <v>0</v>
      </c>
      <c r="K30" s="741">
        <f t="shared" si="4"/>
        <v>0</v>
      </c>
      <c r="L30" s="740">
        <f>IF(Title_Page!$B$4="E",0,SUM(L12+L21))</f>
        <v>0</v>
      </c>
      <c r="M30" s="740">
        <f>IF(Title_Page!$B$4="E",0,SUM(M12+M21))</f>
        <v>0</v>
      </c>
      <c r="N30" s="740">
        <f>IF(Title_Page!$B$4="E",0,SUM(N12+N21))</f>
        <v>0</v>
      </c>
      <c r="O30" s="741">
        <f t="shared" si="5"/>
        <v>0</v>
      </c>
      <c r="P30" s="742" t="str">
        <f t="shared" si="8"/>
        <v>zero</v>
      </c>
      <c r="Q30" s="174">
        <f t="shared" si="6"/>
        <v>0</v>
      </c>
      <c r="R30" s="150" t="str">
        <f t="shared" si="7"/>
        <v>-</v>
      </c>
      <c r="S30" s="736"/>
    </row>
    <row r="31" spans="1:19" ht="12.75" customHeight="1" x14ac:dyDescent="0.55000000000000004">
      <c r="A31" s="423" t="s">
        <v>278</v>
      </c>
      <c r="B31" s="431"/>
      <c r="C31" s="432"/>
      <c r="D31" s="432"/>
      <c r="E31" s="433" t="s">
        <v>173</v>
      </c>
      <c r="F31" s="432"/>
      <c r="G31" s="434"/>
      <c r="H31" s="740">
        <f>IF(Title_Page!$B$4="E",0,SUM(H13+H22))</f>
        <v>0</v>
      </c>
      <c r="I31" s="740">
        <f>IF(Title_Page!$B$4="E",0,SUM(I13+I22))</f>
        <v>0</v>
      </c>
      <c r="J31" s="740">
        <f>IF(Title_Page!$B$4="E",0,SUM(J13+J22))</f>
        <v>0</v>
      </c>
      <c r="K31" s="741">
        <f t="shared" si="4"/>
        <v>0</v>
      </c>
      <c r="L31" s="740">
        <f>IF(Title_Page!$B$4="E",0,SUM(L13+L22))</f>
        <v>0</v>
      </c>
      <c r="M31" s="740">
        <f>IF(Title_Page!$B$4="E",0,SUM(M13+M22))</f>
        <v>0</v>
      </c>
      <c r="N31" s="740">
        <f>IF(Title_Page!$B$4="E",0,SUM(N13+N22))</f>
        <v>0</v>
      </c>
      <c r="O31" s="741">
        <f t="shared" si="5"/>
        <v>0</v>
      </c>
      <c r="P31" s="742" t="str">
        <f t="shared" si="8"/>
        <v>zero</v>
      </c>
      <c r="Q31" s="174">
        <f t="shared" si="6"/>
        <v>0</v>
      </c>
      <c r="R31" s="150" t="str">
        <f t="shared" si="7"/>
        <v>-</v>
      </c>
      <c r="S31" s="736"/>
    </row>
    <row r="32" spans="1:19" ht="12.75" customHeight="1" x14ac:dyDescent="0.4">
      <c r="A32" s="423" t="s">
        <v>279</v>
      </c>
      <c r="B32" s="435"/>
      <c r="C32" s="437"/>
      <c r="D32" s="436" t="s">
        <v>987</v>
      </c>
      <c r="E32" s="437"/>
      <c r="F32" s="437"/>
      <c r="G32" s="438"/>
      <c r="H32" s="548">
        <f t="shared" ref="H32:O32" si="9">SUM(H25:H31)</f>
        <v>0</v>
      </c>
      <c r="I32" s="548">
        <f t="shared" si="9"/>
        <v>0</v>
      </c>
      <c r="J32" s="548">
        <f t="shared" si="9"/>
        <v>0</v>
      </c>
      <c r="K32" s="548">
        <f t="shared" si="9"/>
        <v>0</v>
      </c>
      <c r="L32" s="548">
        <f t="shared" si="9"/>
        <v>0</v>
      </c>
      <c r="M32" s="548">
        <f t="shared" si="9"/>
        <v>0</v>
      </c>
      <c r="N32" s="548">
        <f t="shared" si="9"/>
        <v>0</v>
      </c>
      <c r="O32" s="548">
        <f t="shared" si="9"/>
        <v>0</v>
      </c>
      <c r="P32" s="150"/>
      <c r="Q32" s="174">
        <f t="shared" si="6"/>
        <v>0</v>
      </c>
      <c r="R32" s="150" t="str">
        <f t="shared" si="7"/>
        <v>-</v>
      </c>
      <c r="S32" s="736"/>
    </row>
    <row r="33" spans="1:19" ht="12.75" customHeight="1" x14ac:dyDescent="0.4">
      <c r="A33" s="423"/>
      <c r="B33" s="554"/>
      <c r="C33" s="555"/>
      <c r="D33" s="552"/>
      <c r="E33" s="557"/>
      <c r="F33" s="557"/>
      <c r="G33" s="558"/>
      <c r="H33" s="468"/>
      <c r="I33" s="468"/>
      <c r="J33" s="468"/>
      <c r="K33" s="468"/>
      <c r="L33" s="468"/>
      <c r="M33" s="468"/>
      <c r="N33" s="468"/>
      <c r="O33" s="468"/>
      <c r="P33" s="150"/>
    </row>
    <row r="34" spans="1:19" ht="12.75" customHeight="1" x14ac:dyDescent="0.4">
      <c r="A34" s="423" t="s">
        <v>222</v>
      </c>
      <c r="B34" s="439"/>
      <c r="C34" s="440"/>
      <c r="D34" s="441" t="s">
        <v>988</v>
      </c>
      <c r="E34" s="440"/>
      <c r="F34" s="440"/>
      <c r="G34" s="442"/>
      <c r="H34" s="469"/>
      <c r="I34" s="469"/>
      <c r="J34" s="469"/>
      <c r="K34" s="469"/>
      <c r="L34" s="469"/>
      <c r="M34" s="469"/>
      <c r="N34" s="469"/>
      <c r="O34" s="469"/>
      <c r="P34" s="150"/>
    </row>
    <row r="35" spans="1:19" ht="12.75" customHeight="1" x14ac:dyDescent="0.55000000000000004">
      <c r="A35" s="423" t="s">
        <v>275</v>
      </c>
      <c r="B35" s="431"/>
      <c r="C35" s="432"/>
      <c r="D35" s="432"/>
      <c r="E35" s="433" t="s">
        <v>169</v>
      </c>
      <c r="F35" s="432"/>
      <c r="G35" s="434"/>
      <c r="H35" s="470">
        <v>0</v>
      </c>
      <c r="I35" s="470">
        <v>0</v>
      </c>
      <c r="J35" s="470">
        <v>0</v>
      </c>
      <c r="K35" s="465">
        <f t="shared" ref="K35:K41" si="10">SUM(H35:J35)</f>
        <v>0</v>
      </c>
      <c r="L35" s="470">
        <v>0</v>
      </c>
      <c r="M35" s="470">
        <v>0</v>
      </c>
      <c r="N35" s="470">
        <v>0</v>
      </c>
      <c r="O35" s="465">
        <f t="shared" ref="O35:O41" si="11">SUM(L35:N35)</f>
        <v>0</v>
      </c>
      <c r="P35" s="742" t="str">
        <f t="shared" ref="P35:P41" si="12">IF(K35=0,"zero",RIGHT(K35,1))</f>
        <v>zero</v>
      </c>
      <c r="Q35" s="174">
        <f t="shared" ref="Q35:Q42" si="13">K35-O35</f>
        <v>0</v>
      </c>
      <c r="R35" s="150" t="str">
        <f t="shared" ref="R35:R42" si="14">IF(AND(OR(K35=0,O35&lt;&gt;0),OR(O35=0,K35&lt;&gt;0)),IF((K35+O35+Q35&lt;&gt;0),IF(AND(OR(K35&gt;0,O35&lt;0),OR(O35&gt;0,K35&lt;0)),ABS(Q35/MIN(ABS(O35),ABS(K35))),10),"-"),10)</f>
        <v>-</v>
      </c>
      <c r="S35" s="736"/>
    </row>
    <row r="36" spans="1:19" ht="12.75" customHeight="1" x14ac:dyDescent="0.55000000000000004">
      <c r="A36" s="423" t="s">
        <v>272</v>
      </c>
      <c r="B36" s="431"/>
      <c r="C36" s="432"/>
      <c r="D36" s="432"/>
      <c r="E36" s="433" t="s">
        <v>984</v>
      </c>
      <c r="F36" s="432"/>
      <c r="G36" s="443"/>
      <c r="H36" s="470">
        <v>0</v>
      </c>
      <c r="I36" s="470">
        <v>0</v>
      </c>
      <c r="J36" s="470">
        <v>0</v>
      </c>
      <c r="K36" s="465">
        <f t="shared" si="10"/>
        <v>0</v>
      </c>
      <c r="L36" s="470">
        <v>0</v>
      </c>
      <c r="M36" s="470">
        <v>0</v>
      </c>
      <c r="N36" s="470">
        <v>0</v>
      </c>
      <c r="O36" s="465">
        <f t="shared" si="11"/>
        <v>0</v>
      </c>
      <c r="P36" s="742" t="str">
        <f t="shared" si="12"/>
        <v>zero</v>
      </c>
      <c r="Q36" s="174">
        <f t="shared" si="13"/>
        <v>0</v>
      </c>
      <c r="R36" s="150" t="str">
        <f t="shared" si="14"/>
        <v>-</v>
      </c>
      <c r="S36" s="736"/>
    </row>
    <row r="37" spans="1:19" ht="12.75" customHeight="1" x14ac:dyDescent="0.55000000000000004">
      <c r="A37" s="423" t="s">
        <v>273</v>
      </c>
      <c r="B37" s="431"/>
      <c r="C37" s="432"/>
      <c r="D37" s="432"/>
      <c r="E37" s="433" t="s">
        <v>1413</v>
      </c>
      <c r="F37" s="432"/>
      <c r="G37" s="434"/>
      <c r="H37" s="470">
        <v>0</v>
      </c>
      <c r="I37" s="470">
        <v>0</v>
      </c>
      <c r="J37" s="470">
        <v>0</v>
      </c>
      <c r="K37" s="465">
        <f t="shared" si="10"/>
        <v>0</v>
      </c>
      <c r="L37" s="470">
        <v>0</v>
      </c>
      <c r="M37" s="470">
        <v>0</v>
      </c>
      <c r="N37" s="470">
        <v>0</v>
      </c>
      <c r="O37" s="465">
        <f t="shared" si="11"/>
        <v>0</v>
      </c>
      <c r="P37" s="742" t="str">
        <f t="shared" si="12"/>
        <v>zero</v>
      </c>
      <c r="Q37" s="174">
        <f t="shared" si="13"/>
        <v>0</v>
      </c>
      <c r="R37" s="150" t="str">
        <f t="shared" si="14"/>
        <v>-</v>
      </c>
      <c r="S37" s="736"/>
    </row>
    <row r="38" spans="1:19" ht="12.75" customHeight="1" x14ac:dyDescent="0.55000000000000004">
      <c r="A38" s="423" t="s">
        <v>274</v>
      </c>
      <c r="B38" s="431"/>
      <c r="C38" s="432"/>
      <c r="D38" s="432"/>
      <c r="E38" s="433" t="s">
        <v>170</v>
      </c>
      <c r="F38" s="432"/>
      <c r="G38" s="434"/>
      <c r="H38" s="470">
        <v>0</v>
      </c>
      <c r="I38" s="470">
        <v>0</v>
      </c>
      <c r="J38" s="470">
        <v>0</v>
      </c>
      <c r="K38" s="465">
        <f t="shared" si="10"/>
        <v>0</v>
      </c>
      <c r="L38" s="470">
        <v>0</v>
      </c>
      <c r="M38" s="470">
        <v>0</v>
      </c>
      <c r="N38" s="470">
        <v>0</v>
      </c>
      <c r="O38" s="465">
        <f t="shared" si="11"/>
        <v>0</v>
      </c>
      <c r="P38" s="742" t="str">
        <f t="shared" si="12"/>
        <v>zero</v>
      </c>
      <c r="Q38" s="174">
        <f t="shared" si="13"/>
        <v>0</v>
      </c>
      <c r="R38" s="150" t="str">
        <f t="shared" si="14"/>
        <v>-</v>
      </c>
      <c r="S38" s="736"/>
    </row>
    <row r="39" spans="1:19" ht="12.75" customHeight="1" x14ac:dyDescent="0.55000000000000004">
      <c r="A39" s="423" t="s">
        <v>276</v>
      </c>
      <c r="B39" s="431"/>
      <c r="C39" s="432"/>
      <c r="D39" s="432"/>
      <c r="E39" s="433" t="s">
        <v>171</v>
      </c>
      <c r="F39" s="432"/>
      <c r="G39" s="443"/>
      <c r="H39" s="470">
        <v>0</v>
      </c>
      <c r="I39" s="470">
        <v>0</v>
      </c>
      <c r="J39" s="470">
        <v>0</v>
      </c>
      <c r="K39" s="465">
        <f t="shared" si="10"/>
        <v>0</v>
      </c>
      <c r="L39" s="470">
        <v>0</v>
      </c>
      <c r="M39" s="470">
        <v>0</v>
      </c>
      <c r="N39" s="470">
        <v>0</v>
      </c>
      <c r="O39" s="465">
        <f t="shared" si="11"/>
        <v>0</v>
      </c>
      <c r="P39" s="742" t="str">
        <f t="shared" si="12"/>
        <v>zero</v>
      </c>
      <c r="Q39" s="174">
        <f t="shared" si="13"/>
        <v>0</v>
      </c>
      <c r="R39" s="150" t="str">
        <f t="shared" si="14"/>
        <v>-</v>
      </c>
      <c r="S39" s="736"/>
    </row>
    <row r="40" spans="1:19" ht="12.75" customHeight="1" x14ac:dyDescent="0.55000000000000004">
      <c r="A40" s="423" t="s">
        <v>277</v>
      </c>
      <c r="B40" s="431"/>
      <c r="C40" s="432"/>
      <c r="D40" s="432"/>
      <c r="E40" s="433" t="s">
        <v>172</v>
      </c>
      <c r="F40" s="432"/>
      <c r="G40" s="434"/>
      <c r="H40" s="470">
        <v>0</v>
      </c>
      <c r="I40" s="470">
        <v>0</v>
      </c>
      <c r="J40" s="470">
        <v>0</v>
      </c>
      <c r="K40" s="465">
        <f t="shared" si="10"/>
        <v>0</v>
      </c>
      <c r="L40" s="470">
        <v>0</v>
      </c>
      <c r="M40" s="470">
        <v>0</v>
      </c>
      <c r="N40" s="470">
        <v>0</v>
      </c>
      <c r="O40" s="465">
        <f t="shared" si="11"/>
        <v>0</v>
      </c>
      <c r="P40" s="742" t="str">
        <f t="shared" si="12"/>
        <v>zero</v>
      </c>
      <c r="Q40" s="174">
        <f t="shared" si="13"/>
        <v>0</v>
      </c>
      <c r="R40" s="150" t="str">
        <f t="shared" si="14"/>
        <v>-</v>
      </c>
      <c r="S40" s="736"/>
    </row>
    <row r="41" spans="1:19" ht="12.75" customHeight="1" x14ac:dyDescent="0.55000000000000004">
      <c r="A41" s="423" t="s">
        <v>278</v>
      </c>
      <c r="B41" s="431"/>
      <c r="C41" s="432"/>
      <c r="D41" s="432"/>
      <c r="E41" s="433" t="s">
        <v>173</v>
      </c>
      <c r="F41" s="432"/>
      <c r="G41" s="434"/>
      <c r="H41" s="470">
        <v>0</v>
      </c>
      <c r="I41" s="470">
        <v>0</v>
      </c>
      <c r="J41" s="470">
        <v>0</v>
      </c>
      <c r="K41" s="465">
        <f t="shared" si="10"/>
        <v>0</v>
      </c>
      <c r="L41" s="470">
        <v>0</v>
      </c>
      <c r="M41" s="470">
        <v>0</v>
      </c>
      <c r="N41" s="470">
        <v>0</v>
      </c>
      <c r="O41" s="465">
        <f t="shared" si="11"/>
        <v>0</v>
      </c>
      <c r="P41" s="742" t="str">
        <f t="shared" si="12"/>
        <v>zero</v>
      </c>
      <c r="Q41" s="174">
        <f t="shared" si="13"/>
        <v>0</v>
      </c>
      <c r="R41" s="150" t="str">
        <f t="shared" si="14"/>
        <v>-</v>
      </c>
      <c r="S41" s="736"/>
    </row>
    <row r="42" spans="1:19" ht="12.75" customHeight="1" x14ac:dyDescent="0.4">
      <c r="A42" s="423" t="s">
        <v>279</v>
      </c>
      <c r="B42" s="435"/>
      <c r="C42" s="436"/>
      <c r="D42" s="436" t="s">
        <v>989</v>
      </c>
      <c r="E42" s="437"/>
      <c r="F42" s="437"/>
      <c r="G42" s="438"/>
      <c r="H42" s="466">
        <f t="shared" ref="H42:O42" si="15">SUM(H35:H41)</f>
        <v>0</v>
      </c>
      <c r="I42" s="466">
        <f t="shared" si="15"/>
        <v>0</v>
      </c>
      <c r="J42" s="466">
        <f t="shared" si="15"/>
        <v>0</v>
      </c>
      <c r="K42" s="466">
        <f t="shared" si="15"/>
        <v>0</v>
      </c>
      <c r="L42" s="466">
        <f t="shared" si="15"/>
        <v>0</v>
      </c>
      <c r="M42" s="466">
        <f t="shared" si="15"/>
        <v>0</v>
      </c>
      <c r="N42" s="466">
        <f t="shared" si="15"/>
        <v>0</v>
      </c>
      <c r="O42" s="466">
        <f t="shared" si="15"/>
        <v>0</v>
      </c>
      <c r="P42" s="150"/>
      <c r="Q42" s="174">
        <f t="shared" si="13"/>
        <v>0</v>
      </c>
      <c r="R42" s="150" t="str">
        <f t="shared" si="14"/>
        <v>-</v>
      </c>
      <c r="S42" s="736"/>
    </row>
    <row r="43" spans="1:19" ht="12.75" customHeight="1" x14ac:dyDescent="0.4">
      <c r="A43" s="423"/>
      <c r="B43" s="554"/>
      <c r="C43" s="555"/>
      <c r="D43" s="552"/>
      <c r="E43" s="557"/>
      <c r="F43" s="557"/>
      <c r="G43" s="558"/>
      <c r="H43" s="468"/>
      <c r="I43" s="468"/>
      <c r="J43" s="468"/>
      <c r="K43" s="468"/>
      <c r="L43" s="468"/>
      <c r="M43" s="468"/>
      <c r="N43" s="468"/>
      <c r="O43" s="468"/>
      <c r="P43" s="150"/>
    </row>
    <row r="44" spans="1:19" ht="12.75" customHeight="1" x14ac:dyDescent="0.4">
      <c r="A44" s="423" t="s">
        <v>223</v>
      </c>
      <c r="B44" s="435"/>
      <c r="C44" s="436" t="s">
        <v>990</v>
      </c>
      <c r="D44" s="436"/>
      <c r="E44" s="437"/>
      <c r="F44" s="437"/>
      <c r="G44" s="438"/>
      <c r="H44" s="466">
        <f t="shared" ref="H44:O44" si="16">SUM(H32+H42)</f>
        <v>0</v>
      </c>
      <c r="I44" s="466">
        <f t="shared" si="16"/>
        <v>0</v>
      </c>
      <c r="J44" s="466">
        <f t="shared" si="16"/>
        <v>0</v>
      </c>
      <c r="K44" s="466">
        <f t="shared" si="16"/>
        <v>0</v>
      </c>
      <c r="L44" s="466">
        <f t="shared" si="16"/>
        <v>0</v>
      </c>
      <c r="M44" s="466">
        <f t="shared" si="16"/>
        <v>0</v>
      </c>
      <c r="N44" s="466">
        <f t="shared" si="16"/>
        <v>0</v>
      </c>
      <c r="O44" s="466">
        <f t="shared" si="16"/>
        <v>0</v>
      </c>
      <c r="P44" s="150"/>
      <c r="Q44" s="174">
        <f>K44-O44</f>
        <v>0</v>
      </c>
      <c r="R44" s="150" t="str">
        <f>IF(AND(OR(K44=0,O44&lt;&gt;0),OR(O44=0,K44&lt;&gt;0)),IF((K44+O44+Q44&lt;&gt;0),IF(AND(OR(K44&gt;0,O44&lt;0),OR(O44&gt;0,K44&lt;0)),ABS(Q44/MIN(ABS(O44),ABS(K44))),10),"-"),10)</f>
        <v>-</v>
      </c>
      <c r="S44" s="736"/>
    </row>
    <row r="45" spans="1:19" ht="12.75" customHeight="1" x14ac:dyDescent="0.4">
      <c r="A45" s="423"/>
      <c r="B45" s="554"/>
      <c r="C45" s="555"/>
      <c r="D45" s="552"/>
      <c r="E45" s="557"/>
      <c r="F45" s="557"/>
      <c r="G45" s="558"/>
      <c r="H45" s="468"/>
      <c r="I45" s="468"/>
      <c r="J45" s="468"/>
      <c r="K45" s="468"/>
      <c r="L45" s="468"/>
      <c r="M45" s="468"/>
      <c r="N45" s="468"/>
      <c r="O45" s="468"/>
      <c r="P45" s="150"/>
      <c r="Q45" s="179"/>
    </row>
    <row r="46" spans="1:19" ht="12.75" customHeight="1" x14ac:dyDescent="0.4">
      <c r="A46" s="423" t="s">
        <v>224</v>
      </c>
      <c r="B46" s="445"/>
      <c r="C46" s="446"/>
      <c r="D46" s="427" t="s">
        <v>991</v>
      </c>
      <c r="E46" s="446"/>
      <c r="F46" s="446"/>
      <c r="G46" s="447"/>
      <c r="H46" s="469"/>
      <c r="I46" s="469"/>
      <c r="J46" s="469"/>
      <c r="K46" s="469"/>
      <c r="L46" s="469"/>
      <c r="M46" s="469"/>
      <c r="N46" s="469"/>
      <c r="O46" s="469"/>
      <c r="P46" s="150"/>
    </row>
    <row r="47" spans="1:19" ht="12.75" customHeight="1" x14ac:dyDescent="0.55000000000000004">
      <c r="A47" s="423" t="s">
        <v>275</v>
      </c>
      <c r="B47" s="431"/>
      <c r="C47" s="432"/>
      <c r="D47" s="432"/>
      <c r="E47" s="433" t="s">
        <v>169</v>
      </c>
      <c r="F47" s="432"/>
      <c r="G47" s="434"/>
      <c r="H47" s="479" t="s">
        <v>174</v>
      </c>
      <c r="I47" s="479" t="s">
        <v>174</v>
      </c>
      <c r="J47" s="479" t="s">
        <v>174</v>
      </c>
      <c r="K47" s="470">
        <v>0</v>
      </c>
      <c r="L47" s="479" t="s">
        <v>174</v>
      </c>
      <c r="M47" s="479" t="s">
        <v>174</v>
      </c>
      <c r="N47" s="479" t="s">
        <v>174</v>
      </c>
      <c r="O47" s="470">
        <v>0</v>
      </c>
      <c r="P47" s="742" t="str">
        <f t="shared" ref="P47:P53" si="17">IF(K47=0,"zero",RIGHT(K47,1))</f>
        <v>zero</v>
      </c>
      <c r="Q47" s="174">
        <f t="shared" ref="Q47:Q54" si="18">K47-O47</f>
        <v>0</v>
      </c>
      <c r="R47" s="150" t="str">
        <f t="shared" ref="R47:R54" si="19">IF(AND(OR(K47=0,O47&lt;&gt;0),OR(O47=0,K47&lt;&gt;0)),IF((K47+O47+Q47&lt;&gt;0),IF(AND(OR(K47&gt;0,O47&lt;0),OR(O47&gt;0,K47&lt;0)),ABS(Q47/MIN(ABS(O47),ABS(K47))),10),"-"),10)</f>
        <v>-</v>
      </c>
      <c r="S47" s="736"/>
    </row>
    <row r="48" spans="1:19" ht="12.75" customHeight="1" x14ac:dyDescent="0.55000000000000004">
      <c r="A48" s="423" t="s">
        <v>272</v>
      </c>
      <c r="B48" s="431"/>
      <c r="C48" s="432"/>
      <c r="D48" s="432"/>
      <c r="E48" s="433" t="s">
        <v>984</v>
      </c>
      <c r="F48" s="432"/>
      <c r="G48" s="434"/>
      <c r="H48" s="479" t="s">
        <v>174</v>
      </c>
      <c r="I48" s="479" t="s">
        <v>174</v>
      </c>
      <c r="J48" s="479" t="s">
        <v>174</v>
      </c>
      <c r="K48" s="470">
        <v>0</v>
      </c>
      <c r="L48" s="479" t="s">
        <v>174</v>
      </c>
      <c r="M48" s="479" t="s">
        <v>174</v>
      </c>
      <c r="N48" s="479" t="s">
        <v>174</v>
      </c>
      <c r="O48" s="470">
        <v>0</v>
      </c>
      <c r="P48" s="742" t="str">
        <f t="shared" si="17"/>
        <v>zero</v>
      </c>
      <c r="Q48" s="174">
        <f t="shared" si="18"/>
        <v>0</v>
      </c>
      <c r="R48" s="150" t="str">
        <f t="shared" si="19"/>
        <v>-</v>
      </c>
      <c r="S48" s="736"/>
    </row>
    <row r="49" spans="1:19" ht="12.75" customHeight="1" x14ac:dyDescent="0.55000000000000004">
      <c r="A49" s="423" t="s">
        <v>273</v>
      </c>
      <c r="B49" s="431"/>
      <c r="C49" s="432"/>
      <c r="D49" s="432"/>
      <c r="E49" s="433" t="s">
        <v>1413</v>
      </c>
      <c r="F49" s="432"/>
      <c r="G49" s="434"/>
      <c r="H49" s="479" t="s">
        <v>174</v>
      </c>
      <c r="I49" s="479" t="s">
        <v>174</v>
      </c>
      <c r="J49" s="479" t="s">
        <v>174</v>
      </c>
      <c r="K49" s="470">
        <v>0</v>
      </c>
      <c r="L49" s="479" t="s">
        <v>174</v>
      </c>
      <c r="M49" s="479" t="s">
        <v>174</v>
      </c>
      <c r="N49" s="479" t="s">
        <v>174</v>
      </c>
      <c r="O49" s="470">
        <v>0</v>
      </c>
      <c r="P49" s="742" t="str">
        <f t="shared" si="17"/>
        <v>zero</v>
      </c>
      <c r="Q49" s="174">
        <f t="shared" si="18"/>
        <v>0</v>
      </c>
      <c r="R49" s="150" t="str">
        <f t="shared" si="19"/>
        <v>-</v>
      </c>
      <c r="S49" s="736"/>
    </row>
    <row r="50" spans="1:19" ht="12.75" customHeight="1" x14ac:dyDescent="0.55000000000000004">
      <c r="A50" s="423" t="s">
        <v>274</v>
      </c>
      <c r="B50" s="431"/>
      <c r="C50" s="432"/>
      <c r="D50" s="432"/>
      <c r="E50" s="433" t="s">
        <v>170</v>
      </c>
      <c r="F50" s="432"/>
      <c r="G50" s="443"/>
      <c r="H50" s="479" t="s">
        <v>174</v>
      </c>
      <c r="I50" s="479" t="s">
        <v>174</v>
      </c>
      <c r="J50" s="479" t="s">
        <v>174</v>
      </c>
      <c r="K50" s="470">
        <v>0</v>
      </c>
      <c r="L50" s="479" t="s">
        <v>174</v>
      </c>
      <c r="M50" s="479" t="s">
        <v>174</v>
      </c>
      <c r="N50" s="479" t="s">
        <v>174</v>
      </c>
      <c r="O50" s="470">
        <v>0</v>
      </c>
      <c r="P50" s="742" t="str">
        <f t="shared" si="17"/>
        <v>zero</v>
      </c>
      <c r="Q50" s="174">
        <f t="shared" si="18"/>
        <v>0</v>
      </c>
      <c r="R50" s="150" t="str">
        <f t="shared" si="19"/>
        <v>-</v>
      </c>
      <c r="S50" s="736"/>
    </row>
    <row r="51" spans="1:19" ht="12.75" customHeight="1" x14ac:dyDescent="0.55000000000000004">
      <c r="A51" s="423" t="s">
        <v>276</v>
      </c>
      <c r="B51" s="431"/>
      <c r="C51" s="432"/>
      <c r="D51" s="432"/>
      <c r="E51" s="433" t="s">
        <v>171</v>
      </c>
      <c r="F51" s="432"/>
      <c r="G51" s="443"/>
      <c r="H51" s="479" t="s">
        <v>174</v>
      </c>
      <c r="I51" s="479" t="s">
        <v>174</v>
      </c>
      <c r="J51" s="479" t="s">
        <v>174</v>
      </c>
      <c r="K51" s="470">
        <v>0</v>
      </c>
      <c r="L51" s="479" t="s">
        <v>174</v>
      </c>
      <c r="M51" s="479" t="s">
        <v>174</v>
      </c>
      <c r="N51" s="479" t="s">
        <v>174</v>
      </c>
      <c r="O51" s="470">
        <v>0</v>
      </c>
      <c r="P51" s="742" t="str">
        <f t="shared" si="17"/>
        <v>zero</v>
      </c>
      <c r="Q51" s="174">
        <f t="shared" si="18"/>
        <v>0</v>
      </c>
      <c r="R51" s="150" t="str">
        <f t="shared" si="19"/>
        <v>-</v>
      </c>
      <c r="S51" s="736"/>
    </row>
    <row r="52" spans="1:19" ht="12.75" customHeight="1" x14ac:dyDescent="0.55000000000000004">
      <c r="A52" s="423" t="s">
        <v>277</v>
      </c>
      <c r="B52" s="431"/>
      <c r="C52" s="432"/>
      <c r="D52" s="432"/>
      <c r="E52" s="433" t="s">
        <v>172</v>
      </c>
      <c r="F52" s="432"/>
      <c r="G52" s="434"/>
      <c r="H52" s="479" t="s">
        <v>174</v>
      </c>
      <c r="I52" s="479" t="s">
        <v>174</v>
      </c>
      <c r="J52" s="479" t="s">
        <v>174</v>
      </c>
      <c r="K52" s="470">
        <v>0</v>
      </c>
      <c r="L52" s="479" t="s">
        <v>174</v>
      </c>
      <c r="M52" s="479" t="s">
        <v>174</v>
      </c>
      <c r="N52" s="479" t="s">
        <v>174</v>
      </c>
      <c r="O52" s="470">
        <v>0</v>
      </c>
      <c r="P52" s="742" t="str">
        <f t="shared" si="17"/>
        <v>zero</v>
      </c>
      <c r="Q52" s="174">
        <f t="shared" si="18"/>
        <v>0</v>
      </c>
      <c r="R52" s="150" t="str">
        <f t="shared" si="19"/>
        <v>-</v>
      </c>
      <c r="S52" s="736"/>
    </row>
    <row r="53" spans="1:19" ht="12.75" customHeight="1" x14ac:dyDescent="0.55000000000000004">
      <c r="A53" s="423" t="s">
        <v>278</v>
      </c>
      <c r="B53" s="431"/>
      <c r="C53" s="432"/>
      <c r="D53" s="432"/>
      <c r="E53" s="433" t="s">
        <v>173</v>
      </c>
      <c r="F53" s="432"/>
      <c r="G53" s="434"/>
      <c r="H53" s="479" t="s">
        <v>174</v>
      </c>
      <c r="I53" s="479" t="s">
        <v>174</v>
      </c>
      <c r="J53" s="479" t="s">
        <v>174</v>
      </c>
      <c r="K53" s="470">
        <v>0</v>
      </c>
      <c r="L53" s="479" t="s">
        <v>174</v>
      </c>
      <c r="M53" s="479" t="s">
        <v>174</v>
      </c>
      <c r="N53" s="479" t="s">
        <v>174</v>
      </c>
      <c r="O53" s="470">
        <v>0</v>
      </c>
      <c r="P53" s="742" t="str">
        <f t="shared" si="17"/>
        <v>zero</v>
      </c>
      <c r="Q53" s="174">
        <f t="shared" si="18"/>
        <v>0</v>
      </c>
      <c r="R53" s="150" t="str">
        <f t="shared" si="19"/>
        <v>-</v>
      </c>
      <c r="S53" s="736"/>
    </row>
    <row r="54" spans="1:19" ht="12.75" customHeight="1" x14ac:dyDescent="0.4">
      <c r="A54" s="423" t="s">
        <v>279</v>
      </c>
      <c r="B54" s="435"/>
      <c r="C54" s="436"/>
      <c r="D54" s="436" t="s">
        <v>992</v>
      </c>
      <c r="E54" s="448"/>
      <c r="F54" s="448"/>
      <c r="G54" s="449"/>
      <c r="H54" s="471" t="s">
        <v>174</v>
      </c>
      <c r="I54" s="471" t="s">
        <v>174</v>
      </c>
      <c r="J54" s="471" t="s">
        <v>174</v>
      </c>
      <c r="K54" s="466">
        <f>SUM(K47:K53)</f>
        <v>0</v>
      </c>
      <c r="L54" s="471" t="s">
        <v>174</v>
      </c>
      <c r="M54" s="471" t="s">
        <v>174</v>
      </c>
      <c r="N54" s="471" t="s">
        <v>174</v>
      </c>
      <c r="O54" s="466">
        <f>SUM(O47:O53)</f>
        <v>0</v>
      </c>
      <c r="P54" s="150"/>
      <c r="Q54" s="174">
        <f t="shared" si="18"/>
        <v>0</v>
      </c>
      <c r="R54" s="150" t="str">
        <f t="shared" si="19"/>
        <v>-</v>
      </c>
      <c r="S54" s="736"/>
    </row>
    <row r="55" spans="1:19" ht="12.75" customHeight="1" x14ac:dyDescent="0.4">
      <c r="A55" s="423"/>
      <c r="B55" s="444"/>
      <c r="C55" s="433"/>
      <c r="D55" s="432"/>
      <c r="E55" s="432"/>
      <c r="F55" s="432"/>
      <c r="G55" s="450"/>
      <c r="H55" s="472"/>
      <c r="I55" s="472"/>
      <c r="J55" s="472"/>
      <c r="K55" s="470"/>
      <c r="L55" s="472"/>
      <c r="M55" s="472"/>
      <c r="N55" s="472"/>
      <c r="O55" s="470"/>
      <c r="P55" s="150"/>
    </row>
    <row r="56" spans="1:19" ht="12.75" customHeight="1" x14ac:dyDescent="0.4">
      <c r="A56" s="423" t="s">
        <v>225</v>
      </c>
      <c r="B56" s="451" t="s">
        <v>175</v>
      </c>
      <c r="C56" s="452"/>
      <c r="D56" s="452"/>
      <c r="E56" s="452"/>
      <c r="F56" s="452"/>
      <c r="G56" s="453"/>
      <c r="H56" s="473" t="s">
        <v>174</v>
      </c>
      <c r="I56" s="473" t="s">
        <v>174</v>
      </c>
      <c r="J56" s="473" t="s">
        <v>174</v>
      </c>
      <c r="K56" s="471">
        <f>SUM(K44+K54)</f>
        <v>0</v>
      </c>
      <c r="L56" s="473" t="s">
        <v>174</v>
      </c>
      <c r="M56" s="473" t="s">
        <v>174</v>
      </c>
      <c r="N56" s="473" t="s">
        <v>174</v>
      </c>
      <c r="O56" s="471">
        <f>SUM(O44+O54)</f>
        <v>0</v>
      </c>
      <c r="P56" s="150"/>
    </row>
    <row r="57" spans="1:19" ht="12.75" customHeight="1" x14ac:dyDescent="0.4">
      <c r="A57" s="423"/>
      <c r="B57" s="554"/>
      <c r="C57" s="555"/>
      <c r="D57" s="552"/>
      <c r="E57" s="556"/>
      <c r="F57" s="556"/>
      <c r="G57" s="556"/>
      <c r="H57" s="474"/>
      <c r="I57" s="474"/>
      <c r="J57" s="474"/>
      <c r="K57" s="470"/>
      <c r="L57" s="474"/>
      <c r="M57" s="474"/>
      <c r="N57" s="474"/>
      <c r="O57" s="470"/>
      <c r="P57" s="150"/>
    </row>
    <row r="58" spans="1:19" ht="12.75" customHeight="1" x14ac:dyDescent="0.55000000000000004">
      <c r="A58" s="423">
        <v>2</v>
      </c>
      <c r="B58" s="454" t="s">
        <v>176</v>
      </c>
      <c r="C58" s="433"/>
      <c r="D58" s="433"/>
      <c r="E58" s="433"/>
      <c r="F58" s="433"/>
      <c r="G58" s="455"/>
      <c r="H58" s="475" t="s">
        <v>174</v>
      </c>
      <c r="I58" s="475" t="s">
        <v>174</v>
      </c>
      <c r="J58" s="475" t="s">
        <v>174</v>
      </c>
      <c r="K58" s="470">
        <v>0</v>
      </c>
      <c r="L58" s="475" t="s">
        <v>174</v>
      </c>
      <c r="M58" s="475" t="s">
        <v>174</v>
      </c>
      <c r="N58" s="475" t="s">
        <v>174</v>
      </c>
      <c r="O58" s="470">
        <v>0</v>
      </c>
      <c r="P58" s="742" t="str">
        <f t="shared" ref="P58:P59" si="20">IF(K58=0,"zero",RIGHT(K58,1))</f>
        <v>zero</v>
      </c>
      <c r="Q58" s="174">
        <f t="shared" ref="Q58:Q59" si="21">K58-O58</f>
        <v>0</v>
      </c>
      <c r="R58" s="150" t="str">
        <f t="shared" ref="R58:R59" si="22">IF(AND(OR(K58=0,O58&lt;&gt;0),OR(O58=0,K58&lt;&gt;0)),IF((K58+O58+Q58&lt;&gt;0),IF(AND(OR(K58&gt;0,O58&lt;0),OR(O58&gt;0,K58&lt;0)),ABS(Q58/MIN(ABS(O58),ABS(K58))),10),"-"),10)</f>
        <v>-</v>
      </c>
      <c r="S58" s="736"/>
    </row>
    <row r="59" spans="1:19" ht="12.75" customHeight="1" x14ac:dyDescent="0.55000000000000004">
      <c r="A59" s="423">
        <v>3</v>
      </c>
      <c r="B59" s="454" t="s">
        <v>177</v>
      </c>
      <c r="C59" s="433"/>
      <c r="D59" s="433"/>
      <c r="E59" s="433"/>
      <c r="F59" s="433"/>
      <c r="G59" s="455"/>
      <c r="H59" s="475" t="s">
        <v>174</v>
      </c>
      <c r="I59" s="475" t="s">
        <v>174</v>
      </c>
      <c r="J59" s="475" t="s">
        <v>174</v>
      </c>
      <c r="K59" s="470">
        <v>0</v>
      </c>
      <c r="L59" s="475" t="s">
        <v>174</v>
      </c>
      <c r="M59" s="475" t="s">
        <v>174</v>
      </c>
      <c r="N59" s="475" t="s">
        <v>174</v>
      </c>
      <c r="O59" s="470">
        <v>0</v>
      </c>
      <c r="P59" s="742" t="str">
        <f t="shared" si="20"/>
        <v>zero</v>
      </c>
      <c r="Q59" s="174">
        <f t="shared" si="21"/>
        <v>0</v>
      </c>
      <c r="R59" s="150" t="str">
        <f t="shared" si="22"/>
        <v>-</v>
      </c>
      <c r="S59" s="736"/>
    </row>
    <row r="60" spans="1:19" ht="12.75" customHeight="1" x14ac:dyDescent="0.4">
      <c r="A60" s="423">
        <v>4</v>
      </c>
      <c r="B60" s="721" t="s">
        <v>178</v>
      </c>
      <c r="C60" s="722"/>
      <c r="D60" s="722"/>
      <c r="E60" s="722"/>
      <c r="F60" s="722"/>
      <c r="G60" s="424"/>
      <c r="H60" s="476"/>
      <c r="I60" s="476"/>
      <c r="J60" s="476"/>
      <c r="K60" s="476"/>
      <c r="L60" s="476"/>
      <c r="M60" s="476"/>
      <c r="N60" s="476"/>
      <c r="O60" s="476"/>
      <c r="P60" s="150"/>
    </row>
    <row r="61" spans="1:19" ht="12.75" customHeight="1" x14ac:dyDescent="0.55000000000000004">
      <c r="A61" s="423" t="s">
        <v>235</v>
      </c>
      <c r="B61" s="456"/>
      <c r="C61" s="433" t="s">
        <v>179</v>
      </c>
      <c r="D61" s="432"/>
      <c r="E61" s="432"/>
      <c r="F61" s="432"/>
      <c r="G61" s="434"/>
      <c r="H61" s="475" t="s">
        <v>174</v>
      </c>
      <c r="I61" s="475" t="s">
        <v>174</v>
      </c>
      <c r="J61" s="475" t="s">
        <v>174</v>
      </c>
      <c r="K61" s="470">
        <v>0</v>
      </c>
      <c r="L61" s="475" t="s">
        <v>174</v>
      </c>
      <c r="M61" s="475" t="s">
        <v>174</v>
      </c>
      <c r="N61" s="475" t="s">
        <v>174</v>
      </c>
      <c r="O61" s="470">
        <v>0</v>
      </c>
      <c r="P61" s="742" t="str">
        <f t="shared" ref="P61:P62" si="23">IF(K61=0,"zero",RIGHT(K61,1))</f>
        <v>zero</v>
      </c>
      <c r="Q61" s="174">
        <f t="shared" ref="Q61:Q62" si="24">K61-O61</f>
        <v>0</v>
      </c>
      <c r="R61" s="150" t="str">
        <f t="shared" ref="R61:R62" si="25">IF(AND(OR(K61=0,O61&lt;&gt;0),OR(O61=0,K61&lt;&gt;0)),IF((K61+O61+Q61&lt;&gt;0),IF(AND(OR(K61&gt;0,O61&lt;0),OR(O61&gt;0,K61&lt;0)),ABS(Q61/MIN(ABS(O61),ABS(K61))),10),"-"),10)</f>
        <v>-</v>
      </c>
      <c r="S61" s="736"/>
    </row>
    <row r="62" spans="1:19" ht="12.75" customHeight="1" x14ac:dyDescent="0.55000000000000004">
      <c r="A62" s="423" t="s">
        <v>236</v>
      </c>
      <c r="B62" s="456"/>
      <c r="C62" s="433" t="s">
        <v>180</v>
      </c>
      <c r="D62" s="432"/>
      <c r="E62" s="432"/>
      <c r="F62" s="432"/>
      <c r="G62" s="434"/>
      <c r="H62" s="475" t="s">
        <v>174</v>
      </c>
      <c r="I62" s="475" t="s">
        <v>174</v>
      </c>
      <c r="J62" s="475" t="s">
        <v>174</v>
      </c>
      <c r="K62" s="470">
        <v>0</v>
      </c>
      <c r="L62" s="475" t="s">
        <v>174</v>
      </c>
      <c r="M62" s="475" t="s">
        <v>174</v>
      </c>
      <c r="N62" s="475" t="s">
        <v>174</v>
      </c>
      <c r="O62" s="470">
        <v>0</v>
      </c>
      <c r="P62" s="742" t="str">
        <f t="shared" si="23"/>
        <v>zero</v>
      </c>
      <c r="Q62" s="174">
        <f t="shared" si="24"/>
        <v>0</v>
      </c>
      <c r="R62" s="150" t="str">
        <f t="shared" si="25"/>
        <v>-</v>
      </c>
      <c r="S62" s="736"/>
    </row>
    <row r="63" spans="1:19" ht="12.75" customHeight="1" x14ac:dyDescent="0.4">
      <c r="A63" s="423" t="s">
        <v>237</v>
      </c>
      <c r="B63" s="457" t="s">
        <v>181</v>
      </c>
      <c r="C63" s="458"/>
      <c r="D63" s="458"/>
      <c r="E63" s="458"/>
      <c r="F63" s="458"/>
      <c r="G63" s="459"/>
      <c r="H63" s="473" t="s">
        <v>174</v>
      </c>
      <c r="I63" s="473" t="s">
        <v>174</v>
      </c>
      <c r="J63" s="473" t="s">
        <v>174</v>
      </c>
      <c r="K63" s="471">
        <f>SUM(K61:K62)</f>
        <v>0</v>
      </c>
      <c r="L63" s="473" t="s">
        <v>174</v>
      </c>
      <c r="M63" s="473" t="s">
        <v>174</v>
      </c>
      <c r="N63" s="473" t="s">
        <v>174</v>
      </c>
      <c r="O63" s="471">
        <f>SUM(O61:O62)</f>
        <v>0</v>
      </c>
    </row>
    <row r="64" spans="1:19" ht="12.75" customHeight="1" x14ac:dyDescent="0.4">
      <c r="A64" s="423"/>
      <c r="B64" s="460"/>
      <c r="C64" s="461"/>
      <c r="D64" s="461"/>
      <c r="E64" s="461"/>
      <c r="F64" s="461"/>
      <c r="G64" s="462"/>
      <c r="H64" s="477"/>
      <c r="I64" s="477"/>
      <c r="J64" s="477"/>
      <c r="K64" s="477"/>
      <c r="L64" s="477"/>
      <c r="M64" s="477"/>
      <c r="N64" s="477"/>
      <c r="O64" s="477"/>
    </row>
    <row r="65" spans="1:15" ht="12.75" customHeight="1" x14ac:dyDescent="0.4">
      <c r="A65" s="423">
        <v>5</v>
      </c>
      <c r="B65" s="451" t="s">
        <v>165</v>
      </c>
      <c r="C65" s="452"/>
      <c r="D65" s="452"/>
      <c r="E65" s="452"/>
      <c r="F65" s="452"/>
      <c r="G65" s="453"/>
      <c r="H65" s="473" t="s">
        <v>174</v>
      </c>
      <c r="I65" s="473" t="s">
        <v>174</v>
      </c>
      <c r="J65" s="473" t="s">
        <v>174</v>
      </c>
      <c r="K65" s="471">
        <f>SUM(K56,K58,K59,K63)</f>
        <v>0</v>
      </c>
      <c r="L65" s="473" t="s">
        <v>174</v>
      </c>
      <c r="M65" s="473" t="s">
        <v>174</v>
      </c>
      <c r="N65" s="473" t="s">
        <v>174</v>
      </c>
      <c r="O65" s="471">
        <f>SUM(O56,O58,O59,O63)</f>
        <v>0</v>
      </c>
    </row>
    <row r="66" spans="1:15" ht="12.75" customHeight="1" x14ac:dyDescent="0.4">
      <c r="A66" s="423"/>
      <c r="B66" s="554"/>
      <c r="C66" s="555"/>
      <c r="D66" s="552"/>
      <c r="E66" s="556"/>
      <c r="F66" s="556"/>
      <c r="G66" s="556"/>
      <c r="H66" s="474"/>
      <c r="I66" s="474"/>
      <c r="J66" s="474"/>
      <c r="K66" s="470"/>
      <c r="L66" s="474"/>
      <c r="M66" s="474"/>
      <c r="N66" s="474"/>
      <c r="O66" s="470"/>
    </row>
    <row r="67" spans="1:15" ht="12.75" customHeight="1" x14ac:dyDescent="0.4">
      <c r="A67" s="423">
        <v>6</v>
      </c>
      <c r="B67" s="721" t="s">
        <v>993</v>
      </c>
      <c r="C67" s="722"/>
      <c r="D67" s="722"/>
      <c r="E67" s="722"/>
      <c r="F67" s="722"/>
      <c r="G67" s="424"/>
      <c r="H67" s="469"/>
      <c r="I67" s="469"/>
      <c r="J67" s="469"/>
      <c r="K67" s="469"/>
      <c r="L67" s="469"/>
      <c r="M67" s="469"/>
      <c r="N67" s="469"/>
      <c r="O67" s="469"/>
    </row>
    <row r="68" spans="1:15" ht="12.75" customHeight="1" x14ac:dyDescent="0.4">
      <c r="A68" s="423" t="s">
        <v>248</v>
      </c>
      <c r="B68" s="452" t="s">
        <v>994</v>
      </c>
      <c r="C68" s="452"/>
      <c r="D68" s="463"/>
      <c r="E68" s="463"/>
      <c r="F68" s="463"/>
      <c r="G68" s="464"/>
      <c r="H68" s="478" t="s">
        <v>174</v>
      </c>
      <c r="I68" s="478" t="s">
        <v>174</v>
      </c>
      <c r="J68" s="478" t="s">
        <v>174</v>
      </c>
      <c r="K68" s="599" t="str">
        <f>IF(Title_Page!$B$4="W",SUM(K54-K69),"//////////")</f>
        <v>//////////</v>
      </c>
      <c r="L68" s="478" t="s">
        <v>174</v>
      </c>
      <c r="M68" s="478" t="s">
        <v>174</v>
      </c>
      <c r="N68" s="478" t="s">
        <v>174</v>
      </c>
      <c r="O68" s="599" t="str">
        <f>IF(Title_Page!$B$4="W",SUM(O54-O69),"//////////")</f>
        <v>//////////</v>
      </c>
    </row>
    <row r="69" spans="1:15" ht="12.75" customHeight="1" x14ac:dyDescent="0.4">
      <c r="A69" s="423" t="s">
        <v>249</v>
      </c>
      <c r="B69" s="452" t="s">
        <v>995</v>
      </c>
      <c r="C69" s="452"/>
      <c r="D69" s="463"/>
      <c r="E69" s="463"/>
      <c r="F69" s="463"/>
      <c r="G69" s="464"/>
      <c r="H69" s="478" t="s">
        <v>174</v>
      </c>
      <c r="I69" s="478" t="s">
        <v>174</v>
      </c>
      <c r="J69" s="478" t="s">
        <v>174</v>
      </c>
      <c r="K69" s="743" t="str">
        <f>IF(Title_Page!$B$4="W",0,"//////////")</f>
        <v>//////////</v>
      </c>
      <c r="L69" s="478" t="s">
        <v>174</v>
      </c>
      <c r="M69" s="478" t="s">
        <v>174</v>
      </c>
      <c r="N69" s="478" t="s">
        <v>174</v>
      </c>
      <c r="O69" s="743" t="str">
        <f>IF(Title_Page!$B$4="W",0,"//////////")</f>
        <v>//////////</v>
      </c>
    </row>
    <row r="72" spans="1:15" ht="12.75" customHeight="1" x14ac:dyDescent="0.4"/>
  </sheetData>
  <sheetProtection algorithmName="SHA-512" hashValue="NC4LXSBJ0h3bYDIyMfqMdCERgTJFeXkWo/FCxIh4bc3nuSofSkKyy4M63LWdqDGvzuXSzPwkS9rkumz7xx6rdA==" saltValue="7uNECccXz8vjFGER4gZ7Tg==" spinCount="100000" sheet="1" objects="1" scenarios="1"/>
  <mergeCells count="7">
    <mergeCell ref="B1:G1"/>
    <mergeCell ref="H1:K1"/>
    <mergeCell ref="H3:K3"/>
    <mergeCell ref="H2:K2"/>
    <mergeCell ref="L1:O1"/>
    <mergeCell ref="L2:O2"/>
    <mergeCell ref="L3:O3"/>
  </mergeCells>
  <conditionalFormatting sqref="S7">
    <cfRule type="expression" dxfId="487" priority="9">
      <formula>AND(OR((R7)&gt;5,(R7)&lt;-5),(R7)&lt;&gt;"-",OR((Q7)&gt;750,(Q7)&lt;-750))</formula>
    </cfRule>
  </conditionalFormatting>
  <conditionalFormatting sqref="S8:S14">
    <cfRule type="expression" dxfId="486" priority="8">
      <formula>AND(OR((R8)&gt;5,(R8)&lt;-5),(R8)&lt;&gt;"-",OR((Q8)&gt;750,(Q8)&lt;-750))</formula>
    </cfRule>
  </conditionalFormatting>
  <conditionalFormatting sqref="S16:S23">
    <cfRule type="expression" dxfId="485" priority="7">
      <formula>AND(OR((R16)&gt;5,(R16)&lt;-5),(R16)&lt;&gt;"-",OR((Q16)&gt;750,(Q16)&lt;-750))</formula>
    </cfRule>
  </conditionalFormatting>
  <conditionalFormatting sqref="S25:S32">
    <cfRule type="expression" dxfId="484" priority="6">
      <formula>AND(OR((R25)&gt;5,(R25)&lt;-5),(R25)&lt;&gt;"-",OR((Q25)&gt;750,(Q25)&lt;-750))</formula>
    </cfRule>
  </conditionalFormatting>
  <conditionalFormatting sqref="S35:S42">
    <cfRule type="expression" dxfId="483" priority="5">
      <formula>AND(OR((R35)&gt;5,(R35)&lt;-5),(R35)&lt;&gt;"-",OR((Q35)&gt;750,(Q35)&lt;-750))</formula>
    </cfRule>
  </conditionalFormatting>
  <conditionalFormatting sqref="S44">
    <cfRule type="expression" dxfId="482" priority="4">
      <formula>AND(OR((R44)&gt;5,(R44)&lt;-5),(R44)&lt;&gt;"-",OR((Q44)&gt;750,(Q44)&lt;-750))</formula>
    </cfRule>
  </conditionalFormatting>
  <conditionalFormatting sqref="S47:S54">
    <cfRule type="expression" dxfId="481" priority="3">
      <formula>AND(OR((R47)&gt;5,(R47)&lt;-5),(R47)&lt;&gt;"-",OR((Q47)&gt;750,(Q47)&lt;-750))</formula>
    </cfRule>
  </conditionalFormatting>
  <conditionalFormatting sqref="S58:S59">
    <cfRule type="expression" dxfId="480" priority="2">
      <formula>AND(OR((R58)&gt;5,(R58)&lt;-5),(R58)&lt;&gt;"-",OR((Q58)&gt;750,(Q58)&lt;-750))</formula>
    </cfRule>
  </conditionalFormatting>
  <conditionalFormatting sqref="S61:S62">
    <cfRule type="expression" dxfId="479" priority="1">
      <formula>AND(OR((R61)&gt;5,(R61)&lt;-5),(R61)&lt;&gt;"-",OR((Q61)&gt;750,(Q61)&lt;-750))</formula>
    </cfRule>
  </conditionalFormatting>
  <dataValidations count="2">
    <dataValidation operator="greaterThan" allowBlank="1" showInputMessage="1" showErrorMessage="1" sqref="H851949:O851957 H786413:O786421 H720877:O720885 H655341:O655349 H589805:O589813 H524269:O524277 H458733:O458741 H393197:O393205 H327661:O327669 H262125:O262133 H196589:O196597 H131053:O131061 H65517:O65525 H983033:O983041 H917497:O917505 H851961:O851969 H786425:O786433 H720889:O720897 H655353:O655361 H589817:O589825 H524281:O524289 H458745:O458753 H393209:O393217 H327673:O327681 H262137:O262145 H196601:O196609 H131065:O131073 H65529:O65537 H983044:O983052 H917508:O917516 H851972:O851980 H786436:O786444 H720900:O720908 H655364:O655372 H589828:O589836 H524292:O524300 H458756:O458764 H393220:O393228 H327684:O327692 H262148:O262156 H196612:O196620 H131076:O131084 H65540:O65548 H983012:O983017 H917476:O917481 H851940:O851945 H786404:O786409 H720868:O720873 H655332:O655337 H589796:O589801 H524260:O524265 H458724:O458729 H393188:O393193 H327652:O327657 H262116:O262121 H196580:O196585 H131044:O131049 H65508:O65513 H983021:O983029 H917485:O917493" xr:uid="{00000000-0002-0000-0900-000000000000}"/>
    <dataValidation type="whole" operator="greaterThan" allowBlank="1" showInputMessage="1" showErrorMessage="1" errorTitle="Whole numbers only allowed" error="All monies should be independently rounded to the nearest £1,000." sqref="K58:K59 H35:J41 H47:J53 O69 K61:K62 L47:N53 L35:N41 O61:O62 O58:O59 K69" xr:uid="{F7FB427F-03F9-44FD-833C-B2FFC63B1004}">
      <formula1>-999999999</formula1>
    </dataValidation>
  </dataValidations>
  <printOptions headings="1" gridLines="1"/>
  <pageMargins left="0.31496062992125984" right="0.31496062992125984" top="0.74803149606299213" bottom="0.74803149606299213" header="0.31496062992125984" footer="0.31496062992125984"/>
  <pageSetup paperSize="8"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702" id="{4069529D-45AF-4C23-9C56-32B22B4107B7}">
            <xm:f>Title_Page!$B$4="E"</xm:f>
            <x14:dxf>
              <font>
                <strike val="0"/>
                <color theme="1"/>
              </font>
            </x14:dxf>
          </x14:cfRule>
          <xm:sqref>H7</xm:sqref>
        </x14:conditionalFormatting>
        <x14:conditionalFormatting xmlns:xm="http://schemas.microsoft.com/office/excel/2006/main">
          <x14:cfRule type="expression" priority="699" id="{2BCC29E4-7AC7-4F86-A48E-BEFECFC14F84}">
            <xm:f>Title_Page!$B$4&lt;&gt;"E"</xm:f>
            <x14:dxf>
              <font>
                <color theme="1"/>
              </font>
              <fill>
                <patternFill patternType="none">
                  <bgColor auto="1"/>
                </patternFill>
              </fill>
            </x14:dxf>
          </x14:cfRule>
          <xm:sqref>H25</xm:sqref>
        </x14:conditionalFormatting>
        <x14:conditionalFormatting xmlns:xm="http://schemas.microsoft.com/office/excel/2006/main">
          <x14:cfRule type="expression" priority="703" id="{AD47499F-9813-413C-899A-530D2F291A61}">
            <xm:f>AND(Title_Page!$B$4="E",H7&lt;&gt;"//////////")</xm:f>
            <x14:dxf>
              <fill>
                <patternFill>
                  <bgColor rgb="FFFF0000"/>
                </patternFill>
              </fill>
            </x14:dxf>
          </x14:cfRule>
          <xm:sqref>H7</xm:sqref>
        </x14:conditionalFormatting>
        <x14:conditionalFormatting xmlns:xm="http://schemas.microsoft.com/office/excel/2006/main">
          <x14:cfRule type="expression" priority="701" id="{43FC643A-0DEE-4871-A636-A16A8066455C}">
            <xm:f>AND(Title_Page!$B$4="E",H14&lt;&gt;"//////////")</xm:f>
            <x14:dxf>
              <fill>
                <patternFill>
                  <bgColor rgb="FFFF0000"/>
                </patternFill>
              </fill>
            </x14:dxf>
          </x14:cfRule>
          <xm:sqref>H14</xm:sqref>
        </x14:conditionalFormatting>
        <x14:conditionalFormatting xmlns:xm="http://schemas.microsoft.com/office/excel/2006/main">
          <x14:cfRule type="expression" priority="700" id="{CDDDAC97-8B0A-4375-BA20-00825B91BCE0}">
            <xm:f>AND(Title_Page!$B$4="E",K7&lt;&gt;"//////////")</xm:f>
            <x14:dxf>
              <fill>
                <patternFill>
                  <bgColor rgb="FFFF0000"/>
                </patternFill>
              </fill>
            </x14:dxf>
          </x14:cfRule>
          <xm:sqref>K7</xm:sqref>
        </x14:conditionalFormatting>
        <x14:conditionalFormatting xmlns:xm="http://schemas.microsoft.com/office/excel/2006/main">
          <x14:cfRule type="expression" priority="696" id="{B7FB8260-0FF9-456D-AAB8-A2ADB90EFF9D}">
            <xm:f>AND(Title_Page!$B$4&lt;&gt;"E",H25&lt;&gt;H7+H16)</xm:f>
            <x14:dxf>
              <fill>
                <patternFill>
                  <bgColor rgb="FFFF0000"/>
                </patternFill>
              </fill>
            </x14:dxf>
          </x14:cfRule>
          <xm:sqref>H25</xm:sqref>
        </x14:conditionalFormatting>
        <x14:conditionalFormatting xmlns:xm="http://schemas.microsoft.com/office/excel/2006/main">
          <x14:cfRule type="expression" priority="698" id="{6935F6C1-9CF3-4AEA-9AC4-BA9C41278200}">
            <xm:f>AND(Title_Page!$B$4&lt;&gt;"E",H32&lt;&gt;H14+H23)</xm:f>
            <x14:dxf>
              <fill>
                <patternFill>
                  <bgColor rgb="FFFF0000"/>
                </patternFill>
              </fill>
            </x14:dxf>
          </x14:cfRule>
          <xm:sqref>H32</xm:sqref>
        </x14:conditionalFormatting>
        <x14:conditionalFormatting xmlns:xm="http://schemas.microsoft.com/office/excel/2006/main">
          <x14:cfRule type="expression" priority="697" id="{F142B385-B6FF-4BFE-A961-207BF98D81B4}">
            <xm:f>AND(Title_Page!$B$4&lt;&gt;"E",K25&lt;&gt;K7+K16)</xm:f>
            <x14:dxf>
              <fill>
                <patternFill>
                  <bgColor rgb="FFFF0000"/>
                </patternFill>
              </fill>
            </x14:dxf>
          </x14:cfRule>
          <xm:sqref>K25</xm:sqref>
        </x14:conditionalFormatting>
        <x14:conditionalFormatting xmlns:xm="http://schemas.microsoft.com/office/excel/2006/main">
          <x14:cfRule type="expression" priority="674" id="{63B46A4B-DC7C-4451-8C11-806582543BF1}">
            <xm:f>Title_Page!$B$4="E"</xm:f>
            <x14:dxf>
              <font>
                <strike val="0"/>
                <color theme="1"/>
              </font>
            </x14:dxf>
          </x14:cfRule>
          <xm:sqref>H16</xm:sqref>
        </x14:conditionalFormatting>
        <x14:conditionalFormatting xmlns:xm="http://schemas.microsoft.com/office/excel/2006/main">
          <x14:cfRule type="expression" priority="675" id="{845D65E6-6759-4121-86E7-6D77ED588530}">
            <xm:f>AND(Title_Page!$B$4="E",H16&lt;&gt;"//////////")</xm:f>
            <x14:dxf>
              <fill>
                <patternFill>
                  <bgColor rgb="FFFF0000"/>
                </patternFill>
              </fill>
            </x14:dxf>
          </x14:cfRule>
          <xm:sqref>H16</xm:sqref>
        </x14:conditionalFormatting>
        <x14:conditionalFormatting xmlns:xm="http://schemas.microsoft.com/office/excel/2006/main">
          <x14:cfRule type="expression" priority="624" id="{FBF142AF-3C68-4D82-8FF7-008D16C2156F}">
            <xm:f>AND(Title_Page!$B$4="E",K16&lt;&gt;"//////////")</xm:f>
            <x14:dxf>
              <fill>
                <patternFill>
                  <bgColor rgb="FFFF0000"/>
                </patternFill>
              </fill>
            </x14:dxf>
          </x14:cfRule>
          <xm:sqref>K16</xm:sqref>
        </x14:conditionalFormatting>
        <x14:conditionalFormatting xmlns:xm="http://schemas.microsoft.com/office/excel/2006/main">
          <x14:cfRule type="expression" priority="617" id="{016BF452-A943-46A6-BD39-3DAF296BC7C7}">
            <xm:f>AND(Title_Page!$B$4="E",H23&lt;&gt;"//////////")</xm:f>
            <x14:dxf>
              <fill>
                <patternFill>
                  <bgColor rgb="FFFF0000"/>
                </patternFill>
              </fill>
            </x14:dxf>
          </x14:cfRule>
          <xm:sqref>H23</xm:sqref>
        </x14:conditionalFormatting>
        <x14:conditionalFormatting xmlns:xm="http://schemas.microsoft.com/office/excel/2006/main">
          <x14:cfRule type="expression" priority="563" id="{2530C9E5-7D9A-45A2-9538-DA0D366DD6BB}">
            <xm:f>AND(Title_Page!$B$4&lt;&gt;"W",K68&lt;&gt;"//////////")</xm:f>
            <x14:dxf>
              <fill>
                <patternFill>
                  <bgColor rgb="FFFF0000"/>
                </patternFill>
              </fill>
            </x14:dxf>
          </x14:cfRule>
          <x14:cfRule type="expression" priority="564" id="{DBC6892E-7A73-4EBC-89E4-98C44C4DB343}">
            <xm:f>Title_Page!$B$4&lt;&gt;"W"</xm:f>
            <x14:dxf>
              <font>
                <color theme="1"/>
              </font>
            </x14:dxf>
          </x14:cfRule>
          <xm:sqref>K68</xm:sqref>
        </x14:conditionalFormatting>
        <x14:conditionalFormatting xmlns:xm="http://schemas.microsoft.com/office/excel/2006/main">
          <x14:cfRule type="expression" priority="559" id="{A1C1CF71-E703-4FD6-A133-4B950487A235}">
            <xm:f>Title_Page!$B$4="E"</xm:f>
            <x14:dxf>
              <font>
                <strike val="0"/>
                <color theme="1"/>
              </font>
            </x14:dxf>
          </x14:cfRule>
          <xm:sqref>H8</xm:sqref>
        </x14:conditionalFormatting>
        <x14:conditionalFormatting xmlns:xm="http://schemas.microsoft.com/office/excel/2006/main">
          <x14:cfRule type="expression" priority="560" id="{4E09FB3B-F92F-4149-8B6D-A5A4063D81D1}">
            <xm:f>AND(Title_Page!$B$4="E",H8&lt;&gt;"//////////")</xm:f>
            <x14:dxf>
              <fill>
                <patternFill>
                  <bgColor rgb="FFFF0000"/>
                </patternFill>
              </fill>
            </x14:dxf>
          </x14:cfRule>
          <xm:sqref>H8</xm:sqref>
        </x14:conditionalFormatting>
        <x14:conditionalFormatting xmlns:xm="http://schemas.microsoft.com/office/excel/2006/main">
          <x14:cfRule type="expression" priority="557" id="{C9091BB4-2716-452F-9DE7-A9AA289E8A11}">
            <xm:f>Title_Page!$B$4="E"</xm:f>
            <x14:dxf>
              <font>
                <strike val="0"/>
                <color theme="1"/>
              </font>
            </x14:dxf>
          </x14:cfRule>
          <xm:sqref>H9</xm:sqref>
        </x14:conditionalFormatting>
        <x14:conditionalFormatting xmlns:xm="http://schemas.microsoft.com/office/excel/2006/main">
          <x14:cfRule type="expression" priority="558" id="{515C6380-E4FF-4B12-8747-53055F2A6946}">
            <xm:f>AND(Title_Page!$B$4="E",H9&lt;&gt;"//////////")</xm:f>
            <x14:dxf>
              <fill>
                <patternFill>
                  <bgColor rgb="FFFF0000"/>
                </patternFill>
              </fill>
            </x14:dxf>
          </x14:cfRule>
          <xm:sqref>H9</xm:sqref>
        </x14:conditionalFormatting>
        <x14:conditionalFormatting xmlns:xm="http://schemas.microsoft.com/office/excel/2006/main">
          <x14:cfRule type="expression" priority="555" id="{0DC46CC7-E2C3-43AB-8E39-0ED88C6D0B30}">
            <xm:f>Title_Page!$B$4="E"</xm:f>
            <x14:dxf>
              <font>
                <strike val="0"/>
                <color theme="1"/>
              </font>
            </x14:dxf>
          </x14:cfRule>
          <xm:sqref>H10</xm:sqref>
        </x14:conditionalFormatting>
        <x14:conditionalFormatting xmlns:xm="http://schemas.microsoft.com/office/excel/2006/main">
          <x14:cfRule type="expression" priority="556" id="{363AD787-9713-4DA6-B41F-205F43E07165}">
            <xm:f>AND(Title_Page!$B$4="E",H10&lt;&gt;"//////////")</xm:f>
            <x14:dxf>
              <fill>
                <patternFill>
                  <bgColor rgb="FFFF0000"/>
                </patternFill>
              </fill>
            </x14:dxf>
          </x14:cfRule>
          <xm:sqref>H10</xm:sqref>
        </x14:conditionalFormatting>
        <x14:conditionalFormatting xmlns:xm="http://schemas.microsoft.com/office/excel/2006/main">
          <x14:cfRule type="expression" priority="553" id="{E3BD8746-41E6-4A0F-BF3D-F9C58AB975D1}">
            <xm:f>Title_Page!$B$4="E"</xm:f>
            <x14:dxf>
              <font>
                <strike val="0"/>
                <color theme="1"/>
              </font>
            </x14:dxf>
          </x14:cfRule>
          <xm:sqref>H11</xm:sqref>
        </x14:conditionalFormatting>
        <x14:conditionalFormatting xmlns:xm="http://schemas.microsoft.com/office/excel/2006/main">
          <x14:cfRule type="expression" priority="554" id="{63CF5E06-9E69-4F02-AC36-D3F0B5C67B49}">
            <xm:f>AND(Title_Page!$B$4="E",H11&lt;&gt;"//////////")</xm:f>
            <x14:dxf>
              <fill>
                <patternFill>
                  <bgColor rgb="FFFF0000"/>
                </patternFill>
              </fill>
            </x14:dxf>
          </x14:cfRule>
          <xm:sqref>H11</xm:sqref>
        </x14:conditionalFormatting>
        <x14:conditionalFormatting xmlns:xm="http://schemas.microsoft.com/office/excel/2006/main">
          <x14:cfRule type="expression" priority="551" id="{B9A2F1B7-A9E7-4923-BF22-9A303CF24ED9}">
            <xm:f>Title_Page!$B$4="E"</xm:f>
            <x14:dxf>
              <font>
                <strike val="0"/>
                <color theme="1"/>
              </font>
            </x14:dxf>
          </x14:cfRule>
          <xm:sqref>H12</xm:sqref>
        </x14:conditionalFormatting>
        <x14:conditionalFormatting xmlns:xm="http://schemas.microsoft.com/office/excel/2006/main">
          <x14:cfRule type="expression" priority="552" id="{4F6CF096-1328-4022-838B-29AA7F15B4D5}">
            <xm:f>AND(Title_Page!$B$4="E",H12&lt;&gt;"//////////")</xm:f>
            <x14:dxf>
              <fill>
                <patternFill>
                  <bgColor rgb="FFFF0000"/>
                </patternFill>
              </fill>
            </x14:dxf>
          </x14:cfRule>
          <xm:sqref>H12</xm:sqref>
        </x14:conditionalFormatting>
        <x14:conditionalFormatting xmlns:xm="http://schemas.microsoft.com/office/excel/2006/main">
          <x14:cfRule type="expression" priority="549" id="{FE71BC53-37E6-47A0-A3CA-D60BB820A2DA}">
            <xm:f>Title_Page!$B$4="E"</xm:f>
            <x14:dxf>
              <font>
                <strike val="0"/>
                <color theme="1"/>
              </font>
            </x14:dxf>
          </x14:cfRule>
          <xm:sqref>H13</xm:sqref>
        </x14:conditionalFormatting>
        <x14:conditionalFormatting xmlns:xm="http://schemas.microsoft.com/office/excel/2006/main">
          <x14:cfRule type="expression" priority="550" id="{9B4EAC3D-34B5-4737-9DE2-5AB57DDE2E54}">
            <xm:f>AND(Title_Page!$B$4="E",H13&lt;&gt;"//////////")</xm:f>
            <x14:dxf>
              <fill>
                <patternFill>
                  <bgColor rgb="FFFF0000"/>
                </patternFill>
              </fill>
            </x14:dxf>
          </x14:cfRule>
          <xm:sqref>H13</xm:sqref>
        </x14:conditionalFormatting>
        <x14:conditionalFormatting xmlns:xm="http://schemas.microsoft.com/office/excel/2006/main">
          <x14:cfRule type="expression" priority="547" id="{F3554DF9-147A-4606-B358-49BEAC713F66}">
            <xm:f>Title_Page!$B$4="E"</xm:f>
            <x14:dxf>
              <font>
                <strike val="0"/>
                <color theme="1"/>
              </font>
            </x14:dxf>
          </x14:cfRule>
          <xm:sqref>I7</xm:sqref>
        </x14:conditionalFormatting>
        <x14:conditionalFormatting xmlns:xm="http://schemas.microsoft.com/office/excel/2006/main">
          <x14:cfRule type="expression" priority="548" id="{D214173C-5A50-4894-A3A1-B9310A8BE963}">
            <xm:f>AND(Title_Page!$B$4="E",I7&lt;&gt;"//////////")</xm:f>
            <x14:dxf>
              <fill>
                <patternFill>
                  <bgColor rgb="FFFF0000"/>
                </patternFill>
              </fill>
            </x14:dxf>
          </x14:cfRule>
          <xm:sqref>I7</xm:sqref>
        </x14:conditionalFormatting>
        <x14:conditionalFormatting xmlns:xm="http://schemas.microsoft.com/office/excel/2006/main">
          <x14:cfRule type="expression" priority="545" id="{B890F63E-A95B-4A43-A8B1-E10BB5AB372D}">
            <xm:f>Title_Page!$B$4="E"</xm:f>
            <x14:dxf>
              <font>
                <strike val="0"/>
                <color theme="1"/>
              </font>
            </x14:dxf>
          </x14:cfRule>
          <xm:sqref>I8</xm:sqref>
        </x14:conditionalFormatting>
        <x14:conditionalFormatting xmlns:xm="http://schemas.microsoft.com/office/excel/2006/main">
          <x14:cfRule type="expression" priority="546" id="{6ABE7F09-9920-469D-95BB-6A6DD0B1B2B7}">
            <xm:f>AND(Title_Page!$B$4="E",I8&lt;&gt;"//////////")</xm:f>
            <x14:dxf>
              <fill>
                <patternFill>
                  <bgColor rgb="FFFF0000"/>
                </patternFill>
              </fill>
            </x14:dxf>
          </x14:cfRule>
          <xm:sqref>I8</xm:sqref>
        </x14:conditionalFormatting>
        <x14:conditionalFormatting xmlns:xm="http://schemas.microsoft.com/office/excel/2006/main">
          <x14:cfRule type="expression" priority="543" id="{549AA589-5632-49B4-904F-11194F13413A}">
            <xm:f>Title_Page!$B$4="E"</xm:f>
            <x14:dxf>
              <font>
                <strike val="0"/>
                <color theme="1"/>
              </font>
            </x14:dxf>
          </x14:cfRule>
          <xm:sqref>I9</xm:sqref>
        </x14:conditionalFormatting>
        <x14:conditionalFormatting xmlns:xm="http://schemas.microsoft.com/office/excel/2006/main">
          <x14:cfRule type="expression" priority="544" id="{612B0275-58FE-43AF-B9F6-E7CD7C474836}">
            <xm:f>AND(Title_Page!$B$4="E",I9&lt;&gt;"//////////")</xm:f>
            <x14:dxf>
              <fill>
                <patternFill>
                  <bgColor rgb="FFFF0000"/>
                </patternFill>
              </fill>
            </x14:dxf>
          </x14:cfRule>
          <xm:sqref>I9</xm:sqref>
        </x14:conditionalFormatting>
        <x14:conditionalFormatting xmlns:xm="http://schemas.microsoft.com/office/excel/2006/main">
          <x14:cfRule type="expression" priority="541" id="{073533C3-A7D5-4B3A-8851-2720ABAF17CD}">
            <xm:f>Title_Page!$B$4="E"</xm:f>
            <x14:dxf>
              <font>
                <strike val="0"/>
                <color theme="1"/>
              </font>
            </x14:dxf>
          </x14:cfRule>
          <xm:sqref>I10</xm:sqref>
        </x14:conditionalFormatting>
        <x14:conditionalFormatting xmlns:xm="http://schemas.microsoft.com/office/excel/2006/main">
          <x14:cfRule type="expression" priority="542" id="{40DB8239-F56B-4D29-9A92-A3BD21E04C37}">
            <xm:f>AND(Title_Page!$B$4="E",I10&lt;&gt;"//////////")</xm:f>
            <x14:dxf>
              <fill>
                <patternFill>
                  <bgColor rgb="FFFF0000"/>
                </patternFill>
              </fill>
            </x14:dxf>
          </x14:cfRule>
          <xm:sqref>I10</xm:sqref>
        </x14:conditionalFormatting>
        <x14:conditionalFormatting xmlns:xm="http://schemas.microsoft.com/office/excel/2006/main">
          <x14:cfRule type="expression" priority="539" id="{A25310A3-25F9-453F-89F9-25698F268F4B}">
            <xm:f>Title_Page!$B$4="E"</xm:f>
            <x14:dxf>
              <font>
                <strike val="0"/>
                <color theme="1"/>
              </font>
            </x14:dxf>
          </x14:cfRule>
          <xm:sqref>I11</xm:sqref>
        </x14:conditionalFormatting>
        <x14:conditionalFormatting xmlns:xm="http://schemas.microsoft.com/office/excel/2006/main">
          <x14:cfRule type="expression" priority="540" id="{E06184BD-CF38-465D-9884-3CFFA3395D0F}">
            <xm:f>AND(Title_Page!$B$4="E",I11&lt;&gt;"//////////")</xm:f>
            <x14:dxf>
              <fill>
                <patternFill>
                  <bgColor rgb="FFFF0000"/>
                </patternFill>
              </fill>
            </x14:dxf>
          </x14:cfRule>
          <xm:sqref>I11</xm:sqref>
        </x14:conditionalFormatting>
        <x14:conditionalFormatting xmlns:xm="http://schemas.microsoft.com/office/excel/2006/main">
          <x14:cfRule type="expression" priority="537" id="{B2BB3A24-361E-41FA-AC99-0EABC0B15120}">
            <xm:f>Title_Page!$B$4="E"</xm:f>
            <x14:dxf>
              <font>
                <strike val="0"/>
                <color theme="1"/>
              </font>
            </x14:dxf>
          </x14:cfRule>
          <xm:sqref>I12</xm:sqref>
        </x14:conditionalFormatting>
        <x14:conditionalFormatting xmlns:xm="http://schemas.microsoft.com/office/excel/2006/main">
          <x14:cfRule type="expression" priority="538" id="{61ECDB70-539D-478A-B1D2-A76B079AC6A3}">
            <xm:f>AND(Title_Page!$B$4="E",I12&lt;&gt;"//////////")</xm:f>
            <x14:dxf>
              <fill>
                <patternFill>
                  <bgColor rgb="FFFF0000"/>
                </patternFill>
              </fill>
            </x14:dxf>
          </x14:cfRule>
          <xm:sqref>I12</xm:sqref>
        </x14:conditionalFormatting>
        <x14:conditionalFormatting xmlns:xm="http://schemas.microsoft.com/office/excel/2006/main">
          <x14:cfRule type="expression" priority="535" id="{6370A582-FDF3-4E0A-AB96-6D9C88F92C9D}">
            <xm:f>Title_Page!$B$4="E"</xm:f>
            <x14:dxf>
              <font>
                <strike val="0"/>
                <color theme="1"/>
              </font>
            </x14:dxf>
          </x14:cfRule>
          <xm:sqref>I13</xm:sqref>
        </x14:conditionalFormatting>
        <x14:conditionalFormatting xmlns:xm="http://schemas.microsoft.com/office/excel/2006/main">
          <x14:cfRule type="expression" priority="536" id="{1AE18BF9-6F22-456D-8AC5-C133E3B28953}">
            <xm:f>AND(Title_Page!$B$4="E",I13&lt;&gt;"//////////")</xm:f>
            <x14:dxf>
              <fill>
                <patternFill>
                  <bgColor rgb="FFFF0000"/>
                </patternFill>
              </fill>
            </x14:dxf>
          </x14:cfRule>
          <xm:sqref>I13</xm:sqref>
        </x14:conditionalFormatting>
        <x14:conditionalFormatting xmlns:xm="http://schemas.microsoft.com/office/excel/2006/main">
          <x14:cfRule type="expression" priority="533" id="{939E5829-2207-42A6-B8EB-AA6F9F77608D}">
            <xm:f>Title_Page!$B$4="E"</xm:f>
            <x14:dxf>
              <font>
                <strike val="0"/>
                <color theme="1"/>
              </font>
            </x14:dxf>
          </x14:cfRule>
          <xm:sqref>J7</xm:sqref>
        </x14:conditionalFormatting>
        <x14:conditionalFormatting xmlns:xm="http://schemas.microsoft.com/office/excel/2006/main">
          <x14:cfRule type="expression" priority="534" id="{4F6FE00D-C94C-4E55-84D1-8893C4628681}">
            <xm:f>AND(Title_Page!$B$4="E",J7&lt;&gt;"//////////")</xm:f>
            <x14:dxf>
              <fill>
                <patternFill>
                  <bgColor rgb="FFFF0000"/>
                </patternFill>
              </fill>
            </x14:dxf>
          </x14:cfRule>
          <xm:sqref>J7</xm:sqref>
        </x14:conditionalFormatting>
        <x14:conditionalFormatting xmlns:xm="http://schemas.microsoft.com/office/excel/2006/main">
          <x14:cfRule type="expression" priority="531" id="{E992AB50-67D9-4C66-8369-2C7C5CA49A45}">
            <xm:f>Title_Page!$B$4="E"</xm:f>
            <x14:dxf>
              <font>
                <strike val="0"/>
                <color theme="1"/>
              </font>
            </x14:dxf>
          </x14:cfRule>
          <xm:sqref>J8</xm:sqref>
        </x14:conditionalFormatting>
        <x14:conditionalFormatting xmlns:xm="http://schemas.microsoft.com/office/excel/2006/main">
          <x14:cfRule type="expression" priority="532" id="{C31806C4-3254-407E-B587-F1F2D62F9CE4}">
            <xm:f>AND(Title_Page!$B$4="E",J8&lt;&gt;"//////////")</xm:f>
            <x14:dxf>
              <fill>
                <patternFill>
                  <bgColor rgb="FFFF0000"/>
                </patternFill>
              </fill>
            </x14:dxf>
          </x14:cfRule>
          <xm:sqref>J8</xm:sqref>
        </x14:conditionalFormatting>
        <x14:conditionalFormatting xmlns:xm="http://schemas.microsoft.com/office/excel/2006/main">
          <x14:cfRule type="expression" priority="529" id="{E07E3CB4-C92E-4058-BA8C-1DDDA89DB7A1}">
            <xm:f>Title_Page!$B$4="E"</xm:f>
            <x14:dxf>
              <font>
                <strike val="0"/>
                <color theme="1"/>
              </font>
            </x14:dxf>
          </x14:cfRule>
          <xm:sqref>J9</xm:sqref>
        </x14:conditionalFormatting>
        <x14:conditionalFormatting xmlns:xm="http://schemas.microsoft.com/office/excel/2006/main">
          <x14:cfRule type="expression" priority="530" id="{A41D797A-79C3-440B-BF21-EEE4F26FD3FD}">
            <xm:f>AND(Title_Page!$B$4="E",J9&lt;&gt;"//////////")</xm:f>
            <x14:dxf>
              <fill>
                <patternFill>
                  <bgColor rgb="FFFF0000"/>
                </patternFill>
              </fill>
            </x14:dxf>
          </x14:cfRule>
          <xm:sqref>J9</xm:sqref>
        </x14:conditionalFormatting>
        <x14:conditionalFormatting xmlns:xm="http://schemas.microsoft.com/office/excel/2006/main">
          <x14:cfRule type="expression" priority="527" id="{177AE216-9354-4ADA-A97F-491E2C556845}">
            <xm:f>Title_Page!$B$4="E"</xm:f>
            <x14:dxf>
              <font>
                <strike val="0"/>
                <color theme="1"/>
              </font>
            </x14:dxf>
          </x14:cfRule>
          <xm:sqref>J10</xm:sqref>
        </x14:conditionalFormatting>
        <x14:conditionalFormatting xmlns:xm="http://schemas.microsoft.com/office/excel/2006/main">
          <x14:cfRule type="expression" priority="528" id="{A2A6B48B-0905-4B09-9BCC-A3830C2CF09F}">
            <xm:f>AND(Title_Page!$B$4="E",J10&lt;&gt;"//////////")</xm:f>
            <x14:dxf>
              <fill>
                <patternFill>
                  <bgColor rgb="FFFF0000"/>
                </patternFill>
              </fill>
            </x14:dxf>
          </x14:cfRule>
          <xm:sqref>J10</xm:sqref>
        </x14:conditionalFormatting>
        <x14:conditionalFormatting xmlns:xm="http://schemas.microsoft.com/office/excel/2006/main">
          <x14:cfRule type="expression" priority="525" id="{8DE8124D-A6ED-471D-8521-E7DF131BF0B9}">
            <xm:f>Title_Page!$B$4="E"</xm:f>
            <x14:dxf>
              <font>
                <strike val="0"/>
                <color theme="1"/>
              </font>
            </x14:dxf>
          </x14:cfRule>
          <xm:sqref>J11</xm:sqref>
        </x14:conditionalFormatting>
        <x14:conditionalFormatting xmlns:xm="http://schemas.microsoft.com/office/excel/2006/main">
          <x14:cfRule type="expression" priority="526" id="{BB9F1D45-F91C-4E6C-94CA-33ACE42B09B1}">
            <xm:f>AND(Title_Page!$B$4="E",J11&lt;&gt;"//////////")</xm:f>
            <x14:dxf>
              <fill>
                <patternFill>
                  <bgColor rgb="FFFF0000"/>
                </patternFill>
              </fill>
            </x14:dxf>
          </x14:cfRule>
          <xm:sqref>J11</xm:sqref>
        </x14:conditionalFormatting>
        <x14:conditionalFormatting xmlns:xm="http://schemas.microsoft.com/office/excel/2006/main">
          <x14:cfRule type="expression" priority="523" id="{779A63F7-C2D3-4807-92AE-130E7E0A306C}">
            <xm:f>Title_Page!$B$4="E"</xm:f>
            <x14:dxf>
              <font>
                <strike val="0"/>
                <color theme="1"/>
              </font>
            </x14:dxf>
          </x14:cfRule>
          <xm:sqref>J12</xm:sqref>
        </x14:conditionalFormatting>
        <x14:conditionalFormatting xmlns:xm="http://schemas.microsoft.com/office/excel/2006/main">
          <x14:cfRule type="expression" priority="524" id="{2ED92E37-4F3D-4A6F-8EB2-3F89FC7AF134}">
            <xm:f>AND(Title_Page!$B$4="E",J12&lt;&gt;"//////////")</xm:f>
            <x14:dxf>
              <fill>
                <patternFill>
                  <bgColor rgb="FFFF0000"/>
                </patternFill>
              </fill>
            </x14:dxf>
          </x14:cfRule>
          <xm:sqref>J12</xm:sqref>
        </x14:conditionalFormatting>
        <x14:conditionalFormatting xmlns:xm="http://schemas.microsoft.com/office/excel/2006/main">
          <x14:cfRule type="expression" priority="521" id="{982B3985-1F4D-41DD-8582-F117BC5C656D}">
            <xm:f>Title_Page!$B$4="E"</xm:f>
            <x14:dxf>
              <font>
                <strike val="0"/>
                <color theme="1"/>
              </font>
            </x14:dxf>
          </x14:cfRule>
          <xm:sqref>J13</xm:sqref>
        </x14:conditionalFormatting>
        <x14:conditionalFormatting xmlns:xm="http://schemas.microsoft.com/office/excel/2006/main">
          <x14:cfRule type="expression" priority="522" id="{B66DAE8D-32CB-431D-9360-87FA16C25AFE}">
            <xm:f>AND(Title_Page!$B$4="E",J13&lt;&gt;"//////////")</xm:f>
            <x14:dxf>
              <fill>
                <patternFill>
                  <bgColor rgb="FFFF0000"/>
                </patternFill>
              </fill>
            </x14:dxf>
          </x14:cfRule>
          <xm:sqref>J13</xm:sqref>
        </x14:conditionalFormatting>
        <x14:conditionalFormatting xmlns:xm="http://schemas.microsoft.com/office/excel/2006/main">
          <x14:cfRule type="expression" priority="520" id="{8A21D3F6-6ACC-4610-889C-438E37AF43C0}">
            <xm:f>AND(Title_Page!$B$4="E",K8&lt;&gt;"//////////")</xm:f>
            <x14:dxf>
              <fill>
                <patternFill>
                  <bgColor rgb="FFFF0000"/>
                </patternFill>
              </fill>
            </x14:dxf>
          </x14:cfRule>
          <xm:sqref>K8</xm:sqref>
        </x14:conditionalFormatting>
        <x14:conditionalFormatting xmlns:xm="http://schemas.microsoft.com/office/excel/2006/main">
          <x14:cfRule type="expression" priority="519" id="{1A042C42-C676-4E5A-97D6-DF3CB1D3195C}">
            <xm:f>AND(Title_Page!$B$4="E",K9&lt;&gt;"//////////")</xm:f>
            <x14:dxf>
              <fill>
                <patternFill>
                  <bgColor rgb="FFFF0000"/>
                </patternFill>
              </fill>
            </x14:dxf>
          </x14:cfRule>
          <xm:sqref>K9</xm:sqref>
        </x14:conditionalFormatting>
        <x14:conditionalFormatting xmlns:xm="http://schemas.microsoft.com/office/excel/2006/main">
          <x14:cfRule type="expression" priority="518" id="{0292A22E-1CC1-4CEC-B8DA-B640F5FD9D41}">
            <xm:f>AND(Title_Page!$B$4="E",K10&lt;&gt;"//////////")</xm:f>
            <x14:dxf>
              <fill>
                <patternFill>
                  <bgColor rgb="FFFF0000"/>
                </patternFill>
              </fill>
            </x14:dxf>
          </x14:cfRule>
          <xm:sqref>K10</xm:sqref>
        </x14:conditionalFormatting>
        <x14:conditionalFormatting xmlns:xm="http://schemas.microsoft.com/office/excel/2006/main">
          <x14:cfRule type="expression" priority="517" id="{37EE0837-867C-445E-855D-4EF38D396FB4}">
            <xm:f>AND(Title_Page!$B$4="E",K11&lt;&gt;"//////////")</xm:f>
            <x14:dxf>
              <fill>
                <patternFill>
                  <bgColor rgb="FFFF0000"/>
                </patternFill>
              </fill>
            </x14:dxf>
          </x14:cfRule>
          <xm:sqref>K11</xm:sqref>
        </x14:conditionalFormatting>
        <x14:conditionalFormatting xmlns:xm="http://schemas.microsoft.com/office/excel/2006/main">
          <x14:cfRule type="expression" priority="516" id="{A6A99705-0018-45BE-BE84-AD137940EF98}">
            <xm:f>AND(Title_Page!$B$4="E",K12&lt;&gt;"//////////")</xm:f>
            <x14:dxf>
              <fill>
                <patternFill>
                  <bgColor rgb="FFFF0000"/>
                </patternFill>
              </fill>
            </x14:dxf>
          </x14:cfRule>
          <xm:sqref>K12</xm:sqref>
        </x14:conditionalFormatting>
        <x14:conditionalFormatting xmlns:xm="http://schemas.microsoft.com/office/excel/2006/main">
          <x14:cfRule type="expression" priority="515" id="{9519F925-F092-40B5-A521-EAE1DAA559D0}">
            <xm:f>AND(Title_Page!$B$4="E",K13&lt;&gt;"//////////")</xm:f>
            <x14:dxf>
              <fill>
                <patternFill>
                  <bgColor rgb="FFFF0000"/>
                </patternFill>
              </fill>
            </x14:dxf>
          </x14:cfRule>
          <xm:sqref>K13</xm:sqref>
        </x14:conditionalFormatting>
        <x14:conditionalFormatting xmlns:xm="http://schemas.microsoft.com/office/excel/2006/main">
          <x14:cfRule type="expression" priority="513" id="{7D3DCA02-CABE-42C5-B095-5651A0049A09}">
            <xm:f>Title_Page!$B$4="E"</xm:f>
            <x14:dxf>
              <font>
                <strike val="0"/>
                <color theme="1"/>
              </font>
            </x14:dxf>
          </x14:cfRule>
          <xm:sqref>H17</xm:sqref>
        </x14:conditionalFormatting>
        <x14:conditionalFormatting xmlns:xm="http://schemas.microsoft.com/office/excel/2006/main">
          <x14:cfRule type="expression" priority="514" id="{AC29C708-34DE-4332-93F6-67471CD1CDBC}">
            <xm:f>AND(Title_Page!$B$4="E",H17&lt;&gt;"//////////")</xm:f>
            <x14:dxf>
              <fill>
                <patternFill>
                  <bgColor rgb="FFFF0000"/>
                </patternFill>
              </fill>
            </x14:dxf>
          </x14:cfRule>
          <xm:sqref>H17</xm:sqref>
        </x14:conditionalFormatting>
        <x14:conditionalFormatting xmlns:xm="http://schemas.microsoft.com/office/excel/2006/main">
          <x14:cfRule type="expression" priority="511" id="{D310A49C-B414-4605-8AE4-A0F9FB0A9912}">
            <xm:f>Title_Page!$B$4="E"</xm:f>
            <x14:dxf>
              <font>
                <strike val="0"/>
                <color theme="1"/>
              </font>
            </x14:dxf>
          </x14:cfRule>
          <xm:sqref>H18</xm:sqref>
        </x14:conditionalFormatting>
        <x14:conditionalFormatting xmlns:xm="http://schemas.microsoft.com/office/excel/2006/main">
          <x14:cfRule type="expression" priority="512" id="{FB203709-5A2C-4ED7-BF80-142C7540ED0C}">
            <xm:f>AND(Title_Page!$B$4="E",H18&lt;&gt;"//////////")</xm:f>
            <x14:dxf>
              <fill>
                <patternFill>
                  <bgColor rgb="FFFF0000"/>
                </patternFill>
              </fill>
            </x14:dxf>
          </x14:cfRule>
          <xm:sqref>H18</xm:sqref>
        </x14:conditionalFormatting>
        <x14:conditionalFormatting xmlns:xm="http://schemas.microsoft.com/office/excel/2006/main">
          <x14:cfRule type="expression" priority="509" id="{7E721BFD-8176-48D0-8CA2-6BFF1D9E71E9}">
            <xm:f>Title_Page!$B$4="E"</xm:f>
            <x14:dxf>
              <font>
                <strike val="0"/>
                <color theme="1"/>
              </font>
            </x14:dxf>
          </x14:cfRule>
          <xm:sqref>H19</xm:sqref>
        </x14:conditionalFormatting>
        <x14:conditionalFormatting xmlns:xm="http://schemas.microsoft.com/office/excel/2006/main">
          <x14:cfRule type="expression" priority="510" id="{5555EF2F-DA2F-4715-AFE4-7D0275D18FF8}">
            <xm:f>AND(Title_Page!$B$4="E",H19&lt;&gt;"//////////")</xm:f>
            <x14:dxf>
              <fill>
                <patternFill>
                  <bgColor rgb="FFFF0000"/>
                </patternFill>
              </fill>
            </x14:dxf>
          </x14:cfRule>
          <xm:sqref>H19</xm:sqref>
        </x14:conditionalFormatting>
        <x14:conditionalFormatting xmlns:xm="http://schemas.microsoft.com/office/excel/2006/main">
          <x14:cfRule type="expression" priority="507" id="{14A2335C-5747-46A5-90A7-D0D8B6C8179E}">
            <xm:f>Title_Page!$B$4="E"</xm:f>
            <x14:dxf>
              <font>
                <strike val="0"/>
                <color theme="1"/>
              </font>
            </x14:dxf>
          </x14:cfRule>
          <xm:sqref>H20</xm:sqref>
        </x14:conditionalFormatting>
        <x14:conditionalFormatting xmlns:xm="http://schemas.microsoft.com/office/excel/2006/main">
          <x14:cfRule type="expression" priority="508" id="{984A727F-312E-4A3F-ADD3-37D2C1C9EB4B}">
            <xm:f>AND(Title_Page!$B$4="E",H20&lt;&gt;"//////////")</xm:f>
            <x14:dxf>
              <fill>
                <patternFill>
                  <bgColor rgb="FFFF0000"/>
                </patternFill>
              </fill>
            </x14:dxf>
          </x14:cfRule>
          <xm:sqref>H20</xm:sqref>
        </x14:conditionalFormatting>
        <x14:conditionalFormatting xmlns:xm="http://schemas.microsoft.com/office/excel/2006/main">
          <x14:cfRule type="expression" priority="505" id="{D6E03CD6-CDA0-43DF-98F0-578F0536434C}">
            <xm:f>Title_Page!$B$4="E"</xm:f>
            <x14:dxf>
              <font>
                <strike val="0"/>
                <color theme="1"/>
              </font>
            </x14:dxf>
          </x14:cfRule>
          <xm:sqref>H21</xm:sqref>
        </x14:conditionalFormatting>
        <x14:conditionalFormatting xmlns:xm="http://schemas.microsoft.com/office/excel/2006/main">
          <x14:cfRule type="expression" priority="506" id="{79F024F5-61B0-4894-A7E0-89B1D6CD3516}">
            <xm:f>AND(Title_Page!$B$4="E",H21&lt;&gt;"//////////")</xm:f>
            <x14:dxf>
              <fill>
                <patternFill>
                  <bgColor rgb="FFFF0000"/>
                </patternFill>
              </fill>
            </x14:dxf>
          </x14:cfRule>
          <xm:sqref>H21</xm:sqref>
        </x14:conditionalFormatting>
        <x14:conditionalFormatting xmlns:xm="http://schemas.microsoft.com/office/excel/2006/main">
          <x14:cfRule type="expression" priority="503" id="{39234DFA-9455-42FC-9314-87B195F2E4E9}">
            <xm:f>Title_Page!$B$4="E"</xm:f>
            <x14:dxf>
              <font>
                <strike val="0"/>
                <color theme="1"/>
              </font>
            </x14:dxf>
          </x14:cfRule>
          <xm:sqref>H22</xm:sqref>
        </x14:conditionalFormatting>
        <x14:conditionalFormatting xmlns:xm="http://schemas.microsoft.com/office/excel/2006/main">
          <x14:cfRule type="expression" priority="504" id="{25CDB2B7-A485-41A0-8364-55AB5C479FBB}">
            <xm:f>AND(Title_Page!$B$4="E",H22&lt;&gt;"//////////")</xm:f>
            <x14:dxf>
              <fill>
                <patternFill>
                  <bgColor rgb="FFFF0000"/>
                </patternFill>
              </fill>
            </x14:dxf>
          </x14:cfRule>
          <xm:sqref>H22</xm:sqref>
        </x14:conditionalFormatting>
        <x14:conditionalFormatting xmlns:xm="http://schemas.microsoft.com/office/excel/2006/main">
          <x14:cfRule type="expression" priority="501" id="{92015F71-BFB6-4B71-B12B-6CF5EB50CA5D}">
            <xm:f>Title_Page!$B$4="E"</xm:f>
            <x14:dxf>
              <font>
                <strike val="0"/>
                <color theme="1"/>
              </font>
            </x14:dxf>
          </x14:cfRule>
          <xm:sqref>I16</xm:sqref>
        </x14:conditionalFormatting>
        <x14:conditionalFormatting xmlns:xm="http://schemas.microsoft.com/office/excel/2006/main">
          <x14:cfRule type="expression" priority="502" id="{7EEB5211-D345-485D-8861-D9D72E2EBFF7}">
            <xm:f>AND(Title_Page!$B$4="E",I16&lt;&gt;"//////////")</xm:f>
            <x14:dxf>
              <fill>
                <patternFill>
                  <bgColor rgb="FFFF0000"/>
                </patternFill>
              </fill>
            </x14:dxf>
          </x14:cfRule>
          <xm:sqref>I16</xm:sqref>
        </x14:conditionalFormatting>
        <x14:conditionalFormatting xmlns:xm="http://schemas.microsoft.com/office/excel/2006/main">
          <x14:cfRule type="expression" priority="499" id="{6B56E734-0752-4DCA-8E69-F689E81E9F0A}">
            <xm:f>Title_Page!$B$4="E"</xm:f>
            <x14:dxf>
              <font>
                <strike val="0"/>
                <color theme="1"/>
              </font>
            </x14:dxf>
          </x14:cfRule>
          <xm:sqref>I17</xm:sqref>
        </x14:conditionalFormatting>
        <x14:conditionalFormatting xmlns:xm="http://schemas.microsoft.com/office/excel/2006/main">
          <x14:cfRule type="expression" priority="500" id="{5218004E-32B0-454C-A5CE-88F9EEFF1F2A}">
            <xm:f>AND(Title_Page!$B$4="E",I17&lt;&gt;"//////////")</xm:f>
            <x14:dxf>
              <fill>
                <patternFill>
                  <bgColor rgb="FFFF0000"/>
                </patternFill>
              </fill>
            </x14:dxf>
          </x14:cfRule>
          <xm:sqref>I17</xm:sqref>
        </x14:conditionalFormatting>
        <x14:conditionalFormatting xmlns:xm="http://schemas.microsoft.com/office/excel/2006/main">
          <x14:cfRule type="expression" priority="497" id="{3FF2DF86-5E2D-40C7-B4C1-2AB0719376A0}">
            <xm:f>Title_Page!$B$4="E"</xm:f>
            <x14:dxf>
              <font>
                <strike val="0"/>
                <color theme="1"/>
              </font>
            </x14:dxf>
          </x14:cfRule>
          <xm:sqref>I18</xm:sqref>
        </x14:conditionalFormatting>
        <x14:conditionalFormatting xmlns:xm="http://schemas.microsoft.com/office/excel/2006/main">
          <x14:cfRule type="expression" priority="498" id="{8504408F-7081-44B1-AC34-5348ECF8410D}">
            <xm:f>AND(Title_Page!$B$4="E",I18&lt;&gt;"//////////")</xm:f>
            <x14:dxf>
              <fill>
                <patternFill>
                  <bgColor rgb="FFFF0000"/>
                </patternFill>
              </fill>
            </x14:dxf>
          </x14:cfRule>
          <xm:sqref>I18</xm:sqref>
        </x14:conditionalFormatting>
        <x14:conditionalFormatting xmlns:xm="http://schemas.microsoft.com/office/excel/2006/main">
          <x14:cfRule type="expression" priority="495" id="{12AD41E1-4724-4728-8A92-2B7DB8DB0264}">
            <xm:f>Title_Page!$B$4="E"</xm:f>
            <x14:dxf>
              <font>
                <strike val="0"/>
                <color theme="1"/>
              </font>
            </x14:dxf>
          </x14:cfRule>
          <xm:sqref>I19</xm:sqref>
        </x14:conditionalFormatting>
        <x14:conditionalFormatting xmlns:xm="http://schemas.microsoft.com/office/excel/2006/main">
          <x14:cfRule type="expression" priority="496" id="{E7BFAFC8-E0F9-4640-9BC9-086EAE82B80E}">
            <xm:f>AND(Title_Page!$B$4="E",I19&lt;&gt;"//////////")</xm:f>
            <x14:dxf>
              <fill>
                <patternFill>
                  <bgColor rgb="FFFF0000"/>
                </patternFill>
              </fill>
            </x14:dxf>
          </x14:cfRule>
          <xm:sqref>I19</xm:sqref>
        </x14:conditionalFormatting>
        <x14:conditionalFormatting xmlns:xm="http://schemas.microsoft.com/office/excel/2006/main">
          <x14:cfRule type="expression" priority="493" id="{4E6DE809-1101-43AA-88E5-158E466250D0}">
            <xm:f>Title_Page!$B$4="E"</xm:f>
            <x14:dxf>
              <font>
                <strike val="0"/>
                <color theme="1"/>
              </font>
            </x14:dxf>
          </x14:cfRule>
          <xm:sqref>I20</xm:sqref>
        </x14:conditionalFormatting>
        <x14:conditionalFormatting xmlns:xm="http://schemas.microsoft.com/office/excel/2006/main">
          <x14:cfRule type="expression" priority="494" id="{3D48C222-8DE6-456A-B85E-DC9F324EFF2B}">
            <xm:f>AND(Title_Page!$B$4="E",I20&lt;&gt;"//////////")</xm:f>
            <x14:dxf>
              <fill>
                <patternFill>
                  <bgColor rgb="FFFF0000"/>
                </patternFill>
              </fill>
            </x14:dxf>
          </x14:cfRule>
          <xm:sqref>I20</xm:sqref>
        </x14:conditionalFormatting>
        <x14:conditionalFormatting xmlns:xm="http://schemas.microsoft.com/office/excel/2006/main">
          <x14:cfRule type="expression" priority="491" id="{00A361C4-1163-4D32-9020-5C26C628CC4E}">
            <xm:f>Title_Page!$B$4="E"</xm:f>
            <x14:dxf>
              <font>
                <strike val="0"/>
                <color theme="1"/>
              </font>
            </x14:dxf>
          </x14:cfRule>
          <xm:sqref>I21</xm:sqref>
        </x14:conditionalFormatting>
        <x14:conditionalFormatting xmlns:xm="http://schemas.microsoft.com/office/excel/2006/main">
          <x14:cfRule type="expression" priority="492" id="{8106B15F-BC61-4CAD-86D9-968C2CCC4EF7}">
            <xm:f>AND(Title_Page!$B$4="E",I21&lt;&gt;"//////////")</xm:f>
            <x14:dxf>
              <fill>
                <patternFill>
                  <bgColor rgb="FFFF0000"/>
                </patternFill>
              </fill>
            </x14:dxf>
          </x14:cfRule>
          <xm:sqref>I21</xm:sqref>
        </x14:conditionalFormatting>
        <x14:conditionalFormatting xmlns:xm="http://schemas.microsoft.com/office/excel/2006/main">
          <x14:cfRule type="expression" priority="489" id="{3826803D-6A36-4863-80F6-50D19B355880}">
            <xm:f>Title_Page!$B$4="E"</xm:f>
            <x14:dxf>
              <font>
                <strike val="0"/>
                <color theme="1"/>
              </font>
            </x14:dxf>
          </x14:cfRule>
          <xm:sqref>I22</xm:sqref>
        </x14:conditionalFormatting>
        <x14:conditionalFormatting xmlns:xm="http://schemas.microsoft.com/office/excel/2006/main">
          <x14:cfRule type="expression" priority="490" id="{5641FCA8-D0C1-4162-9AD5-6D8F0A619F94}">
            <xm:f>AND(Title_Page!$B$4="E",I22&lt;&gt;"//////////")</xm:f>
            <x14:dxf>
              <fill>
                <patternFill>
                  <bgColor rgb="FFFF0000"/>
                </patternFill>
              </fill>
            </x14:dxf>
          </x14:cfRule>
          <xm:sqref>I22</xm:sqref>
        </x14:conditionalFormatting>
        <x14:conditionalFormatting xmlns:xm="http://schemas.microsoft.com/office/excel/2006/main">
          <x14:cfRule type="expression" priority="487" id="{E7A40AE9-E1B1-427A-A276-0B681DDD6774}">
            <xm:f>Title_Page!$B$4="E"</xm:f>
            <x14:dxf>
              <font>
                <strike val="0"/>
                <color theme="1"/>
              </font>
            </x14:dxf>
          </x14:cfRule>
          <xm:sqref>J16</xm:sqref>
        </x14:conditionalFormatting>
        <x14:conditionalFormatting xmlns:xm="http://schemas.microsoft.com/office/excel/2006/main">
          <x14:cfRule type="expression" priority="488" id="{C9977084-855E-4BA3-ABBE-C47117533557}">
            <xm:f>AND(Title_Page!$B$4="E",J16&lt;&gt;"//////////")</xm:f>
            <x14:dxf>
              <fill>
                <patternFill>
                  <bgColor rgb="FFFF0000"/>
                </patternFill>
              </fill>
            </x14:dxf>
          </x14:cfRule>
          <xm:sqref>J16</xm:sqref>
        </x14:conditionalFormatting>
        <x14:conditionalFormatting xmlns:xm="http://schemas.microsoft.com/office/excel/2006/main">
          <x14:cfRule type="expression" priority="485" id="{2C63C660-9907-463A-A9F3-A7692E370A89}">
            <xm:f>Title_Page!$B$4="E"</xm:f>
            <x14:dxf>
              <font>
                <strike val="0"/>
                <color theme="1"/>
              </font>
            </x14:dxf>
          </x14:cfRule>
          <xm:sqref>J17</xm:sqref>
        </x14:conditionalFormatting>
        <x14:conditionalFormatting xmlns:xm="http://schemas.microsoft.com/office/excel/2006/main">
          <x14:cfRule type="expression" priority="486" id="{8B443CC9-D98F-4A58-A080-7A554FA4207D}">
            <xm:f>AND(Title_Page!$B$4="E",J17&lt;&gt;"//////////")</xm:f>
            <x14:dxf>
              <fill>
                <patternFill>
                  <bgColor rgb="FFFF0000"/>
                </patternFill>
              </fill>
            </x14:dxf>
          </x14:cfRule>
          <xm:sqref>J17</xm:sqref>
        </x14:conditionalFormatting>
        <x14:conditionalFormatting xmlns:xm="http://schemas.microsoft.com/office/excel/2006/main">
          <x14:cfRule type="expression" priority="483" id="{D4655F00-DC03-4E11-9887-A8665A4C994D}">
            <xm:f>Title_Page!$B$4="E"</xm:f>
            <x14:dxf>
              <font>
                <strike val="0"/>
                <color theme="1"/>
              </font>
            </x14:dxf>
          </x14:cfRule>
          <xm:sqref>J18</xm:sqref>
        </x14:conditionalFormatting>
        <x14:conditionalFormatting xmlns:xm="http://schemas.microsoft.com/office/excel/2006/main">
          <x14:cfRule type="expression" priority="484" id="{1B7FC970-F2BA-49BE-8C6A-5A54CD21141E}">
            <xm:f>AND(Title_Page!$B$4="E",J18&lt;&gt;"//////////")</xm:f>
            <x14:dxf>
              <fill>
                <patternFill>
                  <bgColor rgb="FFFF0000"/>
                </patternFill>
              </fill>
            </x14:dxf>
          </x14:cfRule>
          <xm:sqref>J18</xm:sqref>
        </x14:conditionalFormatting>
        <x14:conditionalFormatting xmlns:xm="http://schemas.microsoft.com/office/excel/2006/main">
          <x14:cfRule type="expression" priority="481" id="{D2C5E11C-8F0D-43EE-8F68-EA2F9467CAA0}">
            <xm:f>Title_Page!$B$4="E"</xm:f>
            <x14:dxf>
              <font>
                <strike val="0"/>
                <color theme="1"/>
              </font>
            </x14:dxf>
          </x14:cfRule>
          <xm:sqref>J19</xm:sqref>
        </x14:conditionalFormatting>
        <x14:conditionalFormatting xmlns:xm="http://schemas.microsoft.com/office/excel/2006/main">
          <x14:cfRule type="expression" priority="482" id="{89C69DC9-47FE-4298-AF04-431D5C99B8A4}">
            <xm:f>AND(Title_Page!$B$4="E",J19&lt;&gt;"//////////")</xm:f>
            <x14:dxf>
              <fill>
                <patternFill>
                  <bgColor rgb="FFFF0000"/>
                </patternFill>
              </fill>
            </x14:dxf>
          </x14:cfRule>
          <xm:sqref>J19</xm:sqref>
        </x14:conditionalFormatting>
        <x14:conditionalFormatting xmlns:xm="http://schemas.microsoft.com/office/excel/2006/main">
          <x14:cfRule type="expression" priority="479" id="{89C76C3E-B480-4E89-B7CA-5741F08C103E}">
            <xm:f>Title_Page!$B$4="E"</xm:f>
            <x14:dxf>
              <font>
                <strike val="0"/>
                <color theme="1"/>
              </font>
            </x14:dxf>
          </x14:cfRule>
          <xm:sqref>J20</xm:sqref>
        </x14:conditionalFormatting>
        <x14:conditionalFormatting xmlns:xm="http://schemas.microsoft.com/office/excel/2006/main">
          <x14:cfRule type="expression" priority="480" id="{861C2D71-4FE5-43D4-9E7E-72C1D3F43D15}">
            <xm:f>AND(Title_Page!$B$4="E",J20&lt;&gt;"//////////")</xm:f>
            <x14:dxf>
              <fill>
                <patternFill>
                  <bgColor rgb="FFFF0000"/>
                </patternFill>
              </fill>
            </x14:dxf>
          </x14:cfRule>
          <xm:sqref>J20</xm:sqref>
        </x14:conditionalFormatting>
        <x14:conditionalFormatting xmlns:xm="http://schemas.microsoft.com/office/excel/2006/main">
          <x14:cfRule type="expression" priority="477" id="{57F9CF5F-EB15-46E0-B253-B1DFD54037BA}">
            <xm:f>Title_Page!$B$4="E"</xm:f>
            <x14:dxf>
              <font>
                <strike val="0"/>
                <color theme="1"/>
              </font>
            </x14:dxf>
          </x14:cfRule>
          <xm:sqref>J21</xm:sqref>
        </x14:conditionalFormatting>
        <x14:conditionalFormatting xmlns:xm="http://schemas.microsoft.com/office/excel/2006/main">
          <x14:cfRule type="expression" priority="478" id="{8FDB73ED-C075-43AF-A63C-A9F247F6F5A0}">
            <xm:f>AND(Title_Page!$B$4="E",J21&lt;&gt;"//////////")</xm:f>
            <x14:dxf>
              <fill>
                <patternFill>
                  <bgColor rgb="FFFF0000"/>
                </patternFill>
              </fill>
            </x14:dxf>
          </x14:cfRule>
          <xm:sqref>J21</xm:sqref>
        </x14:conditionalFormatting>
        <x14:conditionalFormatting xmlns:xm="http://schemas.microsoft.com/office/excel/2006/main">
          <x14:cfRule type="expression" priority="475" id="{AD63A8E0-558C-44FA-AA5D-6216C9F5929C}">
            <xm:f>Title_Page!$B$4="E"</xm:f>
            <x14:dxf>
              <font>
                <strike val="0"/>
                <color theme="1"/>
              </font>
            </x14:dxf>
          </x14:cfRule>
          <xm:sqref>J22</xm:sqref>
        </x14:conditionalFormatting>
        <x14:conditionalFormatting xmlns:xm="http://schemas.microsoft.com/office/excel/2006/main">
          <x14:cfRule type="expression" priority="476" id="{EC146ABA-BCF3-455A-AC2C-E5CD873F24A6}">
            <xm:f>AND(Title_Page!$B$4="E",J22&lt;&gt;"//////////")</xm:f>
            <x14:dxf>
              <fill>
                <patternFill>
                  <bgColor rgb="FFFF0000"/>
                </patternFill>
              </fill>
            </x14:dxf>
          </x14:cfRule>
          <xm:sqref>J22</xm:sqref>
        </x14:conditionalFormatting>
        <x14:conditionalFormatting xmlns:xm="http://schemas.microsoft.com/office/excel/2006/main">
          <x14:cfRule type="expression" priority="474" id="{5D0A0C69-76E3-4CAA-90DF-3DC885CEDC3A}">
            <xm:f>AND(Title_Page!$B$4="E",K17&lt;&gt;"//////////")</xm:f>
            <x14:dxf>
              <fill>
                <patternFill>
                  <bgColor rgb="FFFF0000"/>
                </patternFill>
              </fill>
            </x14:dxf>
          </x14:cfRule>
          <xm:sqref>K17</xm:sqref>
        </x14:conditionalFormatting>
        <x14:conditionalFormatting xmlns:xm="http://schemas.microsoft.com/office/excel/2006/main">
          <x14:cfRule type="expression" priority="473" id="{DAD10ABD-A49B-4AA2-9284-6EEBC372261A}">
            <xm:f>AND(Title_Page!$B$4="E",K18&lt;&gt;"//////////")</xm:f>
            <x14:dxf>
              <fill>
                <patternFill>
                  <bgColor rgb="FFFF0000"/>
                </patternFill>
              </fill>
            </x14:dxf>
          </x14:cfRule>
          <xm:sqref>K18</xm:sqref>
        </x14:conditionalFormatting>
        <x14:conditionalFormatting xmlns:xm="http://schemas.microsoft.com/office/excel/2006/main">
          <x14:cfRule type="expression" priority="472" id="{6998AC91-725B-4A32-A540-709A6A808429}">
            <xm:f>AND(Title_Page!$B$4="E",K19&lt;&gt;"//////////")</xm:f>
            <x14:dxf>
              <fill>
                <patternFill>
                  <bgColor rgb="FFFF0000"/>
                </patternFill>
              </fill>
            </x14:dxf>
          </x14:cfRule>
          <xm:sqref>K19</xm:sqref>
        </x14:conditionalFormatting>
        <x14:conditionalFormatting xmlns:xm="http://schemas.microsoft.com/office/excel/2006/main">
          <x14:cfRule type="expression" priority="471" id="{C863F00E-7B69-4E64-A2C9-2E25F8FDCCD3}">
            <xm:f>AND(Title_Page!$B$4="E",K20&lt;&gt;"//////////")</xm:f>
            <x14:dxf>
              <fill>
                <patternFill>
                  <bgColor rgb="FFFF0000"/>
                </patternFill>
              </fill>
            </x14:dxf>
          </x14:cfRule>
          <xm:sqref>K20</xm:sqref>
        </x14:conditionalFormatting>
        <x14:conditionalFormatting xmlns:xm="http://schemas.microsoft.com/office/excel/2006/main">
          <x14:cfRule type="expression" priority="470" id="{B3B78AA8-3DB8-4722-8276-27477F56FDEE}">
            <xm:f>AND(Title_Page!$B$4="E",K21&lt;&gt;"//////////")</xm:f>
            <x14:dxf>
              <fill>
                <patternFill>
                  <bgColor rgb="FFFF0000"/>
                </patternFill>
              </fill>
            </x14:dxf>
          </x14:cfRule>
          <xm:sqref>K21</xm:sqref>
        </x14:conditionalFormatting>
        <x14:conditionalFormatting xmlns:xm="http://schemas.microsoft.com/office/excel/2006/main">
          <x14:cfRule type="expression" priority="469" id="{BC331A74-DB9A-45A4-86C4-4CCD2D9D31B6}">
            <xm:f>AND(Title_Page!$B$4="E",K22&lt;&gt;"//////////")</xm:f>
            <x14:dxf>
              <fill>
                <patternFill>
                  <bgColor rgb="FFFF0000"/>
                </patternFill>
              </fill>
            </x14:dxf>
          </x14:cfRule>
          <xm:sqref>K22</xm:sqref>
        </x14:conditionalFormatting>
        <x14:conditionalFormatting xmlns:xm="http://schemas.microsoft.com/office/excel/2006/main">
          <x14:cfRule type="expression" priority="468" id="{AAE3E1EC-81F0-4C1A-BB20-625361AB6527}">
            <xm:f>AND(Title_Page!$B$4="E",I23&lt;&gt;"//////////")</xm:f>
            <x14:dxf>
              <fill>
                <patternFill>
                  <bgColor rgb="FFFF0000"/>
                </patternFill>
              </fill>
            </x14:dxf>
          </x14:cfRule>
          <xm:sqref>I23</xm:sqref>
        </x14:conditionalFormatting>
        <x14:conditionalFormatting xmlns:xm="http://schemas.microsoft.com/office/excel/2006/main">
          <x14:cfRule type="expression" priority="467" id="{AA72D83D-8BCB-4ECF-AD73-39E4D425FC06}">
            <xm:f>AND(Title_Page!$B$4="E",J23&lt;&gt;"//////////")</xm:f>
            <x14:dxf>
              <fill>
                <patternFill>
                  <bgColor rgb="FFFF0000"/>
                </patternFill>
              </fill>
            </x14:dxf>
          </x14:cfRule>
          <xm:sqref>J23</xm:sqref>
        </x14:conditionalFormatting>
        <x14:conditionalFormatting xmlns:xm="http://schemas.microsoft.com/office/excel/2006/main">
          <x14:cfRule type="expression" priority="466" id="{E935A9D9-FDB4-4E1C-BB34-09D74420965A}">
            <xm:f>AND(Title_Page!$B$4="E",K23&lt;&gt;"//////////")</xm:f>
            <x14:dxf>
              <fill>
                <patternFill>
                  <bgColor rgb="FFFF0000"/>
                </patternFill>
              </fill>
            </x14:dxf>
          </x14:cfRule>
          <xm:sqref>K23</xm:sqref>
        </x14:conditionalFormatting>
        <x14:conditionalFormatting xmlns:xm="http://schemas.microsoft.com/office/excel/2006/main">
          <x14:cfRule type="expression" priority="453" id="{10E773AD-3B2E-4DB6-B7D8-E37C74B025FC}">
            <xm:f>Title_Page!$B$4&lt;&gt;"E"</xm:f>
            <x14:dxf>
              <font>
                <color theme="1"/>
              </font>
              <fill>
                <patternFill patternType="none">
                  <bgColor auto="1"/>
                </patternFill>
              </fill>
            </x14:dxf>
          </x14:cfRule>
          <xm:sqref>I25</xm:sqref>
        </x14:conditionalFormatting>
        <x14:conditionalFormatting xmlns:xm="http://schemas.microsoft.com/office/excel/2006/main">
          <x14:cfRule type="expression" priority="452" id="{A707A53A-5D52-4C06-9D18-20209B6CF356}">
            <xm:f>AND(Title_Page!$B$4&lt;&gt;"E",I25&lt;&gt;I7+I16)</xm:f>
            <x14:dxf>
              <fill>
                <patternFill>
                  <bgColor rgb="FFFF0000"/>
                </patternFill>
              </fill>
            </x14:dxf>
          </x14:cfRule>
          <xm:sqref>I25</xm:sqref>
        </x14:conditionalFormatting>
        <x14:conditionalFormatting xmlns:xm="http://schemas.microsoft.com/office/excel/2006/main">
          <x14:cfRule type="expression" priority="439" id="{53B63C3E-FE50-4DB0-B19C-9396684A05DD}">
            <xm:f>Title_Page!$B$4&lt;&gt;"E"</xm:f>
            <x14:dxf>
              <font>
                <color theme="1"/>
              </font>
              <fill>
                <patternFill patternType="none">
                  <bgColor auto="1"/>
                </patternFill>
              </fill>
            </x14:dxf>
          </x14:cfRule>
          <xm:sqref>J25</xm:sqref>
        </x14:conditionalFormatting>
        <x14:conditionalFormatting xmlns:xm="http://schemas.microsoft.com/office/excel/2006/main">
          <x14:cfRule type="expression" priority="438" id="{6C1B1A74-1CCB-4C1D-9419-15347DAE801E}">
            <xm:f>AND(Title_Page!$B$4&lt;&gt;"E",J25&lt;&gt;J7+J16)</xm:f>
            <x14:dxf>
              <fill>
                <patternFill>
                  <bgColor rgb="FFFF0000"/>
                </patternFill>
              </fill>
            </x14:dxf>
          </x14:cfRule>
          <xm:sqref>J25</xm:sqref>
        </x14:conditionalFormatting>
        <x14:conditionalFormatting xmlns:xm="http://schemas.microsoft.com/office/excel/2006/main">
          <x14:cfRule type="expression" priority="437" id="{A80EF9B3-CD8F-4068-8A23-F33251F0425B}">
            <xm:f>Title_Page!$B$4&lt;&gt;"E"</xm:f>
            <x14:dxf>
              <font>
                <color theme="1"/>
              </font>
              <fill>
                <patternFill patternType="none">
                  <bgColor auto="1"/>
                </patternFill>
              </fill>
            </x14:dxf>
          </x14:cfRule>
          <xm:sqref>J25</xm:sqref>
        </x14:conditionalFormatting>
        <x14:conditionalFormatting xmlns:xm="http://schemas.microsoft.com/office/excel/2006/main">
          <x14:cfRule type="expression" priority="436" id="{AF99737E-2AC5-4632-86F2-DF94F99444FC}">
            <xm:f>AND(Title_Page!$B$4&lt;&gt;"E",J25&lt;&gt;J7+J16)</xm:f>
            <x14:dxf>
              <fill>
                <patternFill>
                  <bgColor rgb="FFFF0000"/>
                </patternFill>
              </fill>
            </x14:dxf>
          </x14:cfRule>
          <xm:sqref>J25</xm:sqref>
        </x14:conditionalFormatting>
        <x14:conditionalFormatting xmlns:xm="http://schemas.microsoft.com/office/excel/2006/main">
          <x14:cfRule type="expression" priority="424" id="{8C9E238D-2D46-42F6-BC16-6ECB8365244D}">
            <xm:f>AND(Title_Page!$B$4&lt;&gt;"E",K27&lt;&gt;K9+K18)</xm:f>
            <x14:dxf>
              <fill>
                <patternFill>
                  <bgColor rgb="FFFF0000"/>
                </patternFill>
              </fill>
            </x14:dxf>
          </x14:cfRule>
          <xm:sqref>K27</xm:sqref>
        </x14:conditionalFormatting>
        <x14:conditionalFormatting xmlns:xm="http://schemas.microsoft.com/office/excel/2006/main">
          <x14:cfRule type="expression" priority="425" id="{93D46F48-E7DD-4279-8059-C64A79E3572B}">
            <xm:f>AND(Title_Page!$B$4&lt;&gt;"E",K26&lt;&gt;K8+K17)</xm:f>
            <x14:dxf>
              <fill>
                <patternFill>
                  <bgColor rgb="FFFF0000"/>
                </patternFill>
              </fill>
            </x14:dxf>
          </x14:cfRule>
          <xm:sqref>K26</xm:sqref>
        </x14:conditionalFormatting>
        <x14:conditionalFormatting xmlns:xm="http://schemas.microsoft.com/office/excel/2006/main">
          <x14:cfRule type="expression" priority="420" id="{69527AF9-2FEC-403B-8D42-527D212AFAF8}">
            <xm:f>AND(Title_Page!$B$4&lt;&gt;"E",K31&lt;&gt;K13+K22)</xm:f>
            <x14:dxf>
              <fill>
                <patternFill>
                  <bgColor rgb="FFFF0000"/>
                </patternFill>
              </fill>
            </x14:dxf>
          </x14:cfRule>
          <xm:sqref>K31</xm:sqref>
        </x14:conditionalFormatting>
        <x14:conditionalFormatting xmlns:xm="http://schemas.microsoft.com/office/excel/2006/main">
          <x14:cfRule type="expression" priority="422" id="{586DD797-C0D0-4475-9500-C8F3F4601F89}">
            <xm:f>AND(Title_Page!$B$4&lt;&gt;"E",K29&lt;&gt;K11+K20)</xm:f>
            <x14:dxf>
              <fill>
                <patternFill>
                  <bgColor rgb="FFFF0000"/>
                </patternFill>
              </fill>
            </x14:dxf>
          </x14:cfRule>
          <xm:sqref>K29</xm:sqref>
        </x14:conditionalFormatting>
        <x14:conditionalFormatting xmlns:xm="http://schemas.microsoft.com/office/excel/2006/main">
          <x14:cfRule type="expression" priority="421" id="{4D24C3C3-7540-4097-A1B0-29460D631AE5}">
            <xm:f>AND(Title_Page!$B$4&lt;&gt;"E",K30&lt;&gt;K12+K21)</xm:f>
            <x14:dxf>
              <fill>
                <patternFill>
                  <bgColor rgb="FFFF0000"/>
                </patternFill>
              </fill>
            </x14:dxf>
          </x14:cfRule>
          <xm:sqref>K30</xm:sqref>
        </x14:conditionalFormatting>
        <x14:conditionalFormatting xmlns:xm="http://schemas.microsoft.com/office/excel/2006/main">
          <x14:cfRule type="expression" priority="419" id="{5DA4BA24-D40A-4175-9144-B52007D270F2}">
            <xm:f>AND(Title_Page!$B$4&lt;&gt;"E",I32&lt;&gt;I14+I23)</xm:f>
            <x14:dxf>
              <fill>
                <patternFill>
                  <bgColor rgb="FFFF0000"/>
                </patternFill>
              </fill>
            </x14:dxf>
          </x14:cfRule>
          <xm:sqref>I32</xm:sqref>
        </x14:conditionalFormatting>
        <x14:conditionalFormatting xmlns:xm="http://schemas.microsoft.com/office/excel/2006/main">
          <x14:cfRule type="expression" priority="418" id="{5B8B0D39-065A-4EDA-B6F7-B870054D9DA5}">
            <xm:f>AND(Title_Page!$B$4&lt;&gt;"E",J32&lt;&gt;J14+J23)</xm:f>
            <x14:dxf>
              <fill>
                <patternFill>
                  <bgColor rgb="FFFF0000"/>
                </patternFill>
              </fill>
            </x14:dxf>
          </x14:cfRule>
          <xm:sqref>J32</xm:sqref>
        </x14:conditionalFormatting>
        <x14:conditionalFormatting xmlns:xm="http://schemas.microsoft.com/office/excel/2006/main">
          <x14:cfRule type="expression" priority="417" id="{9D452417-B1A0-4DE2-8DEC-4440BB04182A}">
            <xm:f>AND(Title_Page!$B$4&lt;&gt;"E",K32&lt;&gt;K14+K23)</xm:f>
            <x14:dxf>
              <fill>
                <patternFill>
                  <bgColor rgb="FFFF0000"/>
                </patternFill>
              </fill>
            </x14:dxf>
          </x14:cfRule>
          <xm:sqref>K32</xm:sqref>
        </x14:conditionalFormatting>
        <x14:conditionalFormatting xmlns:xm="http://schemas.microsoft.com/office/excel/2006/main">
          <x14:cfRule type="expression" priority="415" id="{1A232DBB-7134-43E0-B26C-5D909EE96CD1}">
            <xm:f>AND(Title_Page!$B$4&lt;&gt;"W",K69&lt;&gt;"//////////")</xm:f>
            <x14:dxf>
              <fill>
                <patternFill>
                  <bgColor rgb="FFFF0000"/>
                </patternFill>
              </fill>
            </x14:dxf>
          </x14:cfRule>
          <x14:cfRule type="expression" priority="416" id="{C4BADDF9-05AD-4718-8312-8B79E6597FEA}">
            <xm:f>Title_Page!$B$4&lt;&gt;"W"</xm:f>
            <x14:dxf>
              <font>
                <color theme="1"/>
              </font>
            </x14:dxf>
          </x14:cfRule>
          <xm:sqref>K69</xm:sqref>
        </x14:conditionalFormatting>
        <x14:conditionalFormatting xmlns:xm="http://schemas.microsoft.com/office/excel/2006/main">
          <x14:cfRule type="expression" priority="374" id="{66509A4B-A532-40BF-88FD-C0EFBA1F7EAE}">
            <xm:f>Title_Page!$B$4="E"</xm:f>
            <x14:dxf>
              <font>
                <strike val="0"/>
                <color theme="1"/>
              </font>
            </x14:dxf>
          </x14:cfRule>
          <xm:sqref>L7</xm:sqref>
        </x14:conditionalFormatting>
        <x14:conditionalFormatting xmlns:xm="http://schemas.microsoft.com/office/excel/2006/main">
          <x14:cfRule type="expression" priority="371" id="{C02675D4-5D60-4773-A0BD-A7C813093412}">
            <xm:f>Title_Page!$B$4&lt;&gt;"E"</xm:f>
            <x14:dxf>
              <font>
                <color theme="1"/>
              </font>
              <fill>
                <patternFill patternType="none">
                  <bgColor auto="1"/>
                </patternFill>
              </fill>
            </x14:dxf>
          </x14:cfRule>
          <xm:sqref>L25</xm:sqref>
        </x14:conditionalFormatting>
        <x14:conditionalFormatting xmlns:xm="http://schemas.microsoft.com/office/excel/2006/main">
          <x14:cfRule type="expression" priority="375" id="{772ED806-15E0-4A91-9900-F9C2CD067898}">
            <xm:f>AND(Title_Page!$B$4="E",L7&lt;&gt;"//////////")</xm:f>
            <x14:dxf>
              <fill>
                <patternFill>
                  <bgColor rgb="FFFF0000"/>
                </patternFill>
              </fill>
            </x14:dxf>
          </x14:cfRule>
          <xm:sqref>L7</xm:sqref>
        </x14:conditionalFormatting>
        <x14:conditionalFormatting xmlns:xm="http://schemas.microsoft.com/office/excel/2006/main">
          <x14:cfRule type="expression" priority="372" id="{E48B815F-085F-42BE-BDF3-EB1798890A28}">
            <xm:f>AND(Title_Page!$B$4="E",O7&lt;&gt;"//////////")</xm:f>
            <x14:dxf>
              <fill>
                <patternFill>
                  <bgColor rgb="FFFF0000"/>
                </patternFill>
              </fill>
            </x14:dxf>
          </x14:cfRule>
          <xm:sqref>O7</xm:sqref>
        </x14:conditionalFormatting>
        <x14:conditionalFormatting xmlns:xm="http://schemas.microsoft.com/office/excel/2006/main">
          <x14:cfRule type="expression" priority="368" id="{456F192D-024A-4CE1-A6DF-D6FBD90D30E7}">
            <xm:f>AND(Title_Page!$B$4&lt;&gt;"E",L25&lt;&gt;L7+L16)</xm:f>
            <x14:dxf>
              <fill>
                <patternFill>
                  <bgColor rgb="FFFF0000"/>
                </patternFill>
              </fill>
            </x14:dxf>
          </x14:cfRule>
          <xm:sqref>L25</xm:sqref>
        </x14:conditionalFormatting>
        <x14:conditionalFormatting xmlns:xm="http://schemas.microsoft.com/office/excel/2006/main">
          <x14:cfRule type="expression" priority="370" id="{9BB544E7-47E0-4173-8D24-1E48B525FC3B}">
            <xm:f>AND(Title_Page!$B$4&lt;&gt;"E",L32&lt;&gt;L14+L23)</xm:f>
            <x14:dxf>
              <fill>
                <patternFill>
                  <bgColor rgb="FFFF0000"/>
                </patternFill>
              </fill>
            </x14:dxf>
          </x14:cfRule>
          <xm:sqref>L32</xm:sqref>
        </x14:conditionalFormatting>
        <x14:conditionalFormatting xmlns:xm="http://schemas.microsoft.com/office/excel/2006/main">
          <x14:cfRule type="expression" priority="369" id="{4EA177F7-BFC0-40A6-8792-FB8324A32BAA}">
            <xm:f>AND(Title_Page!$B$4&lt;&gt;"E",O25&lt;&gt;O7+O16)</xm:f>
            <x14:dxf>
              <fill>
                <patternFill>
                  <bgColor rgb="FFFF0000"/>
                </patternFill>
              </fill>
            </x14:dxf>
          </x14:cfRule>
          <xm:sqref>O25</xm:sqref>
        </x14:conditionalFormatting>
        <x14:conditionalFormatting xmlns:xm="http://schemas.microsoft.com/office/excel/2006/main">
          <x14:cfRule type="expression" priority="366" id="{D37695EE-F7EE-45F8-89C8-7AE41681B4A4}">
            <xm:f>Title_Page!$B$4="E"</xm:f>
            <x14:dxf>
              <font>
                <strike val="0"/>
                <color theme="1"/>
              </font>
            </x14:dxf>
          </x14:cfRule>
          <xm:sqref>L16</xm:sqref>
        </x14:conditionalFormatting>
        <x14:conditionalFormatting xmlns:xm="http://schemas.microsoft.com/office/excel/2006/main">
          <x14:cfRule type="expression" priority="367" id="{B79F8427-09A3-4886-A29F-6FCF649376B9}">
            <xm:f>AND(Title_Page!$B$4="E",L16&lt;&gt;"//////////")</xm:f>
            <x14:dxf>
              <fill>
                <patternFill>
                  <bgColor rgb="FFFF0000"/>
                </patternFill>
              </fill>
            </x14:dxf>
          </x14:cfRule>
          <xm:sqref>L16</xm:sqref>
        </x14:conditionalFormatting>
        <x14:conditionalFormatting xmlns:xm="http://schemas.microsoft.com/office/excel/2006/main">
          <x14:cfRule type="expression" priority="362" id="{9DDC5220-41B5-4B9C-B52B-2434BE5B65A9}">
            <xm:f>AND(Title_Page!$B$4="E",O16&lt;&gt;"//////////")</xm:f>
            <x14:dxf>
              <fill>
                <patternFill>
                  <bgColor rgb="FFFF0000"/>
                </patternFill>
              </fill>
            </x14:dxf>
          </x14:cfRule>
          <xm:sqref>O16</xm:sqref>
        </x14:conditionalFormatting>
        <x14:conditionalFormatting xmlns:xm="http://schemas.microsoft.com/office/excel/2006/main">
          <x14:cfRule type="expression" priority="361" id="{C72D74F3-2228-420F-900A-670BCDE66671}">
            <xm:f>AND(Title_Page!$B$4="E",L23&lt;&gt;"//////////")</xm:f>
            <x14:dxf>
              <fill>
                <patternFill>
                  <bgColor rgb="FFFF0000"/>
                </patternFill>
              </fill>
            </x14:dxf>
          </x14:cfRule>
          <xm:sqref>L23</xm:sqref>
        </x14:conditionalFormatting>
        <x14:conditionalFormatting xmlns:xm="http://schemas.microsoft.com/office/excel/2006/main">
          <x14:cfRule type="expression" priority="357" id="{33E94947-5B19-4EF6-8038-501017481046}">
            <xm:f>Title_Page!$B$4="E"</xm:f>
            <x14:dxf>
              <font>
                <strike val="0"/>
                <color theme="1"/>
              </font>
            </x14:dxf>
          </x14:cfRule>
          <xm:sqref>L8</xm:sqref>
        </x14:conditionalFormatting>
        <x14:conditionalFormatting xmlns:xm="http://schemas.microsoft.com/office/excel/2006/main">
          <x14:cfRule type="expression" priority="358" id="{0BC5C4A7-C79C-4303-858F-A954E20A6719}">
            <xm:f>AND(Title_Page!$B$4="E",L8&lt;&gt;"//////////")</xm:f>
            <x14:dxf>
              <fill>
                <patternFill>
                  <bgColor rgb="FFFF0000"/>
                </patternFill>
              </fill>
            </x14:dxf>
          </x14:cfRule>
          <xm:sqref>L8</xm:sqref>
        </x14:conditionalFormatting>
        <x14:conditionalFormatting xmlns:xm="http://schemas.microsoft.com/office/excel/2006/main">
          <x14:cfRule type="expression" priority="355" id="{5EB15216-CE68-4C92-AE75-0CBB7FA72E70}">
            <xm:f>Title_Page!$B$4="E"</xm:f>
            <x14:dxf>
              <font>
                <strike val="0"/>
                <color theme="1"/>
              </font>
            </x14:dxf>
          </x14:cfRule>
          <xm:sqref>L9</xm:sqref>
        </x14:conditionalFormatting>
        <x14:conditionalFormatting xmlns:xm="http://schemas.microsoft.com/office/excel/2006/main">
          <x14:cfRule type="expression" priority="356" id="{FBB408F6-9715-42FA-9172-B76F0505ADD2}">
            <xm:f>AND(Title_Page!$B$4="E",L9&lt;&gt;"//////////")</xm:f>
            <x14:dxf>
              <fill>
                <patternFill>
                  <bgColor rgb="FFFF0000"/>
                </patternFill>
              </fill>
            </x14:dxf>
          </x14:cfRule>
          <xm:sqref>L9</xm:sqref>
        </x14:conditionalFormatting>
        <x14:conditionalFormatting xmlns:xm="http://schemas.microsoft.com/office/excel/2006/main">
          <x14:cfRule type="expression" priority="353" id="{C45F3DFE-498A-4771-AAE0-184DA15DCA59}">
            <xm:f>Title_Page!$B$4="E"</xm:f>
            <x14:dxf>
              <font>
                <strike val="0"/>
                <color theme="1"/>
              </font>
            </x14:dxf>
          </x14:cfRule>
          <xm:sqref>L10</xm:sqref>
        </x14:conditionalFormatting>
        <x14:conditionalFormatting xmlns:xm="http://schemas.microsoft.com/office/excel/2006/main">
          <x14:cfRule type="expression" priority="354" id="{33A0EB50-D8DC-4CDB-AEF4-72790863D831}">
            <xm:f>AND(Title_Page!$B$4="E",L10&lt;&gt;"//////////")</xm:f>
            <x14:dxf>
              <fill>
                <patternFill>
                  <bgColor rgb="FFFF0000"/>
                </patternFill>
              </fill>
            </x14:dxf>
          </x14:cfRule>
          <xm:sqref>L10</xm:sqref>
        </x14:conditionalFormatting>
        <x14:conditionalFormatting xmlns:xm="http://schemas.microsoft.com/office/excel/2006/main">
          <x14:cfRule type="expression" priority="351" id="{D9E1508C-9C83-4D41-8928-026B816E736F}">
            <xm:f>Title_Page!$B$4="E"</xm:f>
            <x14:dxf>
              <font>
                <strike val="0"/>
                <color theme="1"/>
              </font>
            </x14:dxf>
          </x14:cfRule>
          <xm:sqref>L11</xm:sqref>
        </x14:conditionalFormatting>
        <x14:conditionalFormatting xmlns:xm="http://schemas.microsoft.com/office/excel/2006/main">
          <x14:cfRule type="expression" priority="352" id="{273BB66A-F3E8-4FA9-AC58-C65E52D3F672}">
            <xm:f>AND(Title_Page!$B$4="E",L11&lt;&gt;"//////////")</xm:f>
            <x14:dxf>
              <fill>
                <patternFill>
                  <bgColor rgb="FFFF0000"/>
                </patternFill>
              </fill>
            </x14:dxf>
          </x14:cfRule>
          <xm:sqref>L11</xm:sqref>
        </x14:conditionalFormatting>
        <x14:conditionalFormatting xmlns:xm="http://schemas.microsoft.com/office/excel/2006/main">
          <x14:cfRule type="expression" priority="349" id="{6307F52C-3495-47E5-A07D-2787A8E75F12}">
            <xm:f>Title_Page!$B$4="E"</xm:f>
            <x14:dxf>
              <font>
                <strike val="0"/>
                <color theme="1"/>
              </font>
            </x14:dxf>
          </x14:cfRule>
          <xm:sqref>L12</xm:sqref>
        </x14:conditionalFormatting>
        <x14:conditionalFormatting xmlns:xm="http://schemas.microsoft.com/office/excel/2006/main">
          <x14:cfRule type="expression" priority="350" id="{B654B6D9-135E-455F-9F9B-070FF7549E03}">
            <xm:f>AND(Title_Page!$B$4="E",L12&lt;&gt;"//////////")</xm:f>
            <x14:dxf>
              <fill>
                <patternFill>
                  <bgColor rgb="FFFF0000"/>
                </patternFill>
              </fill>
            </x14:dxf>
          </x14:cfRule>
          <xm:sqref>L12</xm:sqref>
        </x14:conditionalFormatting>
        <x14:conditionalFormatting xmlns:xm="http://schemas.microsoft.com/office/excel/2006/main">
          <x14:cfRule type="expression" priority="347" id="{C3E08E98-A031-4993-A798-4200A3D07362}">
            <xm:f>Title_Page!$B$4="E"</xm:f>
            <x14:dxf>
              <font>
                <strike val="0"/>
                <color theme="1"/>
              </font>
            </x14:dxf>
          </x14:cfRule>
          <xm:sqref>L13</xm:sqref>
        </x14:conditionalFormatting>
        <x14:conditionalFormatting xmlns:xm="http://schemas.microsoft.com/office/excel/2006/main">
          <x14:cfRule type="expression" priority="348" id="{9563584B-C8C8-4204-ACF1-F6B0DAE83A68}">
            <xm:f>AND(Title_Page!$B$4="E",L13&lt;&gt;"//////////")</xm:f>
            <x14:dxf>
              <fill>
                <patternFill>
                  <bgColor rgb="FFFF0000"/>
                </patternFill>
              </fill>
            </x14:dxf>
          </x14:cfRule>
          <xm:sqref>L13</xm:sqref>
        </x14:conditionalFormatting>
        <x14:conditionalFormatting xmlns:xm="http://schemas.microsoft.com/office/excel/2006/main">
          <x14:cfRule type="expression" priority="345" id="{BCF6F48D-1463-4832-A14E-0DFF06FE26FD}">
            <xm:f>Title_Page!$B$4="E"</xm:f>
            <x14:dxf>
              <font>
                <strike val="0"/>
                <color theme="1"/>
              </font>
            </x14:dxf>
          </x14:cfRule>
          <xm:sqref>M7</xm:sqref>
        </x14:conditionalFormatting>
        <x14:conditionalFormatting xmlns:xm="http://schemas.microsoft.com/office/excel/2006/main">
          <x14:cfRule type="expression" priority="346" id="{6016C4EF-04BC-49F3-8981-B4D28CF4D291}">
            <xm:f>AND(Title_Page!$B$4="E",M7&lt;&gt;"//////////")</xm:f>
            <x14:dxf>
              <fill>
                <patternFill>
                  <bgColor rgb="FFFF0000"/>
                </patternFill>
              </fill>
            </x14:dxf>
          </x14:cfRule>
          <xm:sqref>M7</xm:sqref>
        </x14:conditionalFormatting>
        <x14:conditionalFormatting xmlns:xm="http://schemas.microsoft.com/office/excel/2006/main">
          <x14:cfRule type="expression" priority="343" id="{BBA17FEC-9243-4B2B-9F47-1AF201BF3832}">
            <xm:f>Title_Page!$B$4="E"</xm:f>
            <x14:dxf>
              <font>
                <strike val="0"/>
                <color theme="1"/>
              </font>
            </x14:dxf>
          </x14:cfRule>
          <xm:sqref>M8</xm:sqref>
        </x14:conditionalFormatting>
        <x14:conditionalFormatting xmlns:xm="http://schemas.microsoft.com/office/excel/2006/main">
          <x14:cfRule type="expression" priority="344" id="{316C8F4E-839F-4E2F-8E51-26A3FE2EC103}">
            <xm:f>AND(Title_Page!$B$4="E",M8&lt;&gt;"//////////")</xm:f>
            <x14:dxf>
              <fill>
                <patternFill>
                  <bgColor rgb="FFFF0000"/>
                </patternFill>
              </fill>
            </x14:dxf>
          </x14:cfRule>
          <xm:sqref>M8</xm:sqref>
        </x14:conditionalFormatting>
        <x14:conditionalFormatting xmlns:xm="http://schemas.microsoft.com/office/excel/2006/main">
          <x14:cfRule type="expression" priority="341" id="{917FE5D4-CFB0-4967-8FDA-497B31061FFB}">
            <xm:f>Title_Page!$B$4="E"</xm:f>
            <x14:dxf>
              <font>
                <strike val="0"/>
                <color theme="1"/>
              </font>
            </x14:dxf>
          </x14:cfRule>
          <xm:sqref>M9</xm:sqref>
        </x14:conditionalFormatting>
        <x14:conditionalFormatting xmlns:xm="http://schemas.microsoft.com/office/excel/2006/main">
          <x14:cfRule type="expression" priority="342" id="{BCC2652E-6D89-4548-8D0D-90713EF65D90}">
            <xm:f>AND(Title_Page!$B$4="E",M9&lt;&gt;"//////////")</xm:f>
            <x14:dxf>
              <fill>
                <patternFill>
                  <bgColor rgb="FFFF0000"/>
                </patternFill>
              </fill>
            </x14:dxf>
          </x14:cfRule>
          <xm:sqref>M9</xm:sqref>
        </x14:conditionalFormatting>
        <x14:conditionalFormatting xmlns:xm="http://schemas.microsoft.com/office/excel/2006/main">
          <x14:cfRule type="expression" priority="339" id="{77463112-27B0-48FE-98EB-C7EE0C457E53}">
            <xm:f>Title_Page!$B$4="E"</xm:f>
            <x14:dxf>
              <font>
                <strike val="0"/>
                <color theme="1"/>
              </font>
            </x14:dxf>
          </x14:cfRule>
          <xm:sqref>M10</xm:sqref>
        </x14:conditionalFormatting>
        <x14:conditionalFormatting xmlns:xm="http://schemas.microsoft.com/office/excel/2006/main">
          <x14:cfRule type="expression" priority="340" id="{A286AB44-6B02-403F-AF6A-7DB7B8D403B8}">
            <xm:f>AND(Title_Page!$B$4="E",M10&lt;&gt;"//////////")</xm:f>
            <x14:dxf>
              <fill>
                <patternFill>
                  <bgColor rgb="FFFF0000"/>
                </patternFill>
              </fill>
            </x14:dxf>
          </x14:cfRule>
          <xm:sqref>M10</xm:sqref>
        </x14:conditionalFormatting>
        <x14:conditionalFormatting xmlns:xm="http://schemas.microsoft.com/office/excel/2006/main">
          <x14:cfRule type="expression" priority="337" id="{22829A7F-7A53-471F-9805-31799AC47F1B}">
            <xm:f>Title_Page!$B$4="E"</xm:f>
            <x14:dxf>
              <font>
                <strike val="0"/>
                <color theme="1"/>
              </font>
            </x14:dxf>
          </x14:cfRule>
          <xm:sqref>M11</xm:sqref>
        </x14:conditionalFormatting>
        <x14:conditionalFormatting xmlns:xm="http://schemas.microsoft.com/office/excel/2006/main">
          <x14:cfRule type="expression" priority="338" id="{D67C53DD-9764-4209-BCC0-25D67D103A37}">
            <xm:f>AND(Title_Page!$B$4="E",M11&lt;&gt;"//////////")</xm:f>
            <x14:dxf>
              <fill>
                <patternFill>
                  <bgColor rgb="FFFF0000"/>
                </patternFill>
              </fill>
            </x14:dxf>
          </x14:cfRule>
          <xm:sqref>M11</xm:sqref>
        </x14:conditionalFormatting>
        <x14:conditionalFormatting xmlns:xm="http://schemas.microsoft.com/office/excel/2006/main">
          <x14:cfRule type="expression" priority="335" id="{31ED62B0-E189-474D-8F6C-CCBEDF327B9D}">
            <xm:f>Title_Page!$B$4="E"</xm:f>
            <x14:dxf>
              <font>
                <strike val="0"/>
                <color theme="1"/>
              </font>
            </x14:dxf>
          </x14:cfRule>
          <xm:sqref>M12</xm:sqref>
        </x14:conditionalFormatting>
        <x14:conditionalFormatting xmlns:xm="http://schemas.microsoft.com/office/excel/2006/main">
          <x14:cfRule type="expression" priority="336" id="{BA829257-4624-44B8-ABC3-00BDB4750FDA}">
            <xm:f>AND(Title_Page!$B$4="E",M12&lt;&gt;"//////////")</xm:f>
            <x14:dxf>
              <fill>
                <patternFill>
                  <bgColor rgb="FFFF0000"/>
                </patternFill>
              </fill>
            </x14:dxf>
          </x14:cfRule>
          <xm:sqref>M12</xm:sqref>
        </x14:conditionalFormatting>
        <x14:conditionalFormatting xmlns:xm="http://schemas.microsoft.com/office/excel/2006/main">
          <x14:cfRule type="expression" priority="333" id="{549AF11B-BF2E-4954-B473-D5A8976CB25F}">
            <xm:f>Title_Page!$B$4="E"</xm:f>
            <x14:dxf>
              <font>
                <strike val="0"/>
                <color theme="1"/>
              </font>
            </x14:dxf>
          </x14:cfRule>
          <xm:sqref>M13</xm:sqref>
        </x14:conditionalFormatting>
        <x14:conditionalFormatting xmlns:xm="http://schemas.microsoft.com/office/excel/2006/main">
          <x14:cfRule type="expression" priority="334" id="{90956C87-2F02-4EF6-95EF-1186009C26D8}">
            <xm:f>AND(Title_Page!$B$4="E",M13&lt;&gt;"//////////")</xm:f>
            <x14:dxf>
              <fill>
                <patternFill>
                  <bgColor rgb="FFFF0000"/>
                </patternFill>
              </fill>
            </x14:dxf>
          </x14:cfRule>
          <xm:sqref>M13</xm:sqref>
        </x14:conditionalFormatting>
        <x14:conditionalFormatting xmlns:xm="http://schemas.microsoft.com/office/excel/2006/main">
          <x14:cfRule type="expression" priority="331" id="{3705388F-2682-4E00-8229-A0EC871CFD4E}">
            <xm:f>Title_Page!$B$4="E"</xm:f>
            <x14:dxf>
              <font>
                <strike val="0"/>
                <color theme="1"/>
              </font>
            </x14:dxf>
          </x14:cfRule>
          <xm:sqref>N7</xm:sqref>
        </x14:conditionalFormatting>
        <x14:conditionalFormatting xmlns:xm="http://schemas.microsoft.com/office/excel/2006/main">
          <x14:cfRule type="expression" priority="332" id="{6D4AF3A6-E68E-4547-B1D7-62DEEFD6CC6B}">
            <xm:f>AND(Title_Page!$B$4="E",N7&lt;&gt;"//////////")</xm:f>
            <x14:dxf>
              <fill>
                <patternFill>
                  <bgColor rgb="FFFF0000"/>
                </patternFill>
              </fill>
            </x14:dxf>
          </x14:cfRule>
          <xm:sqref>N7</xm:sqref>
        </x14:conditionalFormatting>
        <x14:conditionalFormatting xmlns:xm="http://schemas.microsoft.com/office/excel/2006/main">
          <x14:cfRule type="expression" priority="329" id="{D52912EB-2306-4B78-9111-47BFE63A308C}">
            <xm:f>Title_Page!$B$4="E"</xm:f>
            <x14:dxf>
              <font>
                <strike val="0"/>
                <color theme="1"/>
              </font>
            </x14:dxf>
          </x14:cfRule>
          <xm:sqref>N8</xm:sqref>
        </x14:conditionalFormatting>
        <x14:conditionalFormatting xmlns:xm="http://schemas.microsoft.com/office/excel/2006/main">
          <x14:cfRule type="expression" priority="330" id="{CD611D3E-D47D-4FFD-9FA8-F7A6807AB923}">
            <xm:f>AND(Title_Page!$B$4="E",N8&lt;&gt;"//////////")</xm:f>
            <x14:dxf>
              <fill>
                <patternFill>
                  <bgColor rgb="FFFF0000"/>
                </patternFill>
              </fill>
            </x14:dxf>
          </x14:cfRule>
          <xm:sqref>N8</xm:sqref>
        </x14:conditionalFormatting>
        <x14:conditionalFormatting xmlns:xm="http://schemas.microsoft.com/office/excel/2006/main">
          <x14:cfRule type="expression" priority="327" id="{8B57BFB8-C712-49B3-A1D7-A1BB8FCB6841}">
            <xm:f>Title_Page!$B$4="E"</xm:f>
            <x14:dxf>
              <font>
                <strike val="0"/>
                <color theme="1"/>
              </font>
            </x14:dxf>
          </x14:cfRule>
          <xm:sqref>N9</xm:sqref>
        </x14:conditionalFormatting>
        <x14:conditionalFormatting xmlns:xm="http://schemas.microsoft.com/office/excel/2006/main">
          <x14:cfRule type="expression" priority="328" id="{E2411220-BE4C-4CEF-BEE3-E252B61154AF}">
            <xm:f>AND(Title_Page!$B$4="E",N9&lt;&gt;"//////////")</xm:f>
            <x14:dxf>
              <fill>
                <patternFill>
                  <bgColor rgb="FFFF0000"/>
                </patternFill>
              </fill>
            </x14:dxf>
          </x14:cfRule>
          <xm:sqref>N9</xm:sqref>
        </x14:conditionalFormatting>
        <x14:conditionalFormatting xmlns:xm="http://schemas.microsoft.com/office/excel/2006/main">
          <x14:cfRule type="expression" priority="325" id="{4505A750-1AE1-499B-8096-785CFE9FA21F}">
            <xm:f>Title_Page!$B$4="E"</xm:f>
            <x14:dxf>
              <font>
                <strike val="0"/>
                <color theme="1"/>
              </font>
            </x14:dxf>
          </x14:cfRule>
          <xm:sqref>N10</xm:sqref>
        </x14:conditionalFormatting>
        <x14:conditionalFormatting xmlns:xm="http://schemas.microsoft.com/office/excel/2006/main">
          <x14:cfRule type="expression" priority="326" id="{26D866F1-2D54-464D-993F-D03A75C94E13}">
            <xm:f>AND(Title_Page!$B$4="E",N10&lt;&gt;"//////////")</xm:f>
            <x14:dxf>
              <fill>
                <patternFill>
                  <bgColor rgb="FFFF0000"/>
                </patternFill>
              </fill>
            </x14:dxf>
          </x14:cfRule>
          <xm:sqref>N10</xm:sqref>
        </x14:conditionalFormatting>
        <x14:conditionalFormatting xmlns:xm="http://schemas.microsoft.com/office/excel/2006/main">
          <x14:cfRule type="expression" priority="323" id="{CEC21C6D-35C0-4BA9-9C88-8C4BCD57E61C}">
            <xm:f>Title_Page!$B$4="E"</xm:f>
            <x14:dxf>
              <font>
                <strike val="0"/>
                <color theme="1"/>
              </font>
            </x14:dxf>
          </x14:cfRule>
          <xm:sqref>N11</xm:sqref>
        </x14:conditionalFormatting>
        <x14:conditionalFormatting xmlns:xm="http://schemas.microsoft.com/office/excel/2006/main">
          <x14:cfRule type="expression" priority="324" id="{2AA8EDC3-C71E-415D-AAE0-E660A45896B7}">
            <xm:f>AND(Title_Page!$B$4="E",N11&lt;&gt;"//////////")</xm:f>
            <x14:dxf>
              <fill>
                <patternFill>
                  <bgColor rgb="FFFF0000"/>
                </patternFill>
              </fill>
            </x14:dxf>
          </x14:cfRule>
          <xm:sqref>N11</xm:sqref>
        </x14:conditionalFormatting>
        <x14:conditionalFormatting xmlns:xm="http://schemas.microsoft.com/office/excel/2006/main">
          <x14:cfRule type="expression" priority="321" id="{0DE663D5-C1CA-453B-AFE6-DE614962B87B}">
            <xm:f>Title_Page!$B$4="E"</xm:f>
            <x14:dxf>
              <font>
                <strike val="0"/>
                <color theme="1"/>
              </font>
            </x14:dxf>
          </x14:cfRule>
          <xm:sqref>N12</xm:sqref>
        </x14:conditionalFormatting>
        <x14:conditionalFormatting xmlns:xm="http://schemas.microsoft.com/office/excel/2006/main">
          <x14:cfRule type="expression" priority="322" id="{2A7D2E33-A93A-43A7-9BBB-97F26F558D00}">
            <xm:f>AND(Title_Page!$B$4="E",N12&lt;&gt;"//////////")</xm:f>
            <x14:dxf>
              <fill>
                <patternFill>
                  <bgColor rgb="FFFF0000"/>
                </patternFill>
              </fill>
            </x14:dxf>
          </x14:cfRule>
          <xm:sqref>N12</xm:sqref>
        </x14:conditionalFormatting>
        <x14:conditionalFormatting xmlns:xm="http://schemas.microsoft.com/office/excel/2006/main">
          <x14:cfRule type="expression" priority="319" id="{601FBEFE-291C-4127-ABA9-4E96291B23A8}">
            <xm:f>Title_Page!$B$4="E"</xm:f>
            <x14:dxf>
              <font>
                <strike val="0"/>
                <color theme="1"/>
              </font>
            </x14:dxf>
          </x14:cfRule>
          <xm:sqref>N13</xm:sqref>
        </x14:conditionalFormatting>
        <x14:conditionalFormatting xmlns:xm="http://schemas.microsoft.com/office/excel/2006/main">
          <x14:cfRule type="expression" priority="320" id="{10250610-AB8A-4B28-BAE8-33974AAA6DA6}">
            <xm:f>AND(Title_Page!$B$4="E",N13&lt;&gt;"//////////")</xm:f>
            <x14:dxf>
              <fill>
                <patternFill>
                  <bgColor rgb="FFFF0000"/>
                </patternFill>
              </fill>
            </x14:dxf>
          </x14:cfRule>
          <xm:sqref>N13</xm:sqref>
        </x14:conditionalFormatting>
        <x14:conditionalFormatting xmlns:xm="http://schemas.microsoft.com/office/excel/2006/main">
          <x14:cfRule type="expression" priority="318" id="{91050D96-EA30-40A2-97C1-7657E6852915}">
            <xm:f>AND(Title_Page!$B$4="E",O8&lt;&gt;"//////////")</xm:f>
            <x14:dxf>
              <fill>
                <patternFill>
                  <bgColor rgb="FFFF0000"/>
                </patternFill>
              </fill>
            </x14:dxf>
          </x14:cfRule>
          <xm:sqref>O8</xm:sqref>
        </x14:conditionalFormatting>
        <x14:conditionalFormatting xmlns:xm="http://schemas.microsoft.com/office/excel/2006/main">
          <x14:cfRule type="expression" priority="317" id="{CDA324FD-64F7-4E22-AB9F-1868B99AED91}">
            <xm:f>AND(Title_Page!$B$4="E",O9&lt;&gt;"//////////")</xm:f>
            <x14:dxf>
              <fill>
                <patternFill>
                  <bgColor rgb="FFFF0000"/>
                </patternFill>
              </fill>
            </x14:dxf>
          </x14:cfRule>
          <xm:sqref>O9</xm:sqref>
        </x14:conditionalFormatting>
        <x14:conditionalFormatting xmlns:xm="http://schemas.microsoft.com/office/excel/2006/main">
          <x14:cfRule type="expression" priority="316" id="{A7CCA992-F233-4EAE-8558-5753576A387A}">
            <xm:f>AND(Title_Page!$B$4="E",O10&lt;&gt;"//////////")</xm:f>
            <x14:dxf>
              <fill>
                <patternFill>
                  <bgColor rgb="FFFF0000"/>
                </patternFill>
              </fill>
            </x14:dxf>
          </x14:cfRule>
          <xm:sqref>O10</xm:sqref>
        </x14:conditionalFormatting>
        <x14:conditionalFormatting xmlns:xm="http://schemas.microsoft.com/office/excel/2006/main">
          <x14:cfRule type="expression" priority="315" id="{868A8A0F-D2E0-4856-A0F9-93B4842D6A22}">
            <xm:f>AND(Title_Page!$B$4="E",O11&lt;&gt;"//////////")</xm:f>
            <x14:dxf>
              <fill>
                <patternFill>
                  <bgColor rgb="FFFF0000"/>
                </patternFill>
              </fill>
            </x14:dxf>
          </x14:cfRule>
          <xm:sqref>O11</xm:sqref>
        </x14:conditionalFormatting>
        <x14:conditionalFormatting xmlns:xm="http://schemas.microsoft.com/office/excel/2006/main">
          <x14:cfRule type="expression" priority="314" id="{ABB8171F-322E-474F-B5AE-48173C2EB6A1}">
            <xm:f>AND(Title_Page!$B$4="E",O12&lt;&gt;"//////////")</xm:f>
            <x14:dxf>
              <fill>
                <patternFill>
                  <bgColor rgb="FFFF0000"/>
                </patternFill>
              </fill>
            </x14:dxf>
          </x14:cfRule>
          <xm:sqref>O12</xm:sqref>
        </x14:conditionalFormatting>
        <x14:conditionalFormatting xmlns:xm="http://schemas.microsoft.com/office/excel/2006/main">
          <x14:cfRule type="expression" priority="313" id="{30498275-EFB8-4424-A247-F52F33D35B6D}">
            <xm:f>AND(Title_Page!$B$4="E",O13&lt;&gt;"//////////")</xm:f>
            <x14:dxf>
              <fill>
                <patternFill>
                  <bgColor rgb="FFFF0000"/>
                </patternFill>
              </fill>
            </x14:dxf>
          </x14:cfRule>
          <xm:sqref>O13</xm:sqref>
        </x14:conditionalFormatting>
        <x14:conditionalFormatting xmlns:xm="http://schemas.microsoft.com/office/excel/2006/main">
          <x14:cfRule type="expression" priority="311" id="{8AAD63AD-1D9B-4814-A8E8-5C140C06A129}">
            <xm:f>Title_Page!$B$4="E"</xm:f>
            <x14:dxf>
              <font>
                <strike val="0"/>
                <color theme="1"/>
              </font>
            </x14:dxf>
          </x14:cfRule>
          <xm:sqref>L17</xm:sqref>
        </x14:conditionalFormatting>
        <x14:conditionalFormatting xmlns:xm="http://schemas.microsoft.com/office/excel/2006/main">
          <x14:cfRule type="expression" priority="312" id="{C1DA4C2E-EE17-4E85-B2BF-FB515978B0DC}">
            <xm:f>AND(Title_Page!$B$4="E",L17&lt;&gt;"//////////")</xm:f>
            <x14:dxf>
              <fill>
                <patternFill>
                  <bgColor rgb="FFFF0000"/>
                </patternFill>
              </fill>
            </x14:dxf>
          </x14:cfRule>
          <xm:sqref>L17</xm:sqref>
        </x14:conditionalFormatting>
        <x14:conditionalFormatting xmlns:xm="http://schemas.microsoft.com/office/excel/2006/main">
          <x14:cfRule type="expression" priority="309" id="{AD59BDF7-1EDD-441A-9981-3E972D526F0B}">
            <xm:f>Title_Page!$B$4="E"</xm:f>
            <x14:dxf>
              <font>
                <strike val="0"/>
                <color theme="1"/>
              </font>
            </x14:dxf>
          </x14:cfRule>
          <xm:sqref>L18</xm:sqref>
        </x14:conditionalFormatting>
        <x14:conditionalFormatting xmlns:xm="http://schemas.microsoft.com/office/excel/2006/main">
          <x14:cfRule type="expression" priority="310" id="{4465380E-EFA4-426C-921D-D7845B8B628E}">
            <xm:f>AND(Title_Page!$B$4="E",L18&lt;&gt;"//////////")</xm:f>
            <x14:dxf>
              <fill>
                <patternFill>
                  <bgColor rgb="FFFF0000"/>
                </patternFill>
              </fill>
            </x14:dxf>
          </x14:cfRule>
          <xm:sqref>L18</xm:sqref>
        </x14:conditionalFormatting>
        <x14:conditionalFormatting xmlns:xm="http://schemas.microsoft.com/office/excel/2006/main">
          <x14:cfRule type="expression" priority="307" id="{08E7ED99-13DD-45EC-9CF3-F5A5F919C12D}">
            <xm:f>Title_Page!$B$4="E"</xm:f>
            <x14:dxf>
              <font>
                <strike val="0"/>
                <color theme="1"/>
              </font>
            </x14:dxf>
          </x14:cfRule>
          <xm:sqref>L19</xm:sqref>
        </x14:conditionalFormatting>
        <x14:conditionalFormatting xmlns:xm="http://schemas.microsoft.com/office/excel/2006/main">
          <x14:cfRule type="expression" priority="308" id="{BD644FD1-B83E-4A4A-98D5-311043C827B7}">
            <xm:f>AND(Title_Page!$B$4="E",L19&lt;&gt;"//////////")</xm:f>
            <x14:dxf>
              <fill>
                <patternFill>
                  <bgColor rgb="FFFF0000"/>
                </patternFill>
              </fill>
            </x14:dxf>
          </x14:cfRule>
          <xm:sqref>L19</xm:sqref>
        </x14:conditionalFormatting>
        <x14:conditionalFormatting xmlns:xm="http://schemas.microsoft.com/office/excel/2006/main">
          <x14:cfRule type="expression" priority="305" id="{A25ED387-D9E7-467C-830D-875844A89850}">
            <xm:f>Title_Page!$B$4="E"</xm:f>
            <x14:dxf>
              <font>
                <strike val="0"/>
                <color theme="1"/>
              </font>
            </x14:dxf>
          </x14:cfRule>
          <xm:sqref>L20</xm:sqref>
        </x14:conditionalFormatting>
        <x14:conditionalFormatting xmlns:xm="http://schemas.microsoft.com/office/excel/2006/main">
          <x14:cfRule type="expression" priority="306" id="{04D2D008-6F81-4252-9912-CCC3DB829747}">
            <xm:f>AND(Title_Page!$B$4="E",L20&lt;&gt;"//////////")</xm:f>
            <x14:dxf>
              <fill>
                <patternFill>
                  <bgColor rgb="FFFF0000"/>
                </patternFill>
              </fill>
            </x14:dxf>
          </x14:cfRule>
          <xm:sqref>L20</xm:sqref>
        </x14:conditionalFormatting>
        <x14:conditionalFormatting xmlns:xm="http://schemas.microsoft.com/office/excel/2006/main">
          <x14:cfRule type="expression" priority="303" id="{BDDEA887-48CE-4638-8D04-71927FF071B3}">
            <xm:f>Title_Page!$B$4="E"</xm:f>
            <x14:dxf>
              <font>
                <strike val="0"/>
                <color theme="1"/>
              </font>
            </x14:dxf>
          </x14:cfRule>
          <xm:sqref>L21</xm:sqref>
        </x14:conditionalFormatting>
        <x14:conditionalFormatting xmlns:xm="http://schemas.microsoft.com/office/excel/2006/main">
          <x14:cfRule type="expression" priority="304" id="{614303EF-078B-48E2-AA09-18910A0F458D}">
            <xm:f>AND(Title_Page!$B$4="E",L21&lt;&gt;"//////////")</xm:f>
            <x14:dxf>
              <fill>
                <patternFill>
                  <bgColor rgb="FFFF0000"/>
                </patternFill>
              </fill>
            </x14:dxf>
          </x14:cfRule>
          <xm:sqref>L21</xm:sqref>
        </x14:conditionalFormatting>
        <x14:conditionalFormatting xmlns:xm="http://schemas.microsoft.com/office/excel/2006/main">
          <x14:cfRule type="expression" priority="301" id="{158BCBDC-1A73-4098-A96A-E119606EDB46}">
            <xm:f>Title_Page!$B$4="E"</xm:f>
            <x14:dxf>
              <font>
                <strike val="0"/>
                <color theme="1"/>
              </font>
            </x14:dxf>
          </x14:cfRule>
          <xm:sqref>L22</xm:sqref>
        </x14:conditionalFormatting>
        <x14:conditionalFormatting xmlns:xm="http://schemas.microsoft.com/office/excel/2006/main">
          <x14:cfRule type="expression" priority="302" id="{C7758F29-07C1-43E1-B10C-40496D49E5B2}">
            <xm:f>AND(Title_Page!$B$4="E",L22&lt;&gt;"//////////")</xm:f>
            <x14:dxf>
              <fill>
                <patternFill>
                  <bgColor rgb="FFFF0000"/>
                </patternFill>
              </fill>
            </x14:dxf>
          </x14:cfRule>
          <xm:sqref>L22</xm:sqref>
        </x14:conditionalFormatting>
        <x14:conditionalFormatting xmlns:xm="http://schemas.microsoft.com/office/excel/2006/main">
          <x14:cfRule type="expression" priority="299" id="{A32A0E46-8571-4728-AFAF-4D97D9CAF3B4}">
            <xm:f>Title_Page!$B$4="E"</xm:f>
            <x14:dxf>
              <font>
                <strike val="0"/>
                <color theme="1"/>
              </font>
            </x14:dxf>
          </x14:cfRule>
          <xm:sqref>M16</xm:sqref>
        </x14:conditionalFormatting>
        <x14:conditionalFormatting xmlns:xm="http://schemas.microsoft.com/office/excel/2006/main">
          <x14:cfRule type="expression" priority="300" id="{97620F1B-0C8E-4C85-973C-DD220C037851}">
            <xm:f>AND(Title_Page!$B$4="E",M16&lt;&gt;"//////////")</xm:f>
            <x14:dxf>
              <fill>
                <patternFill>
                  <bgColor rgb="FFFF0000"/>
                </patternFill>
              </fill>
            </x14:dxf>
          </x14:cfRule>
          <xm:sqref>M16</xm:sqref>
        </x14:conditionalFormatting>
        <x14:conditionalFormatting xmlns:xm="http://schemas.microsoft.com/office/excel/2006/main">
          <x14:cfRule type="expression" priority="297" id="{0C8FA1ED-29DB-4F0C-B3B8-01A78A9FDD89}">
            <xm:f>Title_Page!$B$4="E"</xm:f>
            <x14:dxf>
              <font>
                <strike val="0"/>
                <color theme="1"/>
              </font>
            </x14:dxf>
          </x14:cfRule>
          <xm:sqref>M17</xm:sqref>
        </x14:conditionalFormatting>
        <x14:conditionalFormatting xmlns:xm="http://schemas.microsoft.com/office/excel/2006/main">
          <x14:cfRule type="expression" priority="298" id="{ED15881D-010E-4A3F-9CCD-FD459BDE8824}">
            <xm:f>AND(Title_Page!$B$4="E",M17&lt;&gt;"//////////")</xm:f>
            <x14:dxf>
              <fill>
                <patternFill>
                  <bgColor rgb="FFFF0000"/>
                </patternFill>
              </fill>
            </x14:dxf>
          </x14:cfRule>
          <xm:sqref>M17</xm:sqref>
        </x14:conditionalFormatting>
        <x14:conditionalFormatting xmlns:xm="http://schemas.microsoft.com/office/excel/2006/main">
          <x14:cfRule type="expression" priority="295" id="{51BFDF28-6689-4F1E-A4CF-8839A3DF4F8B}">
            <xm:f>Title_Page!$B$4="E"</xm:f>
            <x14:dxf>
              <font>
                <strike val="0"/>
                <color theme="1"/>
              </font>
            </x14:dxf>
          </x14:cfRule>
          <xm:sqref>M18</xm:sqref>
        </x14:conditionalFormatting>
        <x14:conditionalFormatting xmlns:xm="http://schemas.microsoft.com/office/excel/2006/main">
          <x14:cfRule type="expression" priority="296" id="{5729B8A7-DFC4-430B-8D42-F3A9F0F48939}">
            <xm:f>AND(Title_Page!$B$4="E",M18&lt;&gt;"//////////")</xm:f>
            <x14:dxf>
              <fill>
                <patternFill>
                  <bgColor rgb="FFFF0000"/>
                </patternFill>
              </fill>
            </x14:dxf>
          </x14:cfRule>
          <xm:sqref>M18</xm:sqref>
        </x14:conditionalFormatting>
        <x14:conditionalFormatting xmlns:xm="http://schemas.microsoft.com/office/excel/2006/main">
          <x14:cfRule type="expression" priority="293" id="{954B8063-8095-4338-8069-EFA217F6ECF7}">
            <xm:f>Title_Page!$B$4="E"</xm:f>
            <x14:dxf>
              <font>
                <strike val="0"/>
                <color theme="1"/>
              </font>
            </x14:dxf>
          </x14:cfRule>
          <xm:sqref>M19</xm:sqref>
        </x14:conditionalFormatting>
        <x14:conditionalFormatting xmlns:xm="http://schemas.microsoft.com/office/excel/2006/main">
          <x14:cfRule type="expression" priority="294" id="{B845DDFE-6AFC-4A96-A976-C40E4FE21476}">
            <xm:f>AND(Title_Page!$B$4="E",M19&lt;&gt;"//////////")</xm:f>
            <x14:dxf>
              <fill>
                <patternFill>
                  <bgColor rgb="FFFF0000"/>
                </patternFill>
              </fill>
            </x14:dxf>
          </x14:cfRule>
          <xm:sqref>M19</xm:sqref>
        </x14:conditionalFormatting>
        <x14:conditionalFormatting xmlns:xm="http://schemas.microsoft.com/office/excel/2006/main">
          <x14:cfRule type="expression" priority="291" id="{347327CF-B6DA-4547-90B2-B82EBB977AB0}">
            <xm:f>Title_Page!$B$4="E"</xm:f>
            <x14:dxf>
              <font>
                <strike val="0"/>
                <color theme="1"/>
              </font>
            </x14:dxf>
          </x14:cfRule>
          <xm:sqref>M20</xm:sqref>
        </x14:conditionalFormatting>
        <x14:conditionalFormatting xmlns:xm="http://schemas.microsoft.com/office/excel/2006/main">
          <x14:cfRule type="expression" priority="292" id="{6D6D1A0D-46DE-46F6-9705-81A96B4F30B8}">
            <xm:f>AND(Title_Page!$B$4="E",M20&lt;&gt;"//////////")</xm:f>
            <x14:dxf>
              <fill>
                <patternFill>
                  <bgColor rgb="FFFF0000"/>
                </patternFill>
              </fill>
            </x14:dxf>
          </x14:cfRule>
          <xm:sqref>M20</xm:sqref>
        </x14:conditionalFormatting>
        <x14:conditionalFormatting xmlns:xm="http://schemas.microsoft.com/office/excel/2006/main">
          <x14:cfRule type="expression" priority="289" id="{49CD8F5D-4316-41D8-AAEA-5A7B4C017C86}">
            <xm:f>Title_Page!$B$4="E"</xm:f>
            <x14:dxf>
              <font>
                <strike val="0"/>
                <color theme="1"/>
              </font>
            </x14:dxf>
          </x14:cfRule>
          <xm:sqref>M21</xm:sqref>
        </x14:conditionalFormatting>
        <x14:conditionalFormatting xmlns:xm="http://schemas.microsoft.com/office/excel/2006/main">
          <x14:cfRule type="expression" priority="290" id="{547E39E0-0647-42A5-8CCE-7F0BB702292A}">
            <xm:f>AND(Title_Page!$B$4="E",M21&lt;&gt;"//////////")</xm:f>
            <x14:dxf>
              <fill>
                <patternFill>
                  <bgColor rgb="FFFF0000"/>
                </patternFill>
              </fill>
            </x14:dxf>
          </x14:cfRule>
          <xm:sqref>M21</xm:sqref>
        </x14:conditionalFormatting>
        <x14:conditionalFormatting xmlns:xm="http://schemas.microsoft.com/office/excel/2006/main">
          <x14:cfRule type="expression" priority="287" id="{CF3BD2DE-F00B-49B7-BA37-DAB531AB7FCF}">
            <xm:f>Title_Page!$B$4="E"</xm:f>
            <x14:dxf>
              <font>
                <strike val="0"/>
                <color theme="1"/>
              </font>
            </x14:dxf>
          </x14:cfRule>
          <xm:sqref>M22</xm:sqref>
        </x14:conditionalFormatting>
        <x14:conditionalFormatting xmlns:xm="http://schemas.microsoft.com/office/excel/2006/main">
          <x14:cfRule type="expression" priority="288" id="{F1D95D50-7BC4-430C-80AC-7311B3C868B4}">
            <xm:f>AND(Title_Page!$B$4="E",M22&lt;&gt;"//////////")</xm:f>
            <x14:dxf>
              <fill>
                <patternFill>
                  <bgColor rgb="FFFF0000"/>
                </patternFill>
              </fill>
            </x14:dxf>
          </x14:cfRule>
          <xm:sqref>M22</xm:sqref>
        </x14:conditionalFormatting>
        <x14:conditionalFormatting xmlns:xm="http://schemas.microsoft.com/office/excel/2006/main">
          <x14:cfRule type="expression" priority="285" id="{1C499203-B701-459A-8C88-A53EF19EA30A}">
            <xm:f>Title_Page!$B$4="E"</xm:f>
            <x14:dxf>
              <font>
                <strike val="0"/>
                <color theme="1"/>
              </font>
            </x14:dxf>
          </x14:cfRule>
          <xm:sqref>N16</xm:sqref>
        </x14:conditionalFormatting>
        <x14:conditionalFormatting xmlns:xm="http://schemas.microsoft.com/office/excel/2006/main">
          <x14:cfRule type="expression" priority="286" id="{F91F7149-3014-4EE4-9EF1-375C37A95CB0}">
            <xm:f>AND(Title_Page!$B$4="E",N16&lt;&gt;"//////////")</xm:f>
            <x14:dxf>
              <fill>
                <patternFill>
                  <bgColor rgb="FFFF0000"/>
                </patternFill>
              </fill>
            </x14:dxf>
          </x14:cfRule>
          <xm:sqref>N16</xm:sqref>
        </x14:conditionalFormatting>
        <x14:conditionalFormatting xmlns:xm="http://schemas.microsoft.com/office/excel/2006/main">
          <x14:cfRule type="expression" priority="283" id="{CBB39850-7C65-4CD3-B610-1DB6D99FB307}">
            <xm:f>Title_Page!$B$4="E"</xm:f>
            <x14:dxf>
              <font>
                <strike val="0"/>
                <color theme="1"/>
              </font>
            </x14:dxf>
          </x14:cfRule>
          <xm:sqref>N17</xm:sqref>
        </x14:conditionalFormatting>
        <x14:conditionalFormatting xmlns:xm="http://schemas.microsoft.com/office/excel/2006/main">
          <x14:cfRule type="expression" priority="284" id="{C65A74E4-B85D-4DFC-8B49-AD8A7A384E1A}">
            <xm:f>AND(Title_Page!$B$4="E",N17&lt;&gt;"//////////")</xm:f>
            <x14:dxf>
              <fill>
                <patternFill>
                  <bgColor rgb="FFFF0000"/>
                </patternFill>
              </fill>
            </x14:dxf>
          </x14:cfRule>
          <xm:sqref>N17</xm:sqref>
        </x14:conditionalFormatting>
        <x14:conditionalFormatting xmlns:xm="http://schemas.microsoft.com/office/excel/2006/main">
          <x14:cfRule type="expression" priority="281" id="{F3051FC2-656F-449D-BE89-9BA6F1AA9614}">
            <xm:f>Title_Page!$B$4="E"</xm:f>
            <x14:dxf>
              <font>
                <strike val="0"/>
                <color theme="1"/>
              </font>
            </x14:dxf>
          </x14:cfRule>
          <xm:sqref>N18</xm:sqref>
        </x14:conditionalFormatting>
        <x14:conditionalFormatting xmlns:xm="http://schemas.microsoft.com/office/excel/2006/main">
          <x14:cfRule type="expression" priority="282" id="{E6CF0B93-8409-4004-B378-CE6526B1AF4D}">
            <xm:f>AND(Title_Page!$B$4="E",N18&lt;&gt;"//////////")</xm:f>
            <x14:dxf>
              <fill>
                <patternFill>
                  <bgColor rgb="FFFF0000"/>
                </patternFill>
              </fill>
            </x14:dxf>
          </x14:cfRule>
          <xm:sqref>N18</xm:sqref>
        </x14:conditionalFormatting>
        <x14:conditionalFormatting xmlns:xm="http://schemas.microsoft.com/office/excel/2006/main">
          <x14:cfRule type="expression" priority="279" id="{4ED52528-65B4-48A0-A4B1-984F0DAF97C3}">
            <xm:f>Title_Page!$B$4="E"</xm:f>
            <x14:dxf>
              <font>
                <strike val="0"/>
                <color theme="1"/>
              </font>
            </x14:dxf>
          </x14:cfRule>
          <xm:sqref>N19</xm:sqref>
        </x14:conditionalFormatting>
        <x14:conditionalFormatting xmlns:xm="http://schemas.microsoft.com/office/excel/2006/main">
          <x14:cfRule type="expression" priority="280" id="{AF007994-BA1A-4865-A240-D03A9A52516A}">
            <xm:f>AND(Title_Page!$B$4="E",N19&lt;&gt;"//////////")</xm:f>
            <x14:dxf>
              <fill>
                <patternFill>
                  <bgColor rgb="FFFF0000"/>
                </patternFill>
              </fill>
            </x14:dxf>
          </x14:cfRule>
          <xm:sqref>N19</xm:sqref>
        </x14:conditionalFormatting>
        <x14:conditionalFormatting xmlns:xm="http://schemas.microsoft.com/office/excel/2006/main">
          <x14:cfRule type="expression" priority="277" id="{27AC8890-DFB4-4766-A080-60A02E20F449}">
            <xm:f>Title_Page!$B$4="E"</xm:f>
            <x14:dxf>
              <font>
                <strike val="0"/>
                <color theme="1"/>
              </font>
            </x14:dxf>
          </x14:cfRule>
          <xm:sqref>N20</xm:sqref>
        </x14:conditionalFormatting>
        <x14:conditionalFormatting xmlns:xm="http://schemas.microsoft.com/office/excel/2006/main">
          <x14:cfRule type="expression" priority="278" id="{119252E6-FEA0-4FD9-81E0-150A3135D463}">
            <xm:f>AND(Title_Page!$B$4="E",N20&lt;&gt;"//////////")</xm:f>
            <x14:dxf>
              <fill>
                <patternFill>
                  <bgColor rgb="FFFF0000"/>
                </patternFill>
              </fill>
            </x14:dxf>
          </x14:cfRule>
          <xm:sqref>N20</xm:sqref>
        </x14:conditionalFormatting>
        <x14:conditionalFormatting xmlns:xm="http://schemas.microsoft.com/office/excel/2006/main">
          <x14:cfRule type="expression" priority="275" id="{E5148243-5AE4-45C0-A090-FB0C73E14B8D}">
            <xm:f>Title_Page!$B$4="E"</xm:f>
            <x14:dxf>
              <font>
                <strike val="0"/>
                <color theme="1"/>
              </font>
            </x14:dxf>
          </x14:cfRule>
          <xm:sqref>N21</xm:sqref>
        </x14:conditionalFormatting>
        <x14:conditionalFormatting xmlns:xm="http://schemas.microsoft.com/office/excel/2006/main">
          <x14:cfRule type="expression" priority="276" id="{21CE09E6-8545-4671-8CB8-C36E106EEDE4}">
            <xm:f>AND(Title_Page!$B$4="E",N21&lt;&gt;"//////////")</xm:f>
            <x14:dxf>
              <fill>
                <patternFill>
                  <bgColor rgb="FFFF0000"/>
                </patternFill>
              </fill>
            </x14:dxf>
          </x14:cfRule>
          <xm:sqref>N21</xm:sqref>
        </x14:conditionalFormatting>
        <x14:conditionalFormatting xmlns:xm="http://schemas.microsoft.com/office/excel/2006/main">
          <x14:cfRule type="expression" priority="273" id="{B0B1A739-C6A6-467C-9D28-2084A06D7AA8}">
            <xm:f>Title_Page!$B$4="E"</xm:f>
            <x14:dxf>
              <font>
                <strike val="0"/>
                <color theme="1"/>
              </font>
            </x14:dxf>
          </x14:cfRule>
          <xm:sqref>N22</xm:sqref>
        </x14:conditionalFormatting>
        <x14:conditionalFormatting xmlns:xm="http://schemas.microsoft.com/office/excel/2006/main">
          <x14:cfRule type="expression" priority="274" id="{BB1AB2B0-34FA-4652-91A9-7271B3742CCA}">
            <xm:f>AND(Title_Page!$B$4="E",N22&lt;&gt;"//////////")</xm:f>
            <x14:dxf>
              <fill>
                <patternFill>
                  <bgColor rgb="FFFF0000"/>
                </patternFill>
              </fill>
            </x14:dxf>
          </x14:cfRule>
          <xm:sqref>N22</xm:sqref>
        </x14:conditionalFormatting>
        <x14:conditionalFormatting xmlns:xm="http://schemas.microsoft.com/office/excel/2006/main">
          <x14:cfRule type="expression" priority="272" id="{88E4DA2F-A516-4AC2-A212-9921577DD96D}">
            <xm:f>AND(Title_Page!$B$4="E",O17&lt;&gt;"//////////")</xm:f>
            <x14:dxf>
              <fill>
                <patternFill>
                  <bgColor rgb="FFFF0000"/>
                </patternFill>
              </fill>
            </x14:dxf>
          </x14:cfRule>
          <xm:sqref>O17</xm:sqref>
        </x14:conditionalFormatting>
        <x14:conditionalFormatting xmlns:xm="http://schemas.microsoft.com/office/excel/2006/main">
          <x14:cfRule type="expression" priority="271" id="{0F95638F-C988-4332-9CCF-03ED4205A7AA}">
            <xm:f>AND(Title_Page!$B$4="E",O18&lt;&gt;"//////////")</xm:f>
            <x14:dxf>
              <fill>
                <patternFill>
                  <bgColor rgb="FFFF0000"/>
                </patternFill>
              </fill>
            </x14:dxf>
          </x14:cfRule>
          <xm:sqref>O18</xm:sqref>
        </x14:conditionalFormatting>
        <x14:conditionalFormatting xmlns:xm="http://schemas.microsoft.com/office/excel/2006/main">
          <x14:cfRule type="expression" priority="270" id="{A3DFF39C-34E3-4941-8AFC-1FF26DB5A5C2}">
            <xm:f>AND(Title_Page!$B$4="E",O19&lt;&gt;"//////////")</xm:f>
            <x14:dxf>
              <fill>
                <patternFill>
                  <bgColor rgb="FFFF0000"/>
                </patternFill>
              </fill>
            </x14:dxf>
          </x14:cfRule>
          <xm:sqref>O19</xm:sqref>
        </x14:conditionalFormatting>
        <x14:conditionalFormatting xmlns:xm="http://schemas.microsoft.com/office/excel/2006/main">
          <x14:cfRule type="expression" priority="269" id="{7B21117C-8732-43FE-9091-D430AEFA5E4C}">
            <xm:f>AND(Title_Page!$B$4="E",O20&lt;&gt;"//////////")</xm:f>
            <x14:dxf>
              <fill>
                <patternFill>
                  <bgColor rgb="FFFF0000"/>
                </patternFill>
              </fill>
            </x14:dxf>
          </x14:cfRule>
          <xm:sqref>O20</xm:sqref>
        </x14:conditionalFormatting>
        <x14:conditionalFormatting xmlns:xm="http://schemas.microsoft.com/office/excel/2006/main">
          <x14:cfRule type="expression" priority="268" id="{E937BEAE-F988-4CD7-9759-95080A1EFF18}">
            <xm:f>AND(Title_Page!$B$4="E",O21&lt;&gt;"//////////")</xm:f>
            <x14:dxf>
              <fill>
                <patternFill>
                  <bgColor rgb="FFFF0000"/>
                </patternFill>
              </fill>
            </x14:dxf>
          </x14:cfRule>
          <xm:sqref>O21</xm:sqref>
        </x14:conditionalFormatting>
        <x14:conditionalFormatting xmlns:xm="http://schemas.microsoft.com/office/excel/2006/main">
          <x14:cfRule type="expression" priority="267" id="{98189CAF-9C0B-4FAE-A4F9-D14E87D02AA7}">
            <xm:f>AND(Title_Page!$B$4="E",O22&lt;&gt;"//////////")</xm:f>
            <x14:dxf>
              <fill>
                <patternFill>
                  <bgColor rgb="FFFF0000"/>
                </patternFill>
              </fill>
            </x14:dxf>
          </x14:cfRule>
          <xm:sqref>O22</xm:sqref>
        </x14:conditionalFormatting>
        <x14:conditionalFormatting xmlns:xm="http://schemas.microsoft.com/office/excel/2006/main">
          <x14:cfRule type="expression" priority="266" id="{BBFC5ED3-182A-46B7-8B0D-B931F41DF9FB}">
            <xm:f>AND(Title_Page!$B$4="E",M23&lt;&gt;"//////////")</xm:f>
            <x14:dxf>
              <fill>
                <patternFill>
                  <bgColor rgb="FFFF0000"/>
                </patternFill>
              </fill>
            </x14:dxf>
          </x14:cfRule>
          <xm:sqref>M23</xm:sqref>
        </x14:conditionalFormatting>
        <x14:conditionalFormatting xmlns:xm="http://schemas.microsoft.com/office/excel/2006/main">
          <x14:cfRule type="expression" priority="265" id="{7397B9EC-B743-44E8-BB13-8AE578F256BF}">
            <xm:f>AND(Title_Page!$B$4="E",N23&lt;&gt;"//////////")</xm:f>
            <x14:dxf>
              <fill>
                <patternFill>
                  <bgColor rgb="FFFF0000"/>
                </patternFill>
              </fill>
            </x14:dxf>
          </x14:cfRule>
          <xm:sqref>N23</xm:sqref>
        </x14:conditionalFormatting>
        <x14:conditionalFormatting xmlns:xm="http://schemas.microsoft.com/office/excel/2006/main">
          <x14:cfRule type="expression" priority="264" id="{3C099F17-2457-4807-AE58-22583BB35446}">
            <xm:f>AND(Title_Page!$B$4="E",O23&lt;&gt;"//////////")</xm:f>
            <x14:dxf>
              <fill>
                <patternFill>
                  <bgColor rgb="FFFF0000"/>
                </patternFill>
              </fill>
            </x14:dxf>
          </x14:cfRule>
          <xm:sqref>O23</xm:sqref>
        </x14:conditionalFormatting>
        <x14:conditionalFormatting xmlns:xm="http://schemas.microsoft.com/office/excel/2006/main">
          <x14:cfRule type="expression" priority="263" id="{D47A027E-CF33-48C2-9F2C-BC485097D8F0}">
            <xm:f>Title_Page!$B$4&lt;&gt;"E"</xm:f>
            <x14:dxf>
              <font>
                <color theme="1"/>
              </font>
              <fill>
                <patternFill patternType="none">
                  <bgColor auto="1"/>
                </patternFill>
              </fill>
            </x14:dxf>
          </x14:cfRule>
          <xm:sqref>L26</xm:sqref>
        </x14:conditionalFormatting>
        <x14:conditionalFormatting xmlns:xm="http://schemas.microsoft.com/office/excel/2006/main">
          <x14:cfRule type="expression" priority="262" id="{FCB4FB08-2658-489E-9613-87000C1D42B1}">
            <xm:f>AND(Title_Page!$B$4&lt;&gt;"E",L26&lt;&gt;L8+L17)</xm:f>
            <x14:dxf>
              <fill>
                <patternFill>
                  <bgColor rgb="FFFF0000"/>
                </patternFill>
              </fill>
            </x14:dxf>
          </x14:cfRule>
          <xm:sqref>L26</xm:sqref>
        </x14:conditionalFormatting>
        <x14:conditionalFormatting xmlns:xm="http://schemas.microsoft.com/office/excel/2006/main">
          <x14:cfRule type="expression" priority="261" id="{1440609E-9BC8-49F7-B727-2530A19F12AC}">
            <xm:f>Title_Page!$B$4&lt;&gt;"E"</xm:f>
            <x14:dxf>
              <font>
                <color theme="1"/>
              </font>
              <fill>
                <patternFill patternType="none">
                  <bgColor auto="1"/>
                </patternFill>
              </fill>
            </x14:dxf>
          </x14:cfRule>
          <xm:sqref>L27</xm:sqref>
        </x14:conditionalFormatting>
        <x14:conditionalFormatting xmlns:xm="http://schemas.microsoft.com/office/excel/2006/main">
          <x14:cfRule type="expression" priority="260" id="{6C67F754-A869-44D1-B70C-4ECB8D21D5D6}">
            <xm:f>AND(Title_Page!$B$4&lt;&gt;"E",L27&lt;&gt;L9+L18)</xm:f>
            <x14:dxf>
              <fill>
                <patternFill>
                  <bgColor rgb="FFFF0000"/>
                </patternFill>
              </fill>
            </x14:dxf>
          </x14:cfRule>
          <xm:sqref>L27</xm:sqref>
        </x14:conditionalFormatting>
        <x14:conditionalFormatting xmlns:xm="http://schemas.microsoft.com/office/excel/2006/main">
          <x14:cfRule type="expression" priority="259" id="{8E4D22E0-BDB1-4E7E-AB46-15158BC73ED9}">
            <xm:f>Title_Page!$B$4&lt;&gt;"E"</xm:f>
            <x14:dxf>
              <font>
                <color theme="1"/>
              </font>
              <fill>
                <patternFill patternType="none">
                  <bgColor auto="1"/>
                </patternFill>
              </fill>
            </x14:dxf>
          </x14:cfRule>
          <xm:sqref>L28</xm:sqref>
        </x14:conditionalFormatting>
        <x14:conditionalFormatting xmlns:xm="http://schemas.microsoft.com/office/excel/2006/main">
          <x14:cfRule type="expression" priority="258" id="{F00AA0B5-E044-4C3E-9EDF-B0FC7AF5EFAC}">
            <xm:f>AND(Title_Page!$B$4&lt;&gt;"E",L28&lt;&gt;L10+L19)</xm:f>
            <x14:dxf>
              <fill>
                <patternFill>
                  <bgColor rgb="FFFF0000"/>
                </patternFill>
              </fill>
            </x14:dxf>
          </x14:cfRule>
          <xm:sqref>L28</xm:sqref>
        </x14:conditionalFormatting>
        <x14:conditionalFormatting xmlns:xm="http://schemas.microsoft.com/office/excel/2006/main">
          <x14:cfRule type="expression" priority="257" id="{EF61A898-535C-48FB-8BAE-E1A63A26DE68}">
            <xm:f>Title_Page!$B$4&lt;&gt;"E"</xm:f>
            <x14:dxf>
              <font>
                <color theme="1"/>
              </font>
              <fill>
                <patternFill patternType="none">
                  <bgColor auto="1"/>
                </patternFill>
              </fill>
            </x14:dxf>
          </x14:cfRule>
          <xm:sqref>L29</xm:sqref>
        </x14:conditionalFormatting>
        <x14:conditionalFormatting xmlns:xm="http://schemas.microsoft.com/office/excel/2006/main">
          <x14:cfRule type="expression" priority="256" id="{38F3FDB7-D024-4112-82EB-58423672BB7F}">
            <xm:f>AND(Title_Page!$B$4&lt;&gt;"E",L29&lt;&gt;L11+L20)</xm:f>
            <x14:dxf>
              <fill>
                <patternFill>
                  <bgColor rgb="FFFF0000"/>
                </patternFill>
              </fill>
            </x14:dxf>
          </x14:cfRule>
          <xm:sqref>L29</xm:sqref>
        </x14:conditionalFormatting>
        <x14:conditionalFormatting xmlns:xm="http://schemas.microsoft.com/office/excel/2006/main">
          <x14:cfRule type="expression" priority="255" id="{307E8E09-A6F9-4CDE-BED4-59F9C1C6BF11}">
            <xm:f>Title_Page!$B$4&lt;&gt;"E"</xm:f>
            <x14:dxf>
              <font>
                <color theme="1"/>
              </font>
              <fill>
                <patternFill patternType="none">
                  <bgColor auto="1"/>
                </patternFill>
              </fill>
            </x14:dxf>
          </x14:cfRule>
          <xm:sqref>L30</xm:sqref>
        </x14:conditionalFormatting>
        <x14:conditionalFormatting xmlns:xm="http://schemas.microsoft.com/office/excel/2006/main">
          <x14:cfRule type="expression" priority="254" id="{1F38334E-6111-4ACB-B439-E88BFA1D4723}">
            <xm:f>AND(Title_Page!$B$4&lt;&gt;"E",L30&lt;&gt;L12+L21)</xm:f>
            <x14:dxf>
              <fill>
                <patternFill>
                  <bgColor rgb="FFFF0000"/>
                </patternFill>
              </fill>
            </x14:dxf>
          </x14:cfRule>
          <xm:sqref>L30</xm:sqref>
        </x14:conditionalFormatting>
        <x14:conditionalFormatting xmlns:xm="http://schemas.microsoft.com/office/excel/2006/main">
          <x14:cfRule type="expression" priority="253" id="{55505D0A-7ED3-4C0F-9428-824A11596587}">
            <xm:f>Title_Page!$B$4&lt;&gt;"E"</xm:f>
            <x14:dxf>
              <font>
                <color theme="1"/>
              </font>
              <fill>
                <patternFill patternType="none">
                  <bgColor auto="1"/>
                </patternFill>
              </fill>
            </x14:dxf>
          </x14:cfRule>
          <xm:sqref>L31</xm:sqref>
        </x14:conditionalFormatting>
        <x14:conditionalFormatting xmlns:xm="http://schemas.microsoft.com/office/excel/2006/main">
          <x14:cfRule type="expression" priority="252" id="{4066393D-C8FF-4D08-BC35-3E187318EF58}">
            <xm:f>AND(Title_Page!$B$4&lt;&gt;"E",L31&lt;&gt;L13+L22)</xm:f>
            <x14:dxf>
              <fill>
                <patternFill>
                  <bgColor rgb="FFFF0000"/>
                </patternFill>
              </fill>
            </x14:dxf>
          </x14:cfRule>
          <xm:sqref>L31</xm:sqref>
        </x14:conditionalFormatting>
        <x14:conditionalFormatting xmlns:xm="http://schemas.microsoft.com/office/excel/2006/main">
          <x14:cfRule type="expression" priority="251" id="{CEF03557-13CC-40C4-AC1F-86343FB069E2}">
            <xm:f>Title_Page!$B$4&lt;&gt;"E"</xm:f>
            <x14:dxf>
              <font>
                <color theme="1"/>
              </font>
              <fill>
                <patternFill patternType="none">
                  <bgColor auto="1"/>
                </patternFill>
              </fill>
            </x14:dxf>
          </x14:cfRule>
          <xm:sqref>M25</xm:sqref>
        </x14:conditionalFormatting>
        <x14:conditionalFormatting xmlns:xm="http://schemas.microsoft.com/office/excel/2006/main">
          <x14:cfRule type="expression" priority="250" id="{FC2D4554-78FC-4BE6-B8F3-18986937E017}">
            <xm:f>AND(Title_Page!$B$4&lt;&gt;"E",M25&lt;&gt;M7+M16)</xm:f>
            <x14:dxf>
              <fill>
                <patternFill>
                  <bgColor rgb="FFFF0000"/>
                </patternFill>
              </fill>
            </x14:dxf>
          </x14:cfRule>
          <xm:sqref>M25</xm:sqref>
        </x14:conditionalFormatting>
        <x14:conditionalFormatting xmlns:xm="http://schemas.microsoft.com/office/excel/2006/main">
          <x14:cfRule type="expression" priority="249" id="{97BDB9DE-B809-4012-BAE9-5A835EE58596}">
            <xm:f>Title_Page!$B$4&lt;&gt;"E"</xm:f>
            <x14:dxf>
              <font>
                <color theme="1"/>
              </font>
              <fill>
                <patternFill patternType="none">
                  <bgColor auto="1"/>
                </patternFill>
              </fill>
            </x14:dxf>
          </x14:cfRule>
          <xm:sqref>M26</xm:sqref>
        </x14:conditionalFormatting>
        <x14:conditionalFormatting xmlns:xm="http://schemas.microsoft.com/office/excel/2006/main">
          <x14:cfRule type="expression" priority="248" id="{BD970CF8-7048-4D43-B072-D1C185ABCDAC}">
            <xm:f>AND(Title_Page!$B$4&lt;&gt;"E",M26&lt;&gt;M8+M17)</xm:f>
            <x14:dxf>
              <fill>
                <patternFill>
                  <bgColor rgb="FFFF0000"/>
                </patternFill>
              </fill>
            </x14:dxf>
          </x14:cfRule>
          <xm:sqref>M26</xm:sqref>
        </x14:conditionalFormatting>
        <x14:conditionalFormatting xmlns:xm="http://schemas.microsoft.com/office/excel/2006/main">
          <x14:cfRule type="expression" priority="247" id="{B3CD14D8-DBFC-42F2-85DC-0EA6BDA57499}">
            <xm:f>Title_Page!$B$4&lt;&gt;"E"</xm:f>
            <x14:dxf>
              <font>
                <color theme="1"/>
              </font>
              <fill>
                <patternFill patternType="none">
                  <bgColor auto="1"/>
                </patternFill>
              </fill>
            </x14:dxf>
          </x14:cfRule>
          <xm:sqref>M27</xm:sqref>
        </x14:conditionalFormatting>
        <x14:conditionalFormatting xmlns:xm="http://schemas.microsoft.com/office/excel/2006/main">
          <x14:cfRule type="expression" priority="246" id="{8B32D75A-389C-4F96-B842-BF1EE89035F1}">
            <xm:f>AND(Title_Page!$B$4&lt;&gt;"E",M27&lt;&gt;M9+M18)</xm:f>
            <x14:dxf>
              <fill>
                <patternFill>
                  <bgColor rgb="FFFF0000"/>
                </patternFill>
              </fill>
            </x14:dxf>
          </x14:cfRule>
          <xm:sqref>M27</xm:sqref>
        </x14:conditionalFormatting>
        <x14:conditionalFormatting xmlns:xm="http://schemas.microsoft.com/office/excel/2006/main">
          <x14:cfRule type="expression" priority="245" id="{04BA2EEF-C4E3-4607-97F6-4D223E36B849}">
            <xm:f>Title_Page!$B$4&lt;&gt;"E"</xm:f>
            <x14:dxf>
              <font>
                <color theme="1"/>
              </font>
              <fill>
                <patternFill patternType="none">
                  <bgColor auto="1"/>
                </patternFill>
              </fill>
            </x14:dxf>
          </x14:cfRule>
          <xm:sqref>M28</xm:sqref>
        </x14:conditionalFormatting>
        <x14:conditionalFormatting xmlns:xm="http://schemas.microsoft.com/office/excel/2006/main">
          <x14:cfRule type="expression" priority="244" id="{A8700BA7-DC13-49E0-A0BA-FF57189358B0}">
            <xm:f>AND(Title_Page!$B$4&lt;&gt;"E",M28&lt;&gt;M10+M19)</xm:f>
            <x14:dxf>
              <fill>
                <patternFill>
                  <bgColor rgb="FFFF0000"/>
                </patternFill>
              </fill>
            </x14:dxf>
          </x14:cfRule>
          <xm:sqref>M28</xm:sqref>
        </x14:conditionalFormatting>
        <x14:conditionalFormatting xmlns:xm="http://schemas.microsoft.com/office/excel/2006/main">
          <x14:cfRule type="expression" priority="243" id="{8F97A119-5D61-4F37-9B00-5346156B6452}">
            <xm:f>Title_Page!$B$4&lt;&gt;"E"</xm:f>
            <x14:dxf>
              <font>
                <color theme="1"/>
              </font>
              <fill>
                <patternFill patternType="none">
                  <bgColor auto="1"/>
                </patternFill>
              </fill>
            </x14:dxf>
          </x14:cfRule>
          <xm:sqref>M29</xm:sqref>
        </x14:conditionalFormatting>
        <x14:conditionalFormatting xmlns:xm="http://schemas.microsoft.com/office/excel/2006/main">
          <x14:cfRule type="expression" priority="242" id="{433C23E4-9553-4AE9-8C21-BDD5A275ADF8}">
            <xm:f>AND(Title_Page!$B$4&lt;&gt;"E",M29&lt;&gt;M11+M20)</xm:f>
            <x14:dxf>
              <fill>
                <patternFill>
                  <bgColor rgb="FFFF0000"/>
                </patternFill>
              </fill>
            </x14:dxf>
          </x14:cfRule>
          <xm:sqref>M29</xm:sqref>
        </x14:conditionalFormatting>
        <x14:conditionalFormatting xmlns:xm="http://schemas.microsoft.com/office/excel/2006/main">
          <x14:cfRule type="expression" priority="241" id="{C022F46A-A069-4B84-88C7-41C5971DB79C}">
            <xm:f>Title_Page!$B$4&lt;&gt;"E"</xm:f>
            <x14:dxf>
              <font>
                <color theme="1"/>
              </font>
              <fill>
                <patternFill patternType="none">
                  <bgColor auto="1"/>
                </patternFill>
              </fill>
            </x14:dxf>
          </x14:cfRule>
          <xm:sqref>M30</xm:sqref>
        </x14:conditionalFormatting>
        <x14:conditionalFormatting xmlns:xm="http://schemas.microsoft.com/office/excel/2006/main">
          <x14:cfRule type="expression" priority="240" id="{31216D79-D7C8-49E6-BAF3-4A27DC840168}">
            <xm:f>AND(Title_Page!$B$4&lt;&gt;"E",M30&lt;&gt;M12+M21)</xm:f>
            <x14:dxf>
              <fill>
                <patternFill>
                  <bgColor rgb="FFFF0000"/>
                </patternFill>
              </fill>
            </x14:dxf>
          </x14:cfRule>
          <xm:sqref>M30</xm:sqref>
        </x14:conditionalFormatting>
        <x14:conditionalFormatting xmlns:xm="http://schemas.microsoft.com/office/excel/2006/main">
          <x14:cfRule type="expression" priority="239" id="{0B514E45-BBF1-49A1-94F0-C664E4FFD4DF}">
            <xm:f>Title_Page!$B$4&lt;&gt;"E"</xm:f>
            <x14:dxf>
              <font>
                <color theme="1"/>
              </font>
              <fill>
                <patternFill patternType="none">
                  <bgColor auto="1"/>
                </patternFill>
              </fill>
            </x14:dxf>
          </x14:cfRule>
          <xm:sqref>M31</xm:sqref>
        </x14:conditionalFormatting>
        <x14:conditionalFormatting xmlns:xm="http://schemas.microsoft.com/office/excel/2006/main">
          <x14:cfRule type="expression" priority="238" id="{5CE3832D-80ED-4C8F-BAA6-28032E5B4668}">
            <xm:f>AND(Title_Page!$B$4&lt;&gt;"E",M31&lt;&gt;M13+M22)</xm:f>
            <x14:dxf>
              <fill>
                <patternFill>
                  <bgColor rgb="FFFF0000"/>
                </patternFill>
              </fill>
            </x14:dxf>
          </x14:cfRule>
          <xm:sqref>M31</xm:sqref>
        </x14:conditionalFormatting>
        <x14:conditionalFormatting xmlns:xm="http://schemas.microsoft.com/office/excel/2006/main">
          <x14:cfRule type="expression" priority="237" id="{67803855-0963-4855-8FB5-E3F9C042E4E1}">
            <xm:f>Title_Page!$B$4&lt;&gt;"E"</xm:f>
            <x14:dxf>
              <font>
                <color theme="1"/>
              </font>
              <fill>
                <patternFill patternType="none">
                  <bgColor auto="1"/>
                </patternFill>
              </fill>
            </x14:dxf>
          </x14:cfRule>
          <xm:sqref>N25</xm:sqref>
        </x14:conditionalFormatting>
        <x14:conditionalFormatting xmlns:xm="http://schemas.microsoft.com/office/excel/2006/main">
          <x14:cfRule type="expression" priority="236" id="{AC10E868-DF51-4437-8328-37138C7A16D6}">
            <xm:f>AND(Title_Page!$B$4&lt;&gt;"E",N25&lt;&gt;N7+N16)</xm:f>
            <x14:dxf>
              <fill>
                <patternFill>
                  <bgColor rgb="FFFF0000"/>
                </patternFill>
              </fill>
            </x14:dxf>
          </x14:cfRule>
          <xm:sqref>N25</xm:sqref>
        </x14:conditionalFormatting>
        <x14:conditionalFormatting xmlns:xm="http://schemas.microsoft.com/office/excel/2006/main">
          <x14:cfRule type="expression" priority="235" id="{E22AE7AB-0E38-4821-BC0C-E1F6C26006C3}">
            <xm:f>Title_Page!$B$4&lt;&gt;"E"</xm:f>
            <x14:dxf>
              <font>
                <color theme="1"/>
              </font>
              <fill>
                <patternFill patternType="none">
                  <bgColor auto="1"/>
                </patternFill>
              </fill>
            </x14:dxf>
          </x14:cfRule>
          <xm:sqref>N26</xm:sqref>
        </x14:conditionalFormatting>
        <x14:conditionalFormatting xmlns:xm="http://schemas.microsoft.com/office/excel/2006/main">
          <x14:cfRule type="expression" priority="234" id="{E7D15942-3DFC-45B6-B55F-34A9B26CE599}">
            <xm:f>AND(Title_Page!$B$4&lt;&gt;"E",N26&lt;&gt;N8+N17)</xm:f>
            <x14:dxf>
              <fill>
                <patternFill>
                  <bgColor rgb="FFFF0000"/>
                </patternFill>
              </fill>
            </x14:dxf>
          </x14:cfRule>
          <xm:sqref>N26</xm:sqref>
        </x14:conditionalFormatting>
        <x14:conditionalFormatting xmlns:xm="http://schemas.microsoft.com/office/excel/2006/main">
          <x14:cfRule type="expression" priority="233" id="{478D03C9-8E81-4ACE-8A58-40FCC4338AA1}">
            <xm:f>Title_Page!$B$4&lt;&gt;"E"</xm:f>
            <x14:dxf>
              <font>
                <color theme="1"/>
              </font>
              <fill>
                <patternFill patternType="none">
                  <bgColor auto="1"/>
                </patternFill>
              </fill>
            </x14:dxf>
          </x14:cfRule>
          <xm:sqref>N27</xm:sqref>
        </x14:conditionalFormatting>
        <x14:conditionalFormatting xmlns:xm="http://schemas.microsoft.com/office/excel/2006/main">
          <x14:cfRule type="expression" priority="232" id="{C30A994A-ACC7-4D37-9EA1-F84FBE8F5259}">
            <xm:f>AND(Title_Page!$B$4&lt;&gt;"E",N27&lt;&gt;N9+N18)</xm:f>
            <x14:dxf>
              <fill>
                <patternFill>
                  <bgColor rgb="FFFF0000"/>
                </patternFill>
              </fill>
            </x14:dxf>
          </x14:cfRule>
          <xm:sqref>N27</xm:sqref>
        </x14:conditionalFormatting>
        <x14:conditionalFormatting xmlns:xm="http://schemas.microsoft.com/office/excel/2006/main">
          <x14:cfRule type="expression" priority="231" id="{3593FA6C-5335-437C-855C-2A701F4A9982}">
            <xm:f>Title_Page!$B$4&lt;&gt;"E"</xm:f>
            <x14:dxf>
              <font>
                <color theme="1"/>
              </font>
              <fill>
                <patternFill patternType="none">
                  <bgColor auto="1"/>
                </patternFill>
              </fill>
            </x14:dxf>
          </x14:cfRule>
          <xm:sqref>N28</xm:sqref>
        </x14:conditionalFormatting>
        <x14:conditionalFormatting xmlns:xm="http://schemas.microsoft.com/office/excel/2006/main">
          <x14:cfRule type="expression" priority="230" id="{7C50F707-A560-47C2-A7E1-8F6A1296EA69}">
            <xm:f>AND(Title_Page!$B$4&lt;&gt;"E",N28&lt;&gt;N10+N19)</xm:f>
            <x14:dxf>
              <fill>
                <patternFill>
                  <bgColor rgb="FFFF0000"/>
                </patternFill>
              </fill>
            </x14:dxf>
          </x14:cfRule>
          <xm:sqref>N28</xm:sqref>
        </x14:conditionalFormatting>
        <x14:conditionalFormatting xmlns:xm="http://schemas.microsoft.com/office/excel/2006/main">
          <x14:cfRule type="expression" priority="229" id="{546E1B04-607C-465D-8C6E-F96C7502A8C8}">
            <xm:f>Title_Page!$B$4&lt;&gt;"E"</xm:f>
            <x14:dxf>
              <font>
                <color theme="1"/>
              </font>
              <fill>
                <patternFill patternType="none">
                  <bgColor auto="1"/>
                </patternFill>
              </fill>
            </x14:dxf>
          </x14:cfRule>
          <xm:sqref>N29</xm:sqref>
        </x14:conditionalFormatting>
        <x14:conditionalFormatting xmlns:xm="http://schemas.microsoft.com/office/excel/2006/main">
          <x14:cfRule type="expression" priority="228" id="{307F4E64-C5B7-4A38-A03B-C4EC0BDBF2C1}">
            <xm:f>AND(Title_Page!$B$4&lt;&gt;"E",N29&lt;&gt;N11+N20)</xm:f>
            <x14:dxf>
              <fill>
                <patternFill>
                  <bgColor rgb="FFFF0000"/>
                </patternFill>
              </fill>
            </x14:dxf>
          </x14:cfRule>
          <xm:sqref>N29</xm:sqref>
        </x14:conditionalFormatting>
        <x14:conditionalFormatting xmlns:xm="http://schemas.microsoft.com/office/excel/2006/main">
          <x14:cfRule type="expression" priority="227" id="{1CA8C472-1828-4126-943A-8D614D428C1C}">
            <xm:f>Title_Page!$B$4&lt;&gt;"E"</xm:f>
            <x14:dxf>
              <font>
                <color theme="1"/>
              </font>
              <fill>
                <patternFill patternType="none">
                  <bgColor auto="1"/>
                </patternFill>
              </fill>
            </x14:dxf>
          </x14:cfRule>
          <xm:sqref>N30</xm:sqref>
        </x14:conditionalFormatting>
        <x14:conditionalFormatting xmlns:xm="http://schemas.microsoft.com/office/excel/2006/main">
          <x14:cfRule type="expression" priority="226" id="{D4EFF625-3F00-4640-B0DE-D2B8C66BDB82}">
            <xm:f>AND(Title_Page!$B$4&lt;&gt;"E",N30&lt;&gt;N12+N21)</xm:f>
            <x14:dxf>
              <fill>
                <patternFill>
                  <bgColor rgb="FFFF0000"/>
                </patternFill>
              </fill>
            </x14:dxf>
          </x14:cfRule>
          <xm:sqref>N30</xm:sqref>
        </x14:conditionalFormatting>
        <x14:conditionalFormatting xmlns:xm="http://schemas.microsoft.com/office/excel/2006/main">
          <x14:cfRule type="expression" priority="225" id="{A76583AE-D0DC-4D04-86E6-41604559308B}">
            <xm:f>Title_Page!$B$4&lt;&gt;"E"</xm:f>
            <x14:dxf>
              <font>
                <color theme="1"/>
              </font>
              <fill>
                <patternFill patternType="none">
                  <bgColor auto="1"/>
                </patternFill>
              </fill>
            </x14:dxf>
          </x14:cfRule>
          <xm:sqref>N31</xm:sqref>
        </x14:conditionalFormatting>
        <x14:conditionalFormatting xmlns:xm="http://schemas.microsoft.com/office/excel/2006/main">
          <x14:cfRule type="expression" priority="224" id="{EA489021-D894-4A2C-9AE7-542A625B91EA}">
            <xm:f>AND(Title_Page!$B$4&lt;&gt;"E",N31&lt;&gt;N13+N22)</xm:f>
            <x14:dxf>
              <fill>
                <patternFill>
                  <bgColor rgb="FFFF0000"/>
                </patternFill>
              </fill>
            </x14:dxf>
          </x14:cfRule>
          <xm:sqref>N31</xm:sqref>
        </x14:conditionalFormatting>
        <x14:conditionalFormatting xmlns:xm="http://schemas.microsoft.com/office/excel/2006/main">
          <x14:cfRule type="expression" priority="223" id="{BDA31B44-B475-41F9-9D20-83B61CEC0924}">
            <xm:f>AND(Title_Page!$B$4&lt;&gt;"E",O26&lt;&gt;O8+O17)</xm:f>
            <x14:dxf>
              <fill>
                <patternFill>
                  <bgColor rgb="FFFF0000"/>
                </patternFill>
              </fill>
            </x14:dxf>
          </x14:cfRule>
          <xm:sqref>O26</xm:sqref>
        </x14:conditionalFormatting>
        <x14:conditionalFormatting xmlns:xm="http://schemas.microsoft.com/office/excel/2006/main">
          <x14:cfRule type="expression" priority="222" id="{248BBE84-A308-452B-8280-F7E906DF36FF}">
            <xm:f>AND(Title_Page!$B$4&lt;&gt;"E",O27&lt;&gt;O9+O18)</xm:f>
            <x14:dxf>
              <fill>
                <patternFill>
                  <bgColor rgb="FFFF0000"/>
                </patternFill>
              </fill>
            </x14:dxf>
          </x14:cfRule>
          <xm:sqref>O27</xm:sqref>
        </x14:conditionalFormatting>
        <x14:conditionalFormatting xmlns:xm="http://schemas.microsoft.com/office/excel/2006/main">
          <x14:cfRule type="expression" priority="221" id="{9B4B013F-0CDE-445A-B5FA-8E3EAD7E3F48}">
            <xm:f>AND(Title_Page!$B$4&lt;&gt;"E",O28&lt;&gt;O10+O19)</xm:f>
            <x14:dxf>
              <fill>
                <patternFill>
                  <bgColor rgb="FFFF0000"/>
                </patternFill>
              </fill>
            </x14:dxf>
          </x14:cfRule>
          <xm:sqref>O28</xm:sqref>
        </x14:conditionalFormatting>
        <x14:conditionalFormatting xmlns:xm="http://schemas.microsoft.com/office/excel/2006/main">
          <x14:cfRule type="expression" priority="220" id="{1290921B-F32B-425F-9118-40481EB6DB19}">
            <xm:f>AND(Title_Page!$B$4&lt;&gt;"E",O29&lt;&gt;O11+O20)</xm:f>
            <x14:dxf>
              <fill>
                <patternFill>
                  <bgColor rgb="FFFF0000"/>
                </patternFill>
              </fill>
            </x14:dxf>
          </x14:cfRule>
          <xm:sqref>O29</xm:sqref>
        </x14:conditionalFormatting>
        <x14:conditionalFormatting xmlns:xm="http://schemas.microsoft.com/office/excel/2006/main">
          <x14:cfRule type="expression" priority="219" id="{4C690D41-2689-470B-AA8A-37C121384717}">
            <xm:f>AND(Title_Page!$B$4&lt;&gt;"E",O30&lt;&gt;O12+O21)</xm:f>
            <x14:dxf>
              <fill>
                <patternFill>
                  <bgColor rgb="FFFF0000"/>
                </patternFill>
              </fill>
            </x14:dxf>
          </x14:cfRule>
          <xm:sqref>O30</xm:sqref>
        </x14:conditionalFormatting>
        <x14:conditionalFormatting xmlns:xm="http://schemas.microsoft.com/office/excel/2006/main">
          <x14:cfRule type="expression" priority="218" id="{651A9CE7-5D15-432A-AA00-2797F48D2F6F}">
            <xm:f>AND(Title_Page!$B$4&lt;&gt;"E",O31&lt;&gt;O13+O22)</xm:f>
            <x14:dxf>
              <fill>
                <patternFill>
                  <bgColor rgb="FFFF0000"/>
                </patternFill>
              </fill>
            </x14:dxf>
          </x14:cfRule>
          <xm:sqref>O31</xm:sqref>
        </x14:conditionalFormatting>
        <x14:conditionalFormatting xmlns:xm="http://schemas.microsoft.com/office/excel/2006/main">
          <x14:cfRule type="expression" priority="217" id="{FF040B5A-32D6-4D0C-82AB-41B99CF40499}">
            <xm:f>AND(Title_Page!$B$4&lt;&gt;"E",M32&lt;&gt;M14+M23)</xm:f>
            <x14:dxf>
              <fill>
                <patternFill>
                  <bgColor rgb="FFFF0000"/>
                </patternFill>
              </fill>
            </x14:dxf>
          </x14:cfRule>
          <xm:sqref>M32</xm:sqref>
        </x14:conditionalFormatting>
        <x14:conditionalFormatting xmlns:xm="http://schemas.microsoft.com/office/excel/2006/main">
          <x14:cfRule type="expression" priority="216" id="{BBAA4340-EBEF-4F53-A022-B62A7927F1BA}">
            <xm:f>AND(Title_Page!$B$4&lt;&gt;"E",N32&lt;&gt;N14+N23)</xm:f>
            <x14:dxf>
              <fill>
                <patternFill>
                  <bgColor rgb="FFFF0000"/>
                </patternFill>
              </fill>
            </x14:dxf>
          </x14:cfRule>
          <xm:sqref>N32</xm:sqref>
        </x14:conditionalFormatting>
        <x14:conditionalFormatting xmlns:xm="http://schemas.microsoft.com/office/excel/2006/main">
          <x14:cfRule type="expression" priority="215" id="{5D16399F-1BAB-463C-8A59-481099DB3A4A}">
            <xm:f>AND(Title_Page!$B$4&lt;&gt;"E",O32&lt;&gt;O14+O23)</xm:f>
            <x14:dxf>
              <fill>
                <patternFill>
                  <bgColor rgb="FFFF0000"/>
                </patternFill>
              </fill>
            </x14:dxf>
          </x14:cfRule>
          <xm:sqref>O32</xm:sqref>
        </x14:conditionalFormatting>
        <x14:conditionalFormatting xmlns:xm="http://schemas.microsoft.com/office/excel/2006/main">
          <x14:cfRule type="expression" priority="213" id="{3330C7EE-1C69-4884-BFD1-E0C37B07CFE4}">
            <xm:f>AND(Title_Page!$B$4&lt;&gt;"W",O69&lt;&gt;"//////////")</xm:f>
            <x14:dxf>
              <fill>
                <patternFill>
                  <bgColor rgb="FFFF0000"/>
                </patternFill>
              </fill>
            </x14:dxf>
          </x14:cfRule>
          <x14:cfRule type="expression" priority="214" id="{8317D3D9-B28E-4657-B220-D2D6C7CFB839}">
            <xm:f>Title_Page!$B$4&lt;&gt;"W"</xm:f>
            <x14:dxf>
              <font>
                <color theme="1"/>
              </font>
            </x14:dxf>
          </x14:cfRule>
          <xm:sqref>O69</xm:sqref>
        </x14:conditionalFormatting>
        <x14:conditionalFormatting xmlns:xm="http://schemas.microsoft.com/office/excel/2006/main">
          <x14:cfRule type="expression" priority="21" id="{37709AC0-90AC-4637-A6C3-7D19A2CC467F}">
            <xm:f>AND(Title_Page!$B$4="E",I14&lt;&gt;"//////////")</xm:f>
            <x14:dxf>
              <fill>
                <patternFill>
                  <bgColor rgb="FFFF0000"/>
                </patternFill>
              </fill>
            </x14:dxf>
          </x14:cfRule>
          <xm:sqref>I14</xm:sqref>
        </x14:conditionalFormatting>
        <x14:conditionalFormatting xmlns:xm="http://schemas.microsoft.com/office/excel/2006/main">
          <x14:cfRule type="expression" priority="20" id="{499F41D3-C445-4568-AD85-35F3D34028C8}">
            <xm:f>AND(Title_Page!$B$4="E",J14&lt;&gt;"//////////")</xm:f>
            <x14:dxf>
              <fill>
                <patternFill>
                  <bgColor rgb="FFFF0000"/>
                </patternFill>
              </fill>
            </x14:dxf>
          </x14:cfRule>
          <xm:sqref>J14</xm:sqref>
        </x14:conditionalFormatting>
        <x14:conditionalFormatting xmlns:xm="http://schemas.microsoft.com/office/excel/2006/main">
          <x14:cfRule type="expression" priority="19" id="{EB6396B7-8C2F-437A-9532-505D8A630474}">
            <xm:f>AND(Title_Page!$B$4="E",K14&lt;&gt;"//////////")</xm:f>
            <x14:dxf>
              <fill>
                <patternFill>
                  <bgColor rgb="FFFF0000"/>
                </patternFill>
              </fill>
            </x14:dxf>
          </x14:cfRule>
          <xm:sqref>K14</xm:sqref>
        </x14:conditionalFormatting>
        <x14:conditionalFormatting xmlns:xm="http://schemas.microsoft.com/office/excel/2006/main">
          <x14:cfRule type="expression" priority="18" id="{D52DE0ED-E7D7-49AE-AEE0-52888D49F1EE}">
            <xm:f>AND(Title_Page!$B$4="E",L14&lt;&gt;"//////////")</xm:f>
            <x14:dxf>
              <fill>
                <patternFill>
                  <bgColor rgb="FFFF0000"/>
                </patternFill>
              </fill>
            </x14:dxf>
          </x14:cfRule>
          <xm:sqref>L14</xm:sqref>
        </x14:conditionalFormatting>
        <x14:conditionalFormatting xmlns:xm="http://schemas.microsoft.com/office/excel/2006/main">
          <x14:cfRule type="expression" priority="17" id="{47ED4A71-DB9D-4C1E-ABCC-A4B339A0EEF3}">
            <xm:f>AND(Title_Page!$B$4="E",M14&lt;&gt;"//////////")</xm:f>
            <x14:dxf>
              <fill>
                <patternFill>
                  <bgColor rgb="FFFF0000"/>
                </patternFill>
              </fill>
            </x14:dxf>
          </x14:cfRule>
          <xm:sqref>M14</xm:sqref>
        </x14:conditionalFormatting>
        <x14:conditionalFormatting xmlns:xm="http://schemas.microsoft.com/office/excel/2006/main">
          <x14:cfRule type="expression" priority="16" id="{CE123840-3A35-4CF8-80CC-4ED031AC9471}">
            <xm:f>AND(Title_Page!$B$4="E",N14&lt;&gt;"//////////")</xm:f>
            <x14:dxf>
              <fill>
                <patternFill>
                  <bgColor rgb="FFFF0000"/>
                </patternFill>
              </fill>
            </x14:dxf>
          </x14:cfRule>
          <xm:sqref>N14</xm:sqref>
        </x14:conditionalFormatting>
        <x14:conditionalFormatting xmlns:xm="http://schemas.microsoft.com/office/excel/2006/main">
          <x14:cfRule type="expression" priority="15" id="{F670ABF0-9241-4A6B-9B3B-DDB9D4FDE5FF}">
            <xm:f>AND(Title_Page!$B$4="E",O14&lt;&gt;"//////////")</xm:f>
            <x14:dxf>
              <fill>
                <patternFill>
                  <bgColor rgb="FFFF0000"/>
                </patternFill>
              </fill>
            </x14:dxf>
          </x14:cfRule>
          <xm:sqref>O14</xm:sqref>
        </x14:conditionalFormatting>
        <x14:conditionalFormatting xmlns:xm="http://schemas.microsoft.com/office/excel/2006/main">
          <x14:cfRule type="expression" priority="13" id="{4E6FB801-0443-4AC8-8809-7F70DEB5A88B}">
            <xm:f>AND(Title_Page!$B$4&lt;&gt;"W",O68&lt;&gt;"//////////")</xm:f>
            <x14:dxf>
              <fill>
                <patternFill>
                  <bgColor rgb="FFFF0000"/>
                </patternFill>
              </fill>
            </x14:dxf>
          </x14:cfRule>
          <x14:cfRule type="expression" priority="14" id="{1AB3A014-557C-46FD-A521-647C53621B48}">
            <xm:f>Title_Page!$B$4&lt;&gt;"W"</xm:f>
            <x14:dxf>
              <font>
                <color theme="1"/>
              </font>
            </x14:dxf>
          </x14:cfRule>
          <xm:sqref>O68</xm:sqref>
        </x14:conditionalFormatting>
        <x14:conditionalFormatting xmlns:xm="http://schemas.microsoft.com/office/excel/2006/main">
          <x14:cfRule type="expression" priority="12" id="{7DCAA54C-3B08-4A3A-9248-AF88E36235A7}">
            <xm:f>AND(Title_Page!$B$4&lt;&gt;"E",K28&lt;&gt;K10+K19)</xm:f>
            <x14:dxf>
              <fill>
                <patternFill>
                  <bgColor rgb="FFFF0000"/>
                </patternFill>
              </fill>
            </x14:dxf>
          </x14:cfRule>
          <xm:sqref>K28</xm:sqref>
        </x14:conditionalFormatting>
        <x14:conditionalFormatting xmlns:xm="http://schemas.microsoft.com/office/excel/2006/main">
          <x14:cfRule type="expression" priority="11" id="{84362E99-9D58-44CA-A0DC-A76E14F68BCB}">
            <xm:f>Title_Page!$B$4&lt;&gt;"E"</xm:f>
            <x14:dxf>
              <font>
                <color theme="1"/>
              </font>
              <fill>
                <patternFill patternType="none">
                  <bgColor auto="1"/>
                </patternFill>
              </fill>
            </x14:dxf>
          </x14:cfRule>
          <xm:sqref>H26:J31</xm:sqref>
        </x14:conditionalFormatting>
        <x14:conditionalFormatting xmlns:xm="http://schemas.microsoft.com/office/excel/2006/main">
          <x14:cfRule type="expression" priority="10" id="{200C5494-8AD8-42E9-BDAF-894FFD8F602B}">
            <xm:f>AND(Title_Page!$B$4&lt;&gt;"E",H26&lt;&gt;H8+H17)</xm:f>
            <x14:dxf>
              <fill>
                <patternFill>
                  <bgColor rgb="FFFF0000"/>
                </patternFill>
              </fill>
            </x14:dxf>
          </x14:cfRule>
          <xm:sqref>H26:J31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D8F71730-010F-4628-8DAE-C78117044905}">
          <x14:formula1>
            <xm:f>'Hide_me(drop_downs)'!$A$6:$A$10</xm:f>
          </x14:formula1>
          <xm:sqref>S7:S14 S16:S23 S25:S32 S35:S42 S44 S47:S54 S58:S59 S61:S62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14</vt:i4>
      </vt:variant>
    </vt:vector>
  </HeadingPairs>
  <TitlesOfParts>
    <vt:vector size="39" baseType="lpstr">
      <vt:lpstr>Hide_me(drop_downs)</vt:lpstr>
      <vt:lpstr>Title_Page</vt:lpstr>
      <vt:lpstr>Table_1_UK</vt:lpstr>
      <vt:lpstr>Table_2_UK</vt:lpstr>
      <vt:lpstr>Table_3_UK</vt:lpstr>
      <vt:lpstr>Table_3_Scotland</vt:lpstr>
      <vt:lpstr>Table_4_UK</vt:lpstr>
      <vt:lpstr>Table_5_UK</vt:lpstr>
      <vt:lpstr>Table_6_UK</vt:lpstr>
      <vt:lpstr>Table_6_England</vt:lpstr>
      <vt:lpstr>Table_6_N_Ireland</vt:lpstr>
      <vt:lpstr>Table_6_Scotland</vt:lpstr>
      <vt:lpstr>Table_6_Wales</vt:lpstr>
      <vt:lpstr>Table_7_UK</vt:lpstr>
      <vt:lpstr>Table_7_England</vt:lpstr>
      <vt:lpstr>Table_7_Wales</vt:lpstr>
      <vt:lpstr>Table_7_Scotland</vt:lpstr>
      <vt:lpstr>Table_7_N_Ireland</vt:lpstr>
      <vt:lpstr>Table_8_UK</vt:lpstr>
      <vt:lpstr>Table_9_UK</vt:lpstr>
      <vt:lpstr>Table_10_UK</vt:lpstr>
      <vt:lpstr>Table_11_UK</vt:lpstr>
      <vt:lpstr>Table_12_UK</vt:lpstr>
      <vt:lpstr>Table_13_UK</vt:lpstr>
      <vt:lpstr>KFI</vt:lpstr>
      <vt:lpstr>Table_1_UK!Print_Area</vt:lpstr>
      <vt:lpstr>Table_10_UK!Print_Area</vt:lpstr>
      <vt:lpstr>Table_2_UK!Print_Area</vt:lpstr>
      <vt:lpstr>Table_3_UK!Print_Area</vt:lpstr>
      <vt:lpstr>Table_4_UK!Print_Area</vt:lpstr>
      <vt:lpstr>Table_7_England!Print_Area</vt:lpstr>
      <vt:lpstr>Table_7_N_Ireland!Print_Area</vt:lpstr>
      <vt:lpstr>Table_7_Scotland!Print_Area</vt:lpstr>
      <vt:lpstr>Table_7_Wales!Print_Area</vt:lpstr>
      <vt:lpstr>Title_Page!Print_Area</vt:lpstr>
      <vt:lpstr>Table_12_UK!Print_Titles</vt:lpstr>
      <vt:lpstr>Table_5_UK!Print_Titles</vt:lpstr>
      <vt:lpstr>Title_Page!Print_Titles</vt:lpstr>
      <vt:lpstr>Rules</vt:lpstr>
    </vt:vector>
  </TitlesOfParts>
  <Company>HESA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Fuidge</dc:creator>
  <cp:lastModifiedBy>Jayne Fortune</cp:lastModifiedBy>
  <cp:lastPrinted>2018-10-12T14:15:08Z</cp:lastPrinted>
  <dcterms:created xsi:type="dcterms:W3CDTF">2013-10-23T08:26:51Z</dcterms:created>
  <dcterms:modified xsi:type="dcterms:W3CDTF">2020-01-23T09:49:51Z</dcterms:modified>
</cp:coreProperties>
</file>